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D:\Zoho Docs\Shared with Me\Admin Documents\Proposals and Templates\"/>
    </mc:Choice>
  </mc:AlternateContent>
  <xr:revisionPtr revIDLastSave="0" documentId="13_ncr:1_{980406A7-CECC-4AB7-BD03-4A016B42AB14}" xr6:coauthVersionLast="46" xr6:coauthVersionMax="46" xr10:uidLastSave="{00000000-0000-0000-0000-000000000000}"/>
  <bookViews>
    <workbookView xWindow="-20617" yWindow="-3953" windowWidth="20715" windowHeight="13276" tabRatio="842" activeTab="3" xr2:uid="{00000000-000D-0000-FFFF-FFFF00000000}"/>
  </bookViews>
  <sheets>
    <sheet name="Cover 1" sheetId="17" r:id="rId1"/>
    <sheet name="Summary 2" sheetId="20" r:id="rId2"/>
    <sheet name="SoW 3" sheetId="21" r:id="rId3"/>
    <sheet name="Proposal 4" sheetId="5" r:id="rId4"/>
    <sheet name="Financial Overview 5" sheetId="22" r:id="rId5"/>
    <sheet name="Agreement 6" sheetId="23" r:id="rId6"/>
    <sheet name="Appendix 7" sheetId="164" r:id="rId7"/>
    <sheet name="Reference" sheetId="124" r:id="rId8"/>
    <sheet name="F_Proposal 4" sheetId="169" state="hidden" r:id="rId9"/>
    <sheet name="F_Summary 2" sheetId="168" state="hidden" r:id="rId10"/>
    <sheet name="ZohoTable" sheetId="261" r:id="rId11"/>
  </sheets>
  <functionGroups builtInGroupCount="19"/>
  <definedNames>
    <definedName name="_xlnm._FilterDatabase" localSheetId="3" hidden="1">'Proposal 4'!$B$18:$AE$96</definedName>
    <definedName name="_xlcn.WorksheetConnection_V20203FSDVMLightingProposalTemplate.xlsmLBL_Table1" hidden="1">LBL_Table[]</definedName>
    <definedName name="AltCosts">'Proposal 4'!$L$7</definedName>
    <definedName name="CostSavings">'Proposal 4'!$O$5</definedName>
    <definedName name="DynPrintArea" localSheetId="3">OFFSET('Proposal 4'!$B$16,0,0,COUNTA('Proposal 4'!$J:$J)+1,19)</definedName>
    <definedName name="DynSowPrint" localSheetId="2">OFFSET('SoW 3'!$A$1,0,0,COUNTA('SoW 3'!$A:$A),7)</definedName>
    <definedName name="EnergyCost_Existing">'Proposal 4'!$S$5</definedName>
    <definedName name="EnergyCost_Proposed">'Proposal 4'!$S$6</definedName>
    <definedName name="FSFee">'Proposal 4'!$O$7</definedName>
    <definedName name="kWh_Existing">'Proposal 4'!$S$11</definedName>
    <definedName name="kWh_Proposed">'Proposal 4'!$S$12</definedName>
    <definedName name="kWh_Rate">'Proposal 4'!$O$4</definedName>
    <definedName name="kwhSavings">'Proposal 4'!$O$6</definedName>
    <definedName name="MtncSavings">'Proposal 4'!#REF!</definedName>
    <definedName name="Net_Project_Cost">'Proposal 4'!$O$10</definedName>
    <definedName name="Payback">'Proposal 4'!$O$11</definedName>
    <definedName name="Post_Fixture_Lst" localSheetId="6">ReferenceTbl[Wattts Per Fixture]</definedName>
    <definedName name="_xlnm.Print_Area" localSheetId="5">'Agreement 6'!$A$1:$I$43</definedName>
    <definedName name="_xlnm.Print_Area" localSheetId="6">'Appendix 7'!$A$1:$C$29</definedName>
    <definedName name="_xlnm.Print_Area" localSheetId="0">'Cover 1'!$A$1:$J$37</definedName>
    <definedName name="_xlnm.Print_Area" localSheetId="4">'Financial Overview 5'!$A$4:$K$29</definedName>
    <definedName name="_xlnm.Print_Area" localSheetId="3">'Proposal 4'!DynPrintArea</definedName>
    <definedName name="_xlnm.Print_Area" localSheetId="2">'SoW 3'!$A$1:$G$17</definedName>
    <definedName name="_xlnm.Print_Area" localSheetId="1">'Summary 2'!$A$1:$H$37</definedName>
    <definedName name="_xlnm.Print_Titles" localSheetId="3">'Proposal 4'!$17:$18</definedName>
    <definedName name="Project_Cost">'Proposal 4'!$O$8</definedName>
    <definedName name="RebateLst">Rebate_Table[Rebate Programs]</definedName>
    <definedName name="RebateTtl">'Proposal 4'!$O$9</definedName>
    <definedName name="ROI">'Proposal 4'!$O$12</definedName>
    <definedName name="SearchPost">OFFSET(Reference!$BA$2,,,COUNTIF(Reference!$BA:$BA,"*?")-1)</definedName>
    <definedName name="SearchPre">OFFSET(Reference!$AW$2,,,COUNTIF(Reference!$AW:$AW,"*?")-1)</definedName>
    <definedName name="StateLst">StateTbl[State]</definedName>
    <definedName name="tabletestrng">LBL_Table[Floor]</definedName>
    <definedName name="TenY_Savings">'Financial Overview 5'!$B$29</definedName>
  </definedNames>
  <calcPr calcId="191029"/>
  <pivotCaches>
    <pivotCache cacheId="9" r:id="rId12"/>
    <pivotCache cacheId="10" r:id="rId13"/>
    <pivotCache cacheId="11" r:id="rId14"/>
    <pivotCache cacheId="12" r:id="rId15"/>
  </pivotCaches>
  <extLst>
    <ext xmlns:x15="http://schemas.microsoft.com/office/spreadsheetml/2010/11/main" uri="{FCE2AD5D-F65C-4FA6-A056-5C36A1767C68}">
      <x15:dataModel>
        <x15:modelTables>
          <x15:modelTable id="LBL_Table" name="LBL_Table" connection="WorksheetConnection_V2020-3- FS DVM Lighting Proposal Template.xlsm!LBL_Tab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19" i="5" l="1"/>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AF20" i="5"/>
  <c r="AF21" i="5"/>
  <c r="AF22" i="5"/>
  <c r="AF23" i="5"/>
  <c r="AF24" i="5"/>
  <c r="AF25" i="5"/>
  <c r="AF26" i="5"/>
  <c r="AF27" i="5"/>
  <c r="AF28" i="5"/>
  <c r="AF29" i="5"/>
  <c r="AF30" i="5"/>
  <c r="AF31" i="5"/>
  <c r="AF32" i="5"/>
  <c r="AF33" i="5"/>
  <c r="AF34" i="5"/>
  <c r="AF35" i="5"/>
  <c r="AF36" i="5"/>
  <c r="AF37" i="5"/>
  <c r="AF38" i="5"/>
  <c r="AF39" i="5"/>
  <c r="AF40" i="5"/>
  <c r="AF41" i="5"/>
  <c r="AF42" i="5"/>
  <c r="AF43" i="5"/>
  <c r="AF44" i="5"/>
  <c r="AF45" i="5"/>
  <c r="AF46" i="5"/>
  <c r="AF47" i="5"/>
  <c r="AF48" i="5"/>
  <c r="AF49" i="5"/>
  <c r="AF50" i="5"/>
  <c r="AF51" i="5"/>
  <c r="AF52" i="5"/>
  <c r="AF53" i="5"/>
  <c r="AF54" i="5"/>
  <c r="AF55" i="5"/>
  <c r="AF56" i="5"/>
  <c r="AF57" i="5"/>
  <c r="AF58" i="5"/>
  <c r="AF59" i="5"/>
  <c r="AF60" i="5"/>
  <c r="AF61" i="5"/>
  <c r="AF62" i="5"/>
  <c r="AF63" i="5"/>
  <c r="AF64" i="5"/>
  <c r="AF65" i="5"/>
  <c r="AF66" i="5"/>
  <c r="AF67" i="5"/>
  <c r="AF68" i="5"/>
  <c r="AF69" i="5"/>
  <c r="AF70" i="5"/>
  <c r="AF71" i="5"/>
  <c r="AF72" i="5"/>
  <c r="AF73" i="5"/>
  <c r="AF74" i="5"/>
  <c r="AF75" i="5"/>
  <c r="AF76" i="5"/>
  <c r="AF77" i="5"/>
  <c r="AF78" i="5"/>
  <c r="AF79" i="5"/>
  <c r="AF80" i="5"/>
  <c r="AF81" i="5"/>
  <c r="AF82" i="5"/>
  <c r="AF83" i="5"/>
  <c r="AF84" i="5"/>
  <c r="AF85" i="5"/>
  <c r="AF86" i="5"/>
  <c r="AF87" i="5"/>
  <c r="AF88" i="5"/>
  <c r="AF89" i="5"/>
  <c r="AF90" i="5"/>
  <c r="AF91" i="5"/>
  <c r="AF92" i="5"/>
  <c r="AF93" i="5"/>
  <c r="AF94" i="5"/>
  <c r="AF95" i="5"/>
  <c r="AF96" i="5"/>
  <c r="AF19" i="5"/>
  <c r="AB20" i="5"/>
  <c r="AB21" i="5"/>
  <c r="AB22" i="5"/>
  <c r="AB23" i="5"/>
  <c r="AB24"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19" i="5"/>
  <c r="AA20" i="5"/>
  <c r="AA21" i="5"/>
  <c r="AA22" i="5"/>
  <c r="AA23" i="5"/>
  <c r="AA24" i="5"/>
  <c r="AA25" i="5"/>
  <c r="AA26" i="5"/>
  <c r="AA27" i="5"/>
  <c r="AA28" i="5"/>
  <c r="AA29" i="5"/>
  <c r="AA30" i="5"/>
  <c r="AA31" i="5"/>
  <c r="AA32" i="5"/>
  <c r="AA33" i="5"/>
  <c r="AA34" i="5"/>
  <c r="AA35" i="5"/>
  <c r="AA36" i="5"/>
  <c r="AA37" i="5"/>
  <c r="AA38" i="5"/>
  <c r="AA39" i="5"/>
  <c r="AA40" i="5"/>
  <c r="AA41" i="5"/>
  <c r="AA42" i="5"/>
  <c r="AA43" i="5"/>
  <c r="AA44" i="5"/>
  <c r="AA45" i="5"/>
  <c r="AA46" i="5"/>
  <c r="AA47" i="5"/>
  <c r="AA48" i="5"/>
  <c r="AA49" i="5"/>
  <c r="AA50" i="5"/>
  <c r="AA51" i="5"/>
  <c r="AA52" i="5"/>
  <c r="AA53" i="5"/>
  <c r="AA54" i="5"/>
  <c r="AA55" i="5"/>
  <c r="AA56" i="5"/>
  <c r="AA57" i="5"/>
  <c r="AA58" i="5"/>
  <c r="AA59" i="5"/>
  <c r="AA60" i="5"/>
  <c r="AA61" i="5"/>
  <c r="AA62" i="5"/>
  <c r="AA63" i="5"/>
  <c r="AA64" i="5"/>
  <c r="AA65" i="5"/>
  <c r="AA66" i="5"/>
  <c r="AA67" i="5"/>
  <c r="AA68" i="5"/>
  <c r="AA69" i="5"/>
  <c r="AA70" i="5"/>
  <c r="AA71" i="5"/>
  <c r="AA72" i="5"/>
  <c r="AA73" i="5"/>
  <c r="AA74" i="5"/>
  <c r="AA75" i="5"/>
  <c r="AA76" i="5"/>
  <c r="AA77" i="5"/>
  <c r="AA78" i="5"/>
  <c r="AA79" i="5"/>
  <c r="AA80" i="5"/>
  <c r="AA81" i="5"/>
  <c r="AA82" i="5"/>
  <c r="AA83" i="5"/>
  <c r="AA84" i="5"/>
  <c r="AA85" i="5"/>
  <c r="AA86" i="5"/>
  <c r="AA87" i="5"/>
  <c r="AA88" i="5"/>
  <c r="AA89" i="5"/>
  <c r="AA90" i="5"/>
  <c r="AA91" i="5"/>
  <c r="AA92" i="5"/>
  <c r="AA93" i="5"/>
  <c r="AA94" i="5"/>
  <c r="AA95" i="5"/>
  <c r="AA96" i="5"/>
  <c r="AA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19" i="5"/>
  <c r="H20" i="5"/>
  <c r="H21" i="5"/>
  <c r="H22" i="5"/>
  <c r="H23" i="5"/>
  <c r="H24" i="5"/>
  <c r="H25" i="5"/>
  <c r="Z25" i="5" s="1"/>
  <c r="H26" i="5"/>
  <c r="H27" i="5"/>
  <c r="H28" i="5"/>
  <c r="H29" i="5"/>
  <c r="H30" i="5"/>
  <c r="H31" i="5"/>
  <c r="H32" i="5"/>
  <c r="H33" i="5"/>
  <c r="Z33" i="5" s="1"/>
  <c r="H34" i="5"/>
  <c r="H35" i="5"/>
  <c r="H36" i="5"/>
  <c r="H37" i="5"/>
  <c r="H38" i="5"/>
  <c r="H39" i="5"/>
  <c r="H40" i="5"/>
  <c r="Z40" i="5" s="1"/>
  <c r="H41" i="5"/>
  <c r="Z41" i="5" s="1"/>
  <c r="H42" i="5"/>
  <c r="Z42" i="5" s="1"/>
  <c r="H43" i="5"/>
  <c r="H44" i="5"/>
  <c r="H45" i="5"/>
  <c r="H46" i="5"/>
  <c r="H47" i="5"/>
  <c r="H48" i="5"/>
  <c r="H49" i="5"/>
  <c r="Z49" i="5" s="1"/>
  <c r="H50" i="5"/>
  <c r="H51" i="5"/>
  <c r="H52" i="5"/>
  <c r="H53" i="5"/>
  <c r="H54" i="5"/>
  <c r="H55" i="5"/>
  <c r="H56" i="5"/>
  <c r="H57" i="5"/>
  <c r="Z57" i="5" s="1"/>
  <c r="H58" i="5"/>
  <c r="H59" i="5"/>
  <c r="U59" i="5" s="1"/>
  <c r="H60" i="5"/>
  <c r="H61" i="5"/>
  <c r="H62" i="5"/>
  <c r="H63" i="5"/>
  <c r="H64" i="5"/>
  <c r="H65" i="5"/>
  <c r="H66" i="5"/>
  <c r="H67" i="5"/>
  <c r="H68" i="5"/>
  <c r="H69" i="5"/>
  <c r="H70" i="5"/>
  <c r="H71" i="5"/>
  <c r="H72" i="5"/>
  <c r="Z72" i="5" s="1"/>
  <c r="H73" i="5"/>
  <c r="H74" i="5"/>
  <c r="H75" i="5"/>
  <c r="H76" i="5"/>
  <c r="H77" i="5"/>
  <c r="H78" i="5"/>
  <c r="H79" i="5"/>
  <c r="H80" i="5"/>
  <c r="Z80" i="5" s="1"/>
  <c r="H81" i="5"/>
  <c r="Z81" i="5" s="1"/>
  <c r="H82" i="5"/>
  <c r="H83" i="5"/>
  <c r="H84" i="5"/>
  <c r="H85" i="5"/>
  <c r="H86" i="5"/>
  <c r="H87" i="5"/>
  <c r="H88" i="5"/>
  <c r="Z88" i="5" s="1"/>
  <c r="H89" i="5"/>
  <c r="Z89" i="5" s="1"/>
  <c r="H90" i="5"/>
  <c r="H91" i="5"/>
  <c r="U91" i="5" s="1"/>
  <c r="H92" i="5"/>
  <c r="H93" i="5"/>
  <c r="H94" i="5"/>
  <c r="H95" i="5"/>
  <c r="H96" i="5"/>
  <c r="H19" i="5"/>
  <c r="G20" i="5"/>
  <c r="Y20" i="5" s="1"/>
  <c r="G21" i="5"/>
  <c r="Y21" i="5" s="1"/>
  <c r="G22" i="5"/>
  <c r="Y22" i="5" s="1"/>
  <c r="G23" i="5"/>
  <c r="Y23" i="5" s="1"/>
  <c r="G24" i="5"/>
  <c r="Y24" i="5" s="1"/>
  <c r="G25" i="5"/>
  <c r="Y25" i="5" s="1"/>
  <c r="G26" i="5"/>
  <c r="Y26" i="5" s="1"/>
  <c r="G27" i="5"/>
  <c r="Y27" i="5" s="1"/>
  <c r="G28" i="5"/>
  <c r="Y28" i="5" s="1"/>
  <c r="G29" i="5"/>
  <c r="Y29" i="5" s="1"/>
  <c r="G30" i="5"/>
  <c r="Y30" i="5" s="1"/>
  <c r="G31" i="5"/>
  <c r="Y31" i="5" s="1"/>
  <c r="G32" i="5"/>
  <c r="Y32" i="5" s="1"/>
  <c r="G33" i="5"/>
  <c r="Y33" i="5" s="1"/>
  <c r="G34" i="5"/>
  <c r="Y34" i="5" s="1"/>
  <c r="G35" i="5"/>
  <c r="Y35" i="5" s="1"/>
  <c r="G36" i="5"/>
  <c r="Y36" i="5" s="1"/>
  <c r="G37" i="5"/>
  <c r="Y37" i="5" s="1"/>
  <c r="G38" i="5"/>
  <c r="Y38" i="5" s="1"/>
  <c r="G39" i="5"/>
  <c r="Y39" i="5" s="1"/>
  <c r="G40" i="5"/>
  <c r="Y40" i="5" s="1"/>
  <c r="G41" i="5"/>
  <c r="Y41" i="5" s="1"/>
  <c r="G42" i="5"/>
  <c r="Y42" i="5" s="1"/>
  <c r="G43" i="5"/>
  <c r="Y43" i="5" s="1"/>
  <c r="G44" i="5"/>
  <c r="Y44" i="5" s="1"/>
  <c r="G45" i="5"/>
  <c r="Y45" i="5" s="1"/>
  <c r="G46" i="5"/>
  <c r="Y46" i="5" s="1"/>
  <c r="G47" i="5"/>
  <c r="Y47" i="5" s="1"/>
  <c r="G48" i="5"/>
  <c r="Y48" i="5" s="1"/>
  <c r="G49" i="5"/>
  <c r="Y49" i="5" s="1"/>
  <c r="G50" i="5"/>
  <c r="Y50" i="5" s="1"/>
  <c r="G51" i="5"/>
  <c r="Y51" i="5" s="1"/>
  <c r="G52" i="5"/>
  <c r="Y52" i="5" s="1"/>
  <c r="G53" i="5"/>
  <c r="Y53" i="5" s="1"/>
  <c r="G54" i="5"/>
  <c r="Y54" i="5" s="1"/>
  <c r="G55" i="5"/>
  <c r="Y55" i="5" s="1"/>
  <c r="G56" i="5"/>
  <c r="Y56" i="5" s="1"/>
  <c r="G57" i="5"/>
  <c r="Y57" i="5" s="1"/>
  <c r="G58" i="5"/>
  <c r="Y58" i="5" s="1"/>
  <c r="G59" i="5"/>
  <c r="Y59" i="5" s="1"/>
  <c r="G60" i="5"/>
  <c r="Y60" i="5" s="1"/>
  <c r="G61" i="5"/>
  <c r="Y61" i="5" s="1"/>
  <c r="G62" i="5"/>
  <c r="Y62" i="5" s="1"/>
  <c r="G63" i="5"/>
  <c r="Y63" i="5" s="1"/>
  <c r="G64" i="5"/>
  <c r="Y64" i="5" s="1"/>
  <c r="G65" i="5"/>
  <c r="Y65" i="5" s="1"/>
  <c r="G66" i="5"/>
  <c r="Y66" i="5" s="1"/>
  <c r="G67" i="5"/>
  <c r="Y67" i="5" s="1"/>
  <c r="G68" i="5"/>
  <c r="Y68" i="5" s="1"/>
  <c r="G69" i="5"/>
  <c r="Y69" i="5" s="1"/>
  <c r="G70" i="5"/>
  <c r="Y70" i="5" s="1"/>
  <c r="G71" i="5"/>
  <c r="Y71" i="5" s="1"/>
  <c r="G72" i="5"/>
  <c r="Y72" i="5" s="1"/>
  <c r="G73" i="5"/>
  <c r="Y73" i="5" s="1"/>
  <c r="G74" i="5"/>
  <c r="Y74" i="5" s="1"/>
  <c r="G75" i="5"/>
  <c r="Y75" i="5" s="1"/>
  <c r="G76" i="5"/>
  <c r="Y76" i="5" s="1"/>
  <c r="G77" i="5"/>
  <c r="Y77" i="5" s="1"/>
  <c r="G78" i="5"/>
  <c r="Y78" i="5" s="1"/>
  <c r="G79" i="5"/>
  <c r="Y79" i="5" s="1"/>
  <c r="G80" i="5"/>
  <c r="Y80" i="5" s="1"/>
  <c r="G81" i="5"/>
  <c r="Y81" i="5" s="1"/>
  <c r="G82" i="5"/>
  <c r="Y82" i="5" s="1"/>
  <c r="G83" i="5"/>
  <c r="Y83" i="5" s="1"/>
  <c r="G84" i="5"/>
  <c r="Y84" i="5" s="1"/>
  <c r="G85" i="5"/>
  <c r="Y85" i="5" s="1"/>
  <c r="G86" i="5"/>
  <c r="Y86" i="5" s="1"/>
  <c r="G87" i="5"/>
  <c r="Y87" i="5" s="1"/>
  <c r="G88" i="5"/>
  <c r="Y88" i="5" s="1"/>
  <c r="G89" i="5"/>
  <c r="Y89" i="5" s="1"/>
  <c r="G90" i="5"/>
  <c r="Y90" i="5" s="1"/>
  <c r="G91" i="5"/>
  <c r="Y91" i="5" s="1"/>
  <c r="G92" i="5"/>
  <c r="Y92" i="5" s="1"/>
  <c r="G93" i="5"/>
  <c r="Y93" i="5" s="1"/>
  <c r="G94" i="5"/>
  <c r="Y94" i="5" s="1"/>
  <c r="G95" i="5"/>
  <c r="Y95" i="5" s="1"/>
  <c r="G96" i="5"/>
  <c r="Y96" i="5" s="1"/>
  <c r="G19" i="5"/>
  <c r="Y19" i="5" s="1"/>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19" i="5"/>
  <c r="U35" i="5" l="1"/>
  <c r="U75" i="5"/>
  <c r="Z32" i="5"/>
  <c r="Q32" i="5" s="1"/>
  <c r="U43" i="5"/>
  <c r="U27" i="5"/>
  <c r="Z96" i="5"/>
  <c r="Q96" i="5" s="1"/>
  <c r="Z73" i="5"/>
  <c r="Q73" i="5" s="1"/>
  <c r="Z74" i="5"/>
  <c r="Q74" i="5" s="1"/>
  <c r="Z65" i="5"/>
  <c r="Q65" i="5" s="1"/>
  <c r="U67" i="5"/>
  <c r="Z50" i="5"/>
  <c r="Q50" i="5" s="1"/>
  <c r="Z26" i="5"/>
  <c r="Q26" i="5" s="1"/>
  <c r="Z34" i="5"/>
  <c r="Q34" i="5" s="1"/>
  <c r="Z56" i="5"/>
  <c r="Q56" i="5" s="1"/>
  <c r="Z58" i="5"/>
  <c r="Q58" i="5" s="1"/>
  <c r="Z24" i="5"/>
  <c r="Q24" i="5" s="1"/>
  <c r="Z64" i="5"/>
  <c r="Q64" i="5" s="1"/>
  <c r="U51" i="5"/>
  <c r="Z48" i="5"/>
  <c r="Q48" i="5" s="1"/>
  <c r="Z19" i="5"/>
  <c r="Q19" i="5" s="1"/>
  <c r="Z66" i="5"/>
  <c r="Q66" i="5" s="1"/>
  <c r="Z82" i="5"/>
  <c r="Q82" i="5" s="1"/>
  <c r="Z90" i="5"/>
  <c r="Q90" i="5" s="1"/>
  <c r="Q40" i="5"/>
  <c r="Q88" i="5"/>
  <c r="Q80" i="5"/>
  <c r="Q72" i="5"/>
  <c r="U83" i="5"/>
  <c r="Q42" i="5"/>
  <c r="Q41" i="5"/>
  <c r="Q25" i="5"/>
  <c r="Q33" i="5"/>
  <c r="Z92" i="5"/>
  <c r="Q92" i="5" s="1"/>
  <c r="U92" i="5"/>
  <c r="Z84" i="5"/>
  <c r="Q84" i="5" s="1"/>
  <c r="U84" i="5"/>
  <c r="Z76" i="5"/>
  <c r="U76" i="5"/>
  <c r="Z68" i="5"/>
  <c r="Q68" i="5" s="1"/>
  <c r="U68" i="5"/>
  <c r="Z60" i="5"/>
  <c r="U60" i="5"/>
  <c r="Z52" i="5"/>
  <c r="U52" i="5"/>
  <c r="Z44" i="5"/>
  <c r="U44" i="5"/>
  <c r="Z36" i="5"/>
  <c r="Q36" i="5" s="1"/>
  <c r="U36" i="5"/>
  <c r="Z28" i="5"/>
  <c r="Q28" i="5" s="1"/>
  <c r="U28" i="5"/>
  <c r="Z20" i="5"/>
  <c r="Q20" i="5" s="1"/>
  <c r="U20" i="5"/>
  <c r="Q81" i="5"/>
  <c r="U81" i="5"/>
  <c r="U58" i="5"/>
  <c r="U40" i="5"/>
  <c r="Z35" i="5"/>
  <c r="Q35" i="5" s="1"/>
  <c r="Q89" i="5"/>
  <c r="U80" i="5"/>
  <c r="U57" i="5"/>
  <c r="U34" i="5"/>
  <c r="Z75" i="5"/>
  <c r="Q75" i="5" s="1"/>
  <c r="U74" i="5"/>
  <c r="U56" i="5"/>
  <c r="U33" i="5"/>
  <c r="Z51" i="5"/>
  <c r="Q51" i="5" s="1"/>
  <c r="U96" i="5"/>
  <c r="U73" i="5"/>
  <c r="U50" i="5"/>
  <c r="U32" i="5"/>
  <c r="Z91" i="5"/>
  <c r="Q91" i="5" s="1"/>
  <c r="Z27" i="5"/>
  <c r="Q27" i="5" s="1"/>
  <c r="Q49" i="5"/>
  <c r="U90" i="5"/>
  <c r="U72" i="5"/>
  <c r="U49" i="5"/>
  <c r="U26" i="5"/>
  <c r="Z67" i="5"/>
  <c r="Q67" i="5" s="1"/>
  <c r="U95" i="5"/>
  <c r="Z95" i="5"/>
  <c r="Q95" i="5" s="1"/>
  <c r="U87" i="5"/>
  <c r="Z87" i="5"/>
  <c r="U79" i="5"/>
  <c r="Z79" i="5"/>
  <c r="U71" i="5"/>
  <c r="Z71" i="5"/>
  <c r="U63" i="5"/>
  <c r="Z63" i="5"/>
  <c r="U55" i="5"/>
  <c r="Z55" i="5"/>
  <c r="U47" i="5"/>
  <c r="Z47" i="5"/>
  <c r="U39" i="5"/>
  <c r="Z39" i="5"/>
  <c r="Q39" i="5" s="1"/>
  <c r="U31" i="5"/>
  <c r="Z31" i="5"/>
  <c r="Q31" i="5" s="1"/>
  <c r="U23" i="5"/>
  <c r="Z23" i="5"/>
  <c r="Q23" i="5" s="1"/>
  <c r="Q57" i="5"/>
  <c r="U89" i="5"/>
  <c r="U66" i="5"/>
  <c r="U48" i="5"/>
  <c r="U25" i="5"/>
  <c r="Z43" i="5"/>
  <c r="Q43" i="5" s="1"/>
  <c r="Z94" i="5"/>
  <c r="U94" i="5"/>
  <c r="Z86" i="5"/>
  <c r="U86" i="5"/>
  <c r="Z78" i="5"/>
  <c r="Q78" i="5" s="1"/>
  <c r="U78" i="5"/>
  <c r="Z70" i="5"/>
  <c r="Q70" i="5" s="1"/>
  <c r="U70" i="5"/>
  <c r="Z62" i="5"/>
  <c r="Q62" i="5" s="1"/>
  <c r="U62" i="5"/>
  <c r="Z54" i="5"/>
  <c r="Q54" i="5" s="1"/>
  <c r="U54" i="5"/>
  <c r="Z46" i="5"/>
  <c r="Q46" i="5" s="1"/>
  <c r="U46" i="5"/>
  <c r="Z38" i="5"/>
  <c r="Q38" i="5" s="1"/>
  <c r="U38" i="5"/>
  <c r="Z30" i="5"/>
  <c r="U30" i="5"/>
  <c r="Z22" i="5"/>
  <c r="U22" i="5"/>
  <c r="U88" i="5"/>
  <c r="U65" i="5"/>
  <c r="U42" i="5"/>
  <c r="U24" i="5"/>
  <c r="Z83" i="5"/>
  <c r="Q83" i="5" s="1"/>
  <c r="Z93" i="5"/>
  <c r="Q93" i="5" s="1"/>
  <c r="U93" i="5"/>
  <c r="Z85" i="5"/>
  <c r="U85" i="5"/>
  <c r="Z77" i="5"/>
  <c r="U77" i="5"/>
  <c r="Z69" i="5"/>
  <c r="U69" i="5"/>
  <c r="Z61" i="5"/>
  <c r="U61" i="5"/>
  <c r="Z53" i="5"/>
  <c r="U53" i="5"/>
  <c r="Z45" i="5"/>
  <c r="Q45" i="5" s="1"/>
  <c r="U45" i="5"/>
  <c r="Z37" i="5"/>
  <c r="U37" i="5"/>
  <c r="Z29" i="5"/>
  <c r="U29" i="5"/>
  <c r="Z21" i="5"/>
  <c r="Q21" i="5" s="1"/>
  <c r="U21" i="5"/>
  <c r="U82" i="5"/>
  <c r="U64" i="5"/>
  <c r="U41" i="5"/>
  <c r="Z59" i="5"/>
  <c r="Q59" i="5" s="1"/>
  <c r="U19" i="5"/>
  <c r="Q77" i="5" l="1"/>
  <c r="Q53" i="5"/>
  <c r="Q85" i="5"/>
  <c r="Q47" i="5"/>
  <c r="Q86" i="5"/>
  <c r="Q55" i="5"/>
  <c r="Q29" i="5"/>
  <c r="Q61" i="5"/>
  <c r="Q94" i="5"/>
  <c r="Q22" i="5"/>
  <c r="Q63" i="5"/>
  <c r="Q76" i="5"/>
  <c r="Q44" i="5"/>
  <c r="Q87" i="5"/>
  <c r="Q71" i="5"/>
  <c r="Q30" i="5"/>
  <c r="Q37" i="5"/>
  <c r="Q69" i="5"/>
  <c r="Q52" i="5"/>
  <c r="Q79" i="5"/>
  <c r="Q60" i="5"/>
  <c r="L7" i="5" l="1"/>
  <c r="A19" i="5" l="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70" i="5" s="1"/>
  <c r="A71" i="5" s="1"/>
  <c r="A72" i="5" s="1"/>
  <c r="A73" i="5" s="1"/>
  <c r="A74" i="5" s="1"/>
  <c r="A75" i="5" s="1"/>
  <c r="A76" i="5" s="1"/>
  <c r="A77" i="5" s="1"/>
  <c r="A78" i="5" s="1"/>
  <c r="A79" i="5" s="1"/>
  <c r="A80" i="5" s="1"/>
  <c r="A81" i="5" s="1"/>
  <c r="A82" i="5" s="1"/>
  <c r="A83" i="5" s="1"/>
  <c r="A84" i="5" s="1"/>
  <c r="A85" i="5" s="1"/>
  <c r="A86" i="5" s="1"/>
  <c r="A87" i="5" s="1"/>
  <c r="A88" i="5" s="1"/>
  <c r="A89" i="5" s="1"/>
  <c r="A90" i="5" s="1"/>
  <c r="A91" i="5" s="1"/>
  <c r="A92" i="5" s="1"/>
  <c r="A93" i="5" s="1"/>
  <c r="A94" i="5" s="1"/>
  <c r="A95" i="5" s="1"/>
  <c r="A96" i="5" s="1"/>
  <c r="A1" i="5" a="1"/>
  <c r="A3" i="5" s="1"/>
  <c r="A8" i="5" l="1"/>
  <c r="A10" i="5"/>
  <c r="A17" i="5"/>
  <c r="A1" i="5"/>
  <c r="A15" i="5"/>
  <c r="A6" i="5"/>
  <c r="A5" i="5"/>
  <c r="A12" i="5"/>
  <c r="A4" i="5"/>
  <c r="A2" i="5"/>
  <c r="A9" i="5"/>
  <c r="A16" i="5"/>
  <c r="A7" i="5"/>
  <c r="A14" i="5"/>
  <c r="A13" i="5"/>
  <c r="A11" i="5"/>
  <c r="O4" i="5" l="1"/>
  <c r="R83" i="5" l="1"/>
  <c r="R91" i="5"/>
  <c r="R44" i="5"/>
  <c r="S90" i="5"/>
  <c r="S26" i="5"/>
  <c r="S88" i="5"/>
  <c r="R30" i="5"/>
  <c r="R87" i="5"/>
  <c r="R34" i="5"/>
  <c r="R33" i="5"/>
  <c r="R56" i="5"/>
  <c r="R55" i="5"/>
  <c r="R31" i="5"/>
  <c r="R60" i="5"/>
  <c r="R75" i="5"/>
  <c r="R51" i="5"/>
  <c r="R52" i="5"/>
  <c r="S19" i="5"/>
  <c r="R69" i="5"/>
  <c r="R37" i="5"/>
  <c r="S82" i="5"/>
  <c r="S80" i="5"/>
  <c r="R22" i="5"/>
  <c r="R79" i="5"/>
  <c r="R94" i="5"/>
  <c r="R26" i="5"/>
  <c r="R25" i="5"/>
  <c r="R48" i="5"/>
  <c r="R23" i="5"/>
  <c r="R59" i="5"/>
  <c r="R27" i="5"/>
  <c r="S73" i="5"/>
  <c r="R63" i="5"/>
  <c r="R35" i="5"/>
  <c r="R36" i="5"/>
  <c r="S74" i="5"/>
  <c r="R76" i="5"/>
  <c r="S32" i="5"/>
  <c r="R70" i="5"/>
  <c r="R86" i="5"/>
  <c r="S72" i="5"/>
  <c r="R40" i="5"/>
  <c r="S81" i="5"/>
  <c r="S41" i="5"/>
  <c r="R81" i="5"/>
  <c r="S57" i="5"/>
  <c r="R93" i="5"/>
  <c r="R61" i="5"/>
  <c r="R29" i="5"/>
  <c r="S66" i="5"/>
  <c r="R67" i="5"/>
  <c r="R68" i="5"/>
  <c r="S24" i="5"/>
  <c r="R96" i="5"/>
  <c r="R78" i="5"/>
  <c r="S64" i="5"/>
  <c r="R32" i="5"/>
  <c r="R58" i="5"/>
  <c r="R66" i="5"/>
  <c r="R57" i="5"/>
  <c r="R90" i="5"/>
  <c r="R21" i="5"/>
  <c r="S58" i="5"/>
  <c r="S89" i="5"/>
  <c r="R43" i="5"/>
  <c r="R88" i="5"/>
  <c r="S56" i="5"/>
  <c r="R24" i="5"/>
  <c r="R19" i="5"/>
  <c r="R65" i="5"/>
  <c r="R50" i="5"/>
  <c r="R85" i="5"/>
  <c r="R53" i="5"/>
  <c r="R28" i="5"/>
  <c r="S50" i="5"/>
  <c r="S49" i="5"/>
  <c r="S65" i="5"/>
  <c r="R80" i="5"/>
  <c r="S48" i="5"/>
  <c r="R49" i="5"/>
  <c r="R89" i="5"/>
  <c r="R45" i="5"/>
  <c r="R20" i="5"/>
  <c r="S42" i="5"/>
  <c r="S33" i="5"/>
  <c r="R74" i="5"/>
  <c r="R46" i="5"/>
  <c r="R71" i="5"/>
  <c r="S40" i="5"/>
  <c r="R72" i="5"/>
  <c r="R47" i="5"/>
  <c r="R92" i="5"/>
  <c r="R73" i="5"/>
  <c r="R54" i="5"/>
  <c r="R77" i="5"/>
  <c r="R84" i="5"/>
  <c r="S34" i="5"/>
  <c r="S25" i="5"/>
  <c r="S96" i="5"/>
  <c r="R38" i="5"/>
  <c r="R62" i="5"/>
  <c r="R95" i="5"/>
  <c r="R42" i="5"/>
  <c r="R41" i="5"/>
  <c r="R64" i="5"/>
  <c r="R82" i="5"/>
  <c r="R39" i="5"/>
  <c r="S61" i="5"/>
  <c r="S51" i="5"/>
  <c r="S67" i="5"/>
  <c r="S59" i="5"/>
  <c r="S43" i="5"/>
  <c r="S21" i="5"/>
  <c r="S84" i="5"/>
  <c r="S38" i="5"/>
  <c r="S71" i="5"/>
  <c r="S37" i="5"/>
  <c r="S79" i="5"/>
  <c r="S45" i="5"/>
  <c r="S27" i="5"/>
  <c r="S23" i="5"/>
  <c r="S53" i="5"/>
  <c r="S70" i="5"/>
  <c r="S29" i="5"/>
  <c r="S93" i="5"/>
  <c r="S69" i="5"/>
  <c r="S36" i="5"/>
  <c r="S52" i="5"/>
  <c r="S77" i="5"/>
  <c r="S55" i="5"/>
  <c r="S85" i="5"/>
  <c r="S31" i="5"/>
  <c r="S68" i="5"/>
  <c r="S22" i="5"/>
  <c r="S75" i="5"/>
  <c r="S87" i="5"/>
  <c r="S63" i="5"/>
  <c r="S28" i="5"/>
  <c r="S54" i="5"/>
  <c r="S44" i="5"/>
  <c r="S83" i="5"/>
  <c r="S95" i="5"/>
  <c r="S60" i="5"/>
  <c r="S46" i="5"/>
  <c r="S94" i="5"/>
  <c r="S86" i="5"/>
  <c r="S76" i="5"/>
  <c r="S30" i="5"/>
  <c r="S91" i="5"/>
  <c r="S92" i="5"/>
  <c r="S78" i="5"/>
  <c r="S47" i="5"/>
  <c r="S62" i="5"/>
  <c r="S20" i="5"/>
  <c r="S35" i="5"/>
  <c r="S39" i="5"/>
  <c r="B16" i="5"/>
  <c r="T62" i="5" l="1"/>
  <c r="T56" i="5"/>
  <c r="T41" i="5"/>
  <c r="T94" i="5"/>
  <c r="T36" i="5"/>
  <c r="T82" i="5"/>
  <c r="T26" i="5"/>
  <c r="T52" i="5"/>
  <c r="T76" i="5"/>
  <c r="T28" i="5"/>
  <c r="T78" i="5"/>
  <c r="T70" i="5"/>
  <c r="T30" i="5"/>
  <c r="T46" i="5"/>
  <c r="T20" i="5"/>
  <c r="T60" i="5"/>
  <c r="T40" i="5"/>
  <c r="T19" i="5"/>
  <c r="T38" i="5"/>
  <c r="T42" i="5"/>
  <c r="T48" i="5"/>
  <c r="T92" i="5"/>
  <c r="T68" i="5"/>
  <c r="T84" i="5"/>
  <c r="T74" i="5"/>
  <c r="T64" i="5"/>
  <c r="T73" i="5"/>
  <c r="T89" i="5"/>
  <c r="T90" i="5"/>
  <c r="T81" i="5"/>
  <c r="T57" i="5"/>
  <c r="T54" i="5"/>
  <c r="T96" i="5"/>
  <c r="T66" i="5"/>
  <c r="T71" i="5"/>
  <c r="T49" i="5"/>
  <c r="T85" i="5"/>
  <c r="T61" i="5"/>
  <c r="T86" i="5"/>
  <c r="T79" i="5"/>
  <c r="T51" i="5"/>
  <c r="T87" i="5"/>
  <c r="T77" i="5"/>
  <c r="T50" i="5"/>
  <c r="T93" i="5"/>
  <c r="T27" i="5"/>
  <c r="T22" i="5"/>
  <c r="T75" i="5"/>
  <c r="T95" i="5"/>
  <c r="T65" i="5"/>
  <c r="T21" i="5"/>
  <c r="T32" i="5"/>
  <c r="T59" i="5"/>
  <c r="T80" i="5"/>
  <c r="T88" i="5"/>
  <c r="T24" i="5"/>
  <c r="T23" i="5"/>
  <c r="T31" i="5"/>
  <c r="T37" i="5"/>
  <c r="T55" i="5"/>
  <c r="T39" i="5"/>
  <c r="T47" i="5"/>
  <c r="T67" i="5"/>
  <c r="T25" i="5"/>
  <c r="T69" i="5"/>
  <c r="T44" i="5"/>
  <c r="T45" i="5"/>
  <c r="T58" i="5"/>
  <c r="T35" i="5"/>
  <c r="T33" i="5"/>
  <c r="T91" i="5"/>
  <c r="T53" i="5"/>
  <c r="T43" i="5"/>
  <c r="T29" i="5"/>
  <c r="T72" i="5"/>
  <c r="T63" i="5"/>
  <c r="T34" i="5"/>
  <c r="T83" i="5"/>
  <c r="AM3" i="124" a="1"/>
  <c r="AM3" i="124" s="1"/>
  <c r="AM4" i="124" a="1"/>
  <c r="AM4" i="124" s="1"/>
  <c r="AM5" i="124" a="1"/>
  <c r="AM5" i="124" s="1"/>
  <c r="AM6" i="124" a="1"/>
  <c r="AM6" i="124" s="1"/>
  <c r="AM7" i="124" a="1"/>
  <c r="AM7" i="124" s="1"/>
  <c r="AM8" i="124" a="1"/>
  <c r="AM8" i="124" s="1"/>
  <c r="AM9" i="124" a="1"/>
  <c r="AM9" i="124" s="1"/>
  <c r="AM10" i="124" a="1"/>
  <c r="AM10" i="124" s="1"/>
  <c r="AM11" i="124" a="1"/>
  <c r="AM11" i="124" s="1"/>
  <c r="AM12" i="124" a="1"/>
  <c r="AM12" i="124" s="1"/>
  <c r="AM13" i="124" a="1"/>
  <c r="AM13" i="124" s="1"/>
  <c r="AM14" i="124" a="1"/>
  <c r="AM14" i="124" s="1"/>
  <c r="AM15" i="124" a="1"/>
  <c r="AM15" i="124" s="1"/>
  <c r="AM16" i="124" a="1"/>
  <c r="AM16" i="124" s="1"/>
  <c r="AM17" i="124" a="1"/>
  <c r="AM17" i="124" s="1"/>
  <c r="AM18" i="124" a="1"/>
  <c r="AM18" i="124" s="1"/>
  <c r="AM19" i="124" a="1"/>
  <c r="AM19" i="124" s="1"/>
  <c r="AM20" i="124" a="1"/>
  <c r="AM20" i="124" s="1"/>
  <c r="AM21" i="124" a="1"/>
  <c r="AM21" i="124" s="1"/>
  <c r="AM22" i="124" a="1"/>
  <c r="AM22" i="124" s="1"/>
  <c r="AM23" i="124" a="1"/>
  <c r="AM23" i="124" s="1"/>
  <c r="AM24" i="124" a="1"/>
  <c r="AM24" i="124" s="1"/>
  <c r="AM25" i="124" a="1"/>
  <c r="AM25" i="124" s="1"/>
  <c r="AM26" i="124" a="1"/>
  <c r="AM26" i="124" s="1"/>
  <c r="AM27" i="124" a="1"/>
  <c r="AM27" i="124" s="1"/>
  <c r="AM28" i="124" a="1"/>
  <c r="AM28" i="124" s="1"/>
  <c r="AM29" i="124" a="1"/>
  <c r="AM29" i="124" s="1"/>
  <c r="AM30" i="124" a="1"/>
  <c r="AM30" i="124" s="1"/>
  <c r="AM31" i="124" a="1"/>
  <c r="AM31" i="124" s="1"/>
  <c r="AM32" i="124" a="1"/>
  <c r="AM32" i="124" s="1"/>
  <c r="AM33" i="124" a="1"/>
  <c r="AM33" i="124" s="1"/>
  <c r="AM34" i="124" a="1"/>
  <c r="AM34" i="124" s="1"/>
  <c r="AM35" i="124" a="1"/>
  <c r="AM35" i="124" s="1"/>
  <c r="AM36" i="124" a="1"/>
  <c r="AM36" i="124" s="1"/>
  <c r="AM37" i="124" a="1"/>
  <c r="AM37" i="124" s="1"/>
  <c r="AM38" i="124" a="1"/>
  <c r="AM38" i="124" s="1"/>
  <c r="AM39" i="124" a="1"/>
  <c r="AM39" i="124" s="1"/>
  <c r="AM40" i="124" a="1"/>
  <c r="AM40" i="124" s="1"/>
  <c r="AM41" i="124" a="1"/>
  <c r="AM41" i="124" s="1"/>
  <c r="AM42" i="124" a="1"/>
  <c r="AM42" i="124" s="1"/>
  <c r="AM43" i="124" a="1"/>
  <c r="AM43" i="124" s="1"/>
  <c r="AM44" i="124" a="1"/>
  <c r="AM44" i="124" s="1"/>
  <c r="AM45" i="124" a="1"/>
  <c r="AM45" i="124" s="1"/>
  <c r="AM46" i="124" a="1"/>
  <c r="AM46" i="124" s="1"/>
  <c r="AM47" i="124" a="1"/>
  <c r="AM47" i="124" s="1"/>
  <c r="AM48" i="124" a="1"/>
  <c r="AM48" i="124" s="1"/>
  <c r="AM49" i="124" a="1"/>
  <c r="AM49" i="124" s="1"/>
  <c r="AM50" i="124" a="1"/>
  <c r="AM50" i="124" s="1"/>
  <c r="AM51" i="124" a="1"/>
  <c r="AM51" i="124" s="1"/>
  <c r="AM52" i="124" a="1"/>
  <c r="AM52" i="124" s="1"/>
  <c r="AM53" i="124" a="1"/>
  <c r="AM53" i="124" s="1"/>
  <c r="AM54" i="124" a="1"/>
  <c r="AM54" i="124" s="1"/>
  <c r="AM55" i="124" a="1"/>
  <c r="AM55" i="124" s="1"/>
  <c r="AM56" i="124" a="1"/>
  <c r="AM56" i="124" s="1"/>
  <c r="AM57" i="124" a="1"/>
  <c r="AM57" i="124" s="1"/>
  <c r="AM58" i="124" a="1"/>
  <c r="AM58" i="124" s="1"/>
  <c r="AM59" i="124" a="1"/>
  <c r="AM59" i="124" s="1"/>
  <c r="AM60" i="124" a="1"/>
  <c r="AM60" i="124" s="1"/>
  <c r="AM61" i="124" a="1"/>
  <c r="AM61" i="124" s="1"/>
  <c r="AM62" i="124" a="1"/>
  <c r="AM62" i="124" s="1"/>
  <c r="AM63" i="124" a="1"/>
  <c r="AM63" i="124" s="1"/>
  <c r="AM64" i="124" a="1"/>
  <c r="AM64" i="124" s="1"/>
  <c r="AM65" i="124" a="1"/>
  <c r="AM65" i="124" s="1"/>
  <c r="AM66" i="124" a="1"/>
  <c r="AM66" i="124" s="1"/>
  <c r="AM67" i="124" a="1"/>
  <c r="AM67" i="124" s="1"/>
  <c r="AM68" i="124" a="1"/>
  <c r="AM68" i="124" s="1"/>
  <c r="AM69" i="124" a="1"/>
  <c r="AM69" i="124" s="1"/>
  <c r="AM70" i="124" a="1"/>
  <c r="AM70" i="124" s="1"/>
  <c r="AM71" i="124" a="1"/>
  <c r="AM71" i="124" s="1"/>
  <c r="AM72" i="124" a="1"/>
  <c r="AM72" i="124" s="1"/>
  <c r="AM73" i="124" a="1"/>
  <c r="AM73" i="124" s="1"/>
  <c r="AM74" i="124" a="1"/>
  <c r="AM74" i="124" s="1"/>
  <c r="AM75" i="124" a="1"/>
  <c r="AM75" i="124" s="1"/>
  <c r="AM76" i="124" a="1"/>
  <c r="AM76" i="124" s="1"/>
  <c r="AM77" i="124" a="1"/>
  <c r="AM77" i="124" s="1"/>
  <c r="AM78" i="124" a="1"/>
  <c r="AM78" i="124" s="1"/>
  <c r="AM79" i="124" a="1"/>
  <c r="AM79" i="124" s="1"/>
  <c r="AM80" i="124" a="1"/>
  <c r="AM80" i="124" s="1"/>
  <c r="AM81" i="124" a="1"/>
  <c r="AM81" i="124" s="1"/>
  <c r="AM82" i="124" a="1"/>
  <c r="AM82" i="124" s="1"/>
  <c r="AM83" i="124" a="1"/>
  <c r="AM83" i="124" s="1"/>
  <c r="AM84" i="124" a="1"/>
  <c r="AM84" i="124" s="1"/>
  <c r="AM85" i="124" a="1"/>
  <c r="AM85" i="124" s="1"/>
  <c r="AM86" i="124" a="1"/>
  <c r="AM86" i="124" s="1"/>
  <c r="AM87" i="124" a="1"/>
  <c r="AM87" i="124" s="1"/>
  <c r="AM88" i="124" a="1"/>
  <c r="AM88" i="124" s="1"/>
  <c r="AM89" i="124" a="1"/>
  <c r="AM89" i="124" s="1"/>
  <c r="AM90" i="124" a="1"/>
  <c r="AM90" i="124" s="1"/>
  <c r="AM91" i="124" a="1"/>
  <c r="AM91" i="124" s="1"/>
  <c r="AM92" i="124" a="1"/>
  <c r="AM92" i="124" s="1"/>
  <c r="AM93" i="124" a="1"/>
  <c r="AM93" i="124" s="1"/>
  <c r="AM94" i="124" a="1"/>
  <c r="AM94" i="124" s="1"/>
  <c r="AM95" i="124" a="1"/>
  <c r="AM95" i="124" s="1"/>
  <c r="AM96" i="124" a="1"/>
  <c r="AM96" i="124" s="1"/>
  <c r="AM97" i="124" a="1"/>
  <c r="AM97" i="124" s="1"/>
  <c r="AM98" i="124" a="1"/>
  <c r="AM98" i="124" s="1"/>
  <c r="AM99" i="124" a="1"/>
  <c r="AM99" i="124" s="1"/>
  <c r="AM100" i="124" a="1"/>
  <c r="AM100" i="124" s="1"/>
  <c r="AM101" i="124" a="1"/>
  <c r="AM101" i="124" s="1"/>
  <c r="AM102" i="124" a="1"/>
  <c r="AM102" i="124" s="1"/>
  <c r="AM103" i="124" a="1"/>
  <c r="AM103" i="124" s="1"/>
  <c r="AM104" i="124" a="1"/>
  <c r="AM104" i="124" s="1"/>
  <c r="AM105" i="124" a="1"/>
  <c r="AM105" i="124" s="1"/>
  <c r="AM106" i="124" a="1"/>
  <c r="AM106" i="124" s="1"/>
  <c r="AM107" i="124" a="1"/>
  <c r="AM107" i="124" s="1"/>
  <c r="AM108" i="124" a="1"/>
  <c r="AM108" i="124" s="1"/>
  <c r="AM109" i="124" a="1"/>
  <c r="AM109" i="124" s="1"/>
  <c r="AM110" i="124" a="1"/>
  <c r="AM110" i="124" s="1"/>
  <c r="AM111" i="124" a="1"/>
  <c r="AM111" i="124" s="1"/>
  <c r="AM112" i="124" a="1"/>
  <c r="AM112" i="124" s="1"/>
  <c r="AM113" i="124" a="1"/>
  <c r="AM113" i="124" s="1"/>
  <c r="AM114" i="124" a="1"/>
  <c r="AM114" i="124" s="1"/>
  <c r="AM115" i="124" a="1"/>
  <c r="AM115" i="124" s="1"/>
  <c r="AM116" i="124" a="1"/>
  <c r="AM116" i="124" s="1"/>
  <c r="AM117" i="124" a="1"/>
  <c r="AM117" i="124" s="1"/>
  <c r="AM118" i="124" a="1"/>
  <c r="AM118" i="124" s="1"/>
  <c r="AM119" i="124" a="1"/>
  <c r="AM119" i="124" s="1"/>
  <c r="AM120" i="124" a="1"/>
  <c r="AM120" i="124" s="1"/>
  <c r="AM121" i="124" a="1"/>
  <c r="AM121" i="124" s="1"/>
  <c r="AM122" i="124" a="1"/>
  <c r="AM122" i="124" s="1"/>
  <c r="AM123" i="124" a="1"/>
  <c r="AM123" i="124" s="1"/>
  <c r="AM124" i="124" a="1"/>
  <c r="AM124" i="124" s="1"/>
  <c r="AM125" i="124" a="1"/>
  <c r="AM125" i="124" s="1"/>
  <c r="AM126" i="124" a="1"/>
  <c r="AM126" i="124" s="1"/>
  <c r="AM127" i="124" a="1"/>
  <c r="AM127" i="124" s="1"/>
  <c r="AM128" i="124" a="1"/>
  <c r="AM128" i="124" s="1"/>
  <c r="AM129" i="124" a="1"/>
  <c r="AM129" i="124" s="1"/>
  <c r="AM130" i="124" a="1"/>
  <c r="AM130" i="124" s="1"/>
  <c r="AM131" i="124" a="1"/>
  <c r="AM131" i="124" s="1"/>
  <c r="AM132" i="124" a="1"/>
  <c r="AM132" i="124" s="1"/>
  <c r="AM133" i="124" a="1"/>
  <c r="AM133" i="124" s="1"/>
  <c r="AM134" i="124" a="1"/>
  <c r="AM134" i="124" s="1"/>
  <c r="AM135" i="124" a="1"/>
  <c r="AM135" i="124" s="1"/>
  <c r="AM136" i="124" a="1"/>
  <c r="AM136" i="124" s="1"/>
  <c r="AM137" i="124" a="1"/>
  <c r="AM137" i="124" s="1"/>
  <c r="AM138" i="124" a="1"/>
  <c r="AM138" i="124" s="1"/>
  <c r="AM139" i="124" a="1"/>
  <c r="AM139" i="124" s="1"/>
  <c r="AM140" i="124" a="1"/>
  <c r="AM140" i="124" s="1"/>
  <c r="AM141" i="124" a="1"/>
  <c r="AM141" i="124" s="1"/>
  <c r="AM142" i="124" a="1"/>
  <c r="AM142" i="124" s="1"/>
  <c r="AM143" i="124" a="1"/>
  <c r="AM143" i="124" s="1"/>
  <c r="AM144" i="124" a="1"/>
  <c r="AM144" i="124" s="1"/>
  <c r="AM145" i="124" a="1"/>
  <c r="AM145" i="124" s="1"/>
  <c r="AM146" i="124" a="1"/>
  <c r="AM146" i="124" s="1"/>
  <c r="AM147" i="124" a="1"/>
  <c r="AM147" i="124" s="1"/>
  <c r="AM148" i="124" a="1"/>
  <c r="AM148" i="124" s="1"/>
  <c r="AM149" i="124" a="1"/>
  <c r="AM149" i="124" s="1"/>
  <c r="AM150" i="124" a="1"/>
  <c r="AM150" i="124" s="1"/>
  <c r="AM151" i="124" a="1"/>
  <c r="AM151" i="124" s="1"/>
  <c r="AM152" i="124" a="1"/>
  <c r="AM152" i="124" s="1"/>
  <c r="AM153" i="124" a="1"/>
  <c r="AM153" i="124" s="1"/>
  <c r="AM154" i="124" a="1"/>
  <c r="AM154" i="124" s="1"/>
  <c r="AM155" i="124" a="1"/>
  <c r="AM155" i="124" s="1"/>
  <c r="AM156" i="124" a="1"/>
  <c r="AM156" i="124" s="1"/>
  <c r="AM157" i="124" a="1"/>
  <c r="AM157" i="124" s="1"/>
  <c r="AM158" i="124" a="1"/>
  <c r="AM158" i="124" s="1"/>
  <c r="AM159" i="124" a="1"/>
  <c r="AM159" i="124" s="1"/>
  <c r="AM160" i="124" a="1"/>
  <c r="AM160" i="124" s="1"/>
  <c r="AM161" i="124" a="1"/>
  <c r="AM161" i="124" s="1"/>
  <c r="AM162" i="124" a="1"/>
  <c r="AM162" i="124" s="1"/>
  <c r="AM163" i="124" a="1"/>
  <c r="AM163" i="124" s="1"/>
  <c r="AM164" i="124" a="1"/>
  <c r="AM164" i="124" s="1"/>
  <c r="AM165" i="124" a="1"/>
  <c r="AM165" i="124" s="1"/>
  <c r="AM166" i="124" a="1"/>
  <c r="AM166" i="124" s="1"/>
  <c r="AM167" i="124" a="1"/>
  <c r="AM167" i="124" s="1"/>
  <c r="AM168" i="124" a="1"/>
  <c r="AM168" i="124" s="1"/>
  <c r="AM169" i="124" a="1"/>
  <c r="AM169" i="124" s="1"/>
  <c r="AM170" i="124" a="1"/>
  <c r="AM170" i="124" s="1"/>
  <c r="AM171" i="124" a="1"/>
  <c r="AM171" i="124" s="1"/>
  <c r="AM172" i="124" a="1"/>
  <c r="AM172" i="124" s="1"/>
  <c r="AM173" i="124" a="1"/>
  <c r="AM173" i="124" s="1"/>
  <c r="AM174" i="124" a="1"/>
  <c r="AM174" i="124" s="1"/>
  <c r="AM175" i="124" a="1"/>
  <c r="AM175" i="124" s="1"/>
  <c r="AM176" i="124" a="1"/>
  <c r="AM176" i="124" s="1"/>
  <c r="AM177" i="124" a="1"/>
  <c r="AM177" i="124" s="1"/>
  <c r="AM178" i="124" a="1"/>
  <c r="AM178" i="124" s="1"/>
  <c r="AM179" i="124" a="1"/>
  <c r="AM179" i="124" s="1"/>
  <c r="AM180" i="124" a="1"/>
  <c r="AM180" i="124" s="1"/>
  <c r="AM181" i="124" a="1"/>
  <c r="AM181" i="124" s="1"/>
  <c r="AM182" i="124" a="1"/>
  <c r="AM182" i="124" s="1"/>
  <c r="AM183" i="124" a="1"/>
  <c r="AM183" i="124" s="1"/>
  <c r="AM184" i="124" a="1"/>
  <c r="AM184" i="124" s="1"/>
  <c r="AM185" i="124" a="1"/>
  <c r="AM185" i="124" s="1"/>
  <c r="AM186" i="124" a="1"/>
  <c r="AM186" i="124" s="1"/>
  <c r="AM187" i="124" a="1"/>
  <c r="AM187" i="124" s="1"/>
  <c r="AM188" i="124" a="1"/>
  <c r="AM188" i="124" s="1"/>
  <c r="AM189" i="124" a="1"/>
  <c r="AM189" i="124" s="1"/>
  <c r="AM190" i="124" a="1"/>
  <c r="AM190" i="124" s="1"/>
  <c r="AM191" i="124" a="1"/>
  <c r="AM191" i="124" s="1"/>
  <c r="AM192" i="124" a="1"/>
  <c r="AM192" i="124" s="1"/>
  <c r="AM193" i="124" a="1"/>
  <c r="AM193" i="124" s="1"/>
  <c r="AM194" i="124" a="1"/>
  <c r="AM194" i="124" s="1"/>
  <c r="AM195" i="124" a="1"/>
  <c r="AM195" i="124" s="1"/>
  <c r="AM196" i="124" a="1"/>
  <c r="AM196" i="124" s="1"/>
  <c r="AM197" i="124" a="1"/>
  <c r="AM197" i="124" s="1"/>
  <c r="AM198" i="124" a="1"/>
  <c r="AM198" i="124" s="1"/>
  <c r="AM199" i="124" a="1"/>
  <c r="AM199" i="124" s="1"/>
  <c r="AM200" i="124" a="1"/>
  <c r="AM200" i="124" s="1"/>
  <c r="AM201" i="124" a="1"/>
  <c r="AM201" i="124" s="1"/>
  <c r="AM202" i="124" a="1"/>
  <c r="AM202" i="124" s="1"/>
  <c r="AM203" i="124" a="1"/>
  <c r="AM203" i="124" s="1"/>
  <c r="AM204" i="124" a="1"/>
  <c r="AM204" i="124" s="1"/>
  <c r="AM205" i="124" a="1"/>
  <c r="AM205" i="124" s="1"/>
  <c r="AM206" i="124" a="1"/>
  <c r="AM206" i="124" s="1"/>
  <c r="AM207" i="124" a="1"/>
  <c r="AM207" i="124" s="1"/>
  <c r="AM208" i="124" a="1"/>
  <c r="AM208" i="124" s="1"/>
  <c r="AM209" i="124" a="1"/>
  <c r="AM209" i="124" s="1"/>
  <c r="AM210" i="124" a="1"/>
  <c r="AM210" i="124" s="1"/>
  <c r="AM211" i="124" a="1"/>
  <c r="AM211" i="124" s="1"/>
  <c r="AM212" i="124" a="1"/>
  <c r="AM212" i="124" s="1"/>
  <c r="AM213" i="124" a="1"/>
  <c r="AM213" i="124" s="1"/>
  <c r="AM214" i="124" a="1"/>
  <c r="AM214" i="124" s="1"/>
  <c r="AM215" i="124" a="1"/>
  <c r="AM215" i="124" s="1"/>
  <c r="AM216" i="124" a="1"/>
  <c r="AM216" i="124" s="1"/>
  <c r="AM217" i="124" a="1"/>
  <c r="AM217" i="124" s="1"/>
  <c r="AM218" i="124" a="1"/>
  <c r="AM218" i="124" s="1"/>
  <c r="AM219" i="124" a="1"/>
  <c r="AM219" i="124" s="1"/>
  <c r="AM220" i="124" a="1"/>
  <c r="AM220" i="124" s="1"/>
  <c r="AM221" i="124" a="1"/>
  <c r="AM221" i="124" s="1"/>
  <c r="AM222" i="124" a="1"/>
  <c r="AM222" i="124" s="1"/>
  <c r="AM223" i="124" a="1"/>
  <c r="AM223" i="124" s="1"/>
  <c r="AM224" i="124" a="1"/>
  <c r="AM224" i="124" s="1"/>
  <c r="AM225" i="124" a="1"/>
  <c r="AM225" i="124" s="1"/>
  <c r="AM226" i="124" a="1"/>
  <c r="AM226" i="124" s="1"/>
  <c r="AM227" i="124" a="1"/>
  <c r="AM227" i="124" s="1"/>
  <c r="AM228" i="124" a="1"/>
  <c r="AM228" i="124" s="1"/>
  <c r="AM229" i="124" a="1"/>
  <c r="AM229" i="124" s="1"/>
  <c r="AM230" i="124" a="1"/>
  <c r="AM230" i="124" s="1"/>
  <c r="AM231" i="124" a="1"/>
  <c r="AM231" i="124" s="1"/>
  <c r="AM232" i="124" a="1"/>
  <c r="AM232" i="124" s="1"/>
  <c r="AM233" i="124" a="1"/>
  <c r="AM233" i="124" s="1"/>
  <c r="AM234" i="124" a="1"/>
  <c r="AM234" i="124" s="1"/>
  <c r="AM235" i="124" a="1"/>
  <c r="AM235" i="124" s="1"/>
  <c r="AM236" i="124" a="1"/>
  <c r="AM236" i="124" s="1"/>
  <c r="AM237" i="124" a="1"/>
  <c r="AM237" i="124" s="1"/>
  <c r="AM238" i="124" a="1"/>
  <c r="AM238" i="124" s="1"/>
  <c r="AM239" i="124" a="1"/>
  <c r="AM239" i="124" s="1"/>
  <c r="AM240" i="124" a="1"/>
  <c r="AM240" i="124" s="1"/>
  <c r="AM241" i="124" a="1"/>
  <c r="AM241" i="124" s="1"/>
  <c r="AM242" i="124" a="1"/>
  <c r="AM242" i="124" s="1"/>
  <c r="AM243" i="124" a="1"/>
  <c r="AM243" i="124" s="1"/>
  <c r="AM244" i="124" a="1"/>
  <c r="AM244" i="124" s="1"/>
  <c r="AM245" i="124" a="1"/>
  <c r="AM245" i="124" s="1"/>
  <c r="AM246" i="124" a="1"/>
  <c r="AM246" i="124" s="1"/>
  <c r="AM247" i="124" a="1"/>
  <c r="AM247" i="124" s="1"/>
  <c r="AM248" i="124" a="1"/>
  <c r="AM248" i="124" s="1"/>
  <c r="AM249" i="124" a="1"/>
  <c r="AM249" i="124" s="1"/>
  <c r="AM250" i="124" a="1"/>
  <c r="AM250" i="124" s="1"/>
  <c r="AM251" i="124" a="1"/>
  <c r="AM251" i="124" s="1"/>
  <c r="AM252" i="124" a="1"/>
  <c r="AM252" i="124" s="1"/>
  <c r="AM253" i="124" a="1"/>
  <c r="AM253" i="124" s="1"/>
  <c r="AM254" i="124" a="1"/>
  <c r="AM254" i="124" s="1"/>
  <c r="AM255" i="124" a="1"/>
  <c r="AM255" i="124" s="1"/>
  <c r="AM256" i="124" a="1"/>
  <c r="AM256" i="124" s="1"/>
  <c r="AM257" i="124" a="1"/>
  <c r="AM257" i="124" s="1"/>
  <c r="AM258" i="124" a="1"/>
  <c r="AM258" i="124" s="1"/>
  <c r="AM259" i="124" a="1"/>
  <c r="AM259" i="124" s="1"/>
  <c r="AM260" i="124" a="1"/>
  <c r="AM260" i="124" s="1"/>
  <c r="AM261" i="124" a="1"/>
  <c r="AM261" i="124" s="1"/>
  <c r="AM262" i="124" a="1"/>
  <c r="AM262" i="124" s="1"/>
  <c r="AM263" i="124" a="1"/>
  <c r="AM263" i="124" s="1"/>
  <c r="AM264" i="124" a="1"/>
  <c r="AM264" i="124" s="1"/>
  <c r="AM265" i="124" a="1"/>
  <c r="AM265" i="124" s="1"/>
  <c r="AM266" i="124" a="1"/>
  <c r="AM266" i="124" s="1"/>
  <c r="AM267" i="124" a="1"/>
  <c r="AM267" i="124" s="1"/>
  <c r="AM268" i="124" a="1"/>
  <c r="AM268" i="124" s="1"/>
  <c r="AM269" i="124" a="1"/>
  <c r="AM269" i="124" s="1"/>
  <c r="AM270" i="124" a="1"/>
  <c r="AM270" i="124" s="1"/>
  <c r="AM271" i="124" a="1"/>
  <c r="AM271" i="124" s="1"/>
  <c r="AM272" i="124" a="1"/>
  <c r="AM272" i="124" s="1"/>
  <c r="AM273" i="124" a="1"/>
  <c r="AM273" i="124" s="1"/>
  <c r="AM274" i="124" a="1"/>
  <c r="AM274" i="124" s="1"/>
  <c r="AM275" i="124" a="1"/>
  <c r="AM275" i="124" s="1"/>
  <c r="AM276" i="124" a="1"/>
  <c r="AM276" i="124" s="1"/>
  <c r="AM277" i="124" a="1"/>
  <c r="AM277" i="124" s="1"/>
  <c r="AM278" i="124" a="1"/>
  <c r="AM278" i="124" s="1"/>
  <c r="AM279" i="124" a="1"/>
  <c r="AM279" i="124" s="1"/>
  <c r="AM280" i="124" a="1"/>
  <c r="AM280" i="124" s="1"/>
  <c r="AM281" i="124" a="1"/>
  <c r="AM281" i="124" s="1"/>
  <c r="AM282" i="124" a="1"/>
  <c r="AM282" i="124" s="1"/>
  <c r="AM283" i="124" a="1"/>
  <c r="AM283" i="124" s="1"/>
  <c r="AM284" i="124" a="1"/>
  <c r="AM284" i="124" s="1"/>
  <c r="AM285" i="124" a="1"/>
  <c r="AM285" i="124" s="1"/>
  <c r="AM286" i="124" a="1"/>
  <c r="AM286" i="124" s="1"/>
  <c r="AM287" i="124" a="1"/>
  <c r="AM287" i="124" s="1"/>
  <c r="AM288" i="124" a="1"/>
  <c r="AM288" i="124" s="1"/>
  <c r="AM289" i="124" a="1"/>
  <c r="AM289" i="124" s="1"/>
  <c r="AM290" i="124" a="1"/>
  <c r="AM290" i="124" s="1"/>
  <c r="AM291" i="124" a="1"/>
  <c r="AM291" i="124" s="1"/>
  <c r="AM292" i="124" a="1"/>
  <c r="AM292" i="124" s="1"/>
  <c r="AM293" i="124" a="1"/>
  <c r="AM293" i="124" s="1"/>
  <c r="AM294" i="124" a="1"/>
  <c r="AM294" i="124" s="1"/>
  <c r="AM295" i="124" a="1"/>
  <c r="AM295" i="124" s="1"/>
  <c r="AM296" i="124" a="1"/>
  <c r="AM296" i="124" s="1"/>
  <c r="AM297" i="124" a="1"/>
  <c r="AM297" i="124" s="1"/>
  <c r="AM298" i="124" a="1"/>
  <c r="AM298" i="124" s="1"/>
  <c r="AM299" i="124" a="1"/>
  <c r="AM299" i="124" s="1"/>
  <c r="AM2" i="124" a="1"/>
  <c r="AM2" i="124" s="1"/>
  <c r="AL3" i="124" a="1"/>
  <c r="AL3" i="124" s="1"/>
  <c r="AL4" i="124" a="1"/>
  <c r="AL4" i="124" s="1"/>
  <c r="AL5" i="124" a="1"/>
  <c r="AL5" i="124" s="1"/>
  <c r="AL6" i="124" a="1"/>
  <c r="AL6" i="124" s="1"/>
  <c r="AL7" i="124" a="1"/>
  <c r="AL7" i="124" s="1"/>
  <c r="AL8" i="124" a="1"/>
  <c r="AL8" i="124" s="1"/>
  <c r="AL9" i="124" a="1"/>
  <c r="AL9" i="124" s="1"/>
  <c r="AL10" i="124" a="1"/>
  <c r="AL10" i="124" s="1"/>
  <c r="AL11" i="124" a="1"/>
  <c r="AL11" i="124" s="1"/>
  <c r="AL12" i="124" a="1"/>
  <c r="AL12" i="124" s="1"/>
  <c r="AL13" i="124" a="1"/>
  <c r="AL13" i="124" s="1"/>
  <c r="AL14" i="124" a="1"/>
  <c r="AL14" i="124" s="1"/>
  <c r="AL15" i="124" a="1"/>
  <c r="AL15" i="124" s="1"/>
  <c r="AL16" i="124" a="1"/>
  <c r="AL16" i="124" s="1"/>
  <c r="AL17" i="124" a="1"/>
  <c r="AL17" i="124" s="1"/>
  <c r="AL18" i="124" a="1"/>
  <c r="AL18" i="124" s="1"/>
  <c r="AL19" i="124" a="1"/>
  <c r="AL19" i="124" s="1"/>
  <c r="AL20" i="124" a="1"/>
  <c r="AL20" i="124" s="1"/>
  <c r="AL21" i="124" a="1"/>
  <c r="AL21" i="124" s="1"/>
  <c r="AL22" i="124" a="1"/>
  <c r="AL22" i="124" s="1"/>
  <c r="AL23" i="124" a="1"/>
  <c r="AL23" i="124" s="1"/>
  <c r="AL24" i="124" a="1"/>
  <c r="AL24" i="124" s="1"/>
  <c r="AL25" i="124" a="1"/>
  <c r="AL25" i="124" s="1"/>
  <c r="AL26" i="124" a="1"/>
  <c r="AL26" i="124" s="1"/>
  <c r="AL27" i="124" a="1"/>
  <c r="AL27" i="124" s="1"/>
  <c r="AL28" i="124" a="1"/>
  <c r="AL28" i="124" s="1"/>
  <c r="AL29" i="124" a="1"/>
  <c r="AL29" i="124" s="1"/>
  <c r="AL30" i="124" a="1"/>
  <c r="AL30" i="124" s="1"/>
  <c r="AL31" i="124" a="1"/>
  <c r="AL31" i="124" s="1"/>
  <c r="AL32" i="124" a="1"/>
  <c r="AL32" i="124" s="1"/>
  <c r="AL33" i="124" a="1"/>
  <c r="AL33" i="124" s="1"/>
  <c r="AL34" i="124" a="1"/>
  <c r="AL34" i="124" s="1"/>
  <c r="AL35" i="124" a="1"/>
  <c r="AL35" i="124" s="1"/>
  <c r="AL36" i="124" a="1"/>
  <c r="AL36" i="124" s="1"/>
  <c r="AL37" i="124" a="1"/>
  <c r="AL37" i="124" s="1"/>
  <c r="AL38" i="124" a="1"/>
  <c r="AL38" i="124" s="1"/>
  <c r="AL39" i="124" a="1"/>
  <c r="AL39" i="124" s="1"/>
  <c r="AL40" i="124" a="1"/>
  <c r="AL40" i="124" s="1"/>
  <c r="AL41" i="124" a="1"/>
  <c r="AL41" i="124" s="1"/>
  <c r="AL42" i="124" a="1"/>
  <c r="AL42" i="124" s="1"/>
  <c r="AL43" i="124" a="1"/>
  <c r="AL43" i="124" s="1"/>
  <c r="AL44" i="124" a="1"/>
  <c r="AL44" i="124" s="1"/>
  <c r="AL45" i="124" a="1"/>
  <c r="AL45" i="124" s="1"/>
  <c r="AL46" i="124" a="1"/>
  <c r="AL46" i="124" s="1"/>
  <c r="AL47" i="124" a="1"/>
  <c r="AL47" i="124" s="1"/>
  <c r="AL48" i="124" a="1"/>
  <c r="AL48" i="124" s="1"/>
  <c r="AL49" i="124" a="1"/>
  <c r="AL49" i="124" s="1"/>
  <c r="AL50" i="124" a="1"/>
  <c r="AL50" i="124" s="1"/>
  <c r="AL51" i="124" a="1"/>
  <c r="AL51" i="124" s="1"/>
  <c r="AL52" i="124" a="1"/>
  <c r="AL52" i="124" s="1"/>
  <c r="AL53" i="124" a="1"/>
  <c r="AL53" i="124" s="1"/>
  <c r="AL54" i="124" a="1"/>
  <c r="AL54" i="124" s="1"/>
  <c r="AL55" i="124" a="1"/>
  <c r="AL55" i="124" s="1"/>
  <c r="AL56" i="124" a="1"/>
  <c r="AL56" i="124" s="1"/>
  <c r="AL57" i="124" a="1"/>
  <c r="AL57" i="124" s="1"/>
  <c r="AL58" i="124" a="1"/>
  <c r="AL58" i="124" s="1"/>
  <c r="AL59" i="124" a="1"/>
  <c r="AL59" i="124" s="1"/>
  <c r="AL60" i="124" a="1"/>
  <c r="AL60" i="124" s="1"/>
  <c r="AL61" i="124" a="1"/>
  <c r="AL61" i="124" s="1"/>
  <c r="AL62" i="124" a="1"/>
  <c r="AL62" i="124" s="1"/>
  <c r="AL63" i="124" a="1"/>
  <c r="AL63" i="124" s="1"/>
  <c r="AL64" i="124" a="1"/>
  <c r="AL64" i="124" s="1"/>
  <c r="AL65" i="124" a="1"/>
  <c r="AL65" i="124" s="1"/>
  <c r="AL66" i="124" a="1"/>
  <c r="AL66" i="124" s="1"/>
  <c r="AL67" i="124" a="1"/>
  <c r="AL67" i="124" s="1"/>
  <c r="AL68" i="124" a="1"/>
  <c r="AL68" i="124" s="1"/>
  <c r="AL69" i="124" a="1"/>
  <c r="AL69" i="124" s="1"/>
  <c r="AL70" i="124" a="1"/>
  <c r="AL70" i="124" s="1"/>
  <c r="AL71" i="124" a="1"/>
  <c r="AL71" i="124" s="1"/>
  <c r="AL72" i="124" a="1"/>
  <c r="AL72" i="124" s="1"/>
  <c r="AL73" i="124" a="1"/>
  <c r="AL73" i="124" s="1"/>
  <c r="AL74" i="124" a="1"/>
  <c r="AL74" i="124" s="1"/>
  <c r="AL75" i="124" a="1"/>
  <c r="AL75" i="124" s="1"/>
  <c r="AL76" i="124" a="1"/>
  <c r="AL76" i="124" s="1"/>
  <c r="AL77" i="124" a="1"/>
  <c r="AL77" i="124" s="1"/>
  <c r="AL78" i="124" a="1"/>
  <c r="AL78" i="124" s="1"/>
  <c r="AL79" i="124" a="1"/>
  <c r="AL79" i="124" s="1"/>
  <c r="AL80" i="124" a="1"/>
  <c r="AL80" i="124" s="1"/>
  <c r="AL81" i="124" a="1"/>
  <c r="AL81" i="124" s="1"/>
  <c r="AL82" i="124" a="1"/>
  <c r="AL82" i="124" s="1"/>
  <c r="AL83" i="124" a="1"/>
  <c r="AL83" i="124" s="1"/>
  <c r="AL84" i="124" a="1"/>
  <c r="AL84" i="124" s="1"/>
  <c r="AL85" i="124" a="1"/>
  <c r="AL85" i="124" s="1"/>
  <c r="AL86" i="124" a="1"/>
  <c r="AL86" i="124" s="1"/>
  <c r="AL87" i="124" a="1"/>
  <c r="AL87" i="124" s="1"/>
  <c r="AL88" i="124" a="1"/>
  <c r="AL88" i="124" s="1"/>
  <c r="AL89" i="124" a="1"/>
  <c r="AL89" i="124" s="1"/>
  <c r="AL90" i="124" a="1"/>
  <c r="AL90" i="124" s="1"/>
  <c r="AL91" i="124" a="1"/>
  <c r="AL91" i="124" s="1"/>
  <c r="AL92" i="124" a="1"/>
  <c r="AL92" i="124" s="1"/>
  <c r="AL93" i="124" a="1"/>
  <c r="AL93" i="124" s="1"/>
  <c r="AL94" i="124" a="1"/>
  <c r="AL94" i="124" s="1"/>
  <c r="AL95" i="124" a="1"/>
  <c r="AL95" i="124" s="1"/>
  <c r="AL96" i="124" a="1"/>
  <c r="AL96" i="124" s="1"/>
  <c r="AL97" i="124" a="1"/>
  <c r="AL97" i="124" s="1"/>
  <c r="AL98" i="124" a="1"/>
  <c r="AL98" i="124" s="1"/>
  <c r="AL99" i="124" a="1"/>
  <c r="AL99" i="124" s="1"/>
  <c r="AL100" i="124" a="1"/>
  <c r="AL100" i="124" s="1"/>
  <c r="AL101" i="124" a="1"/>
  <c r="AL101" i="124" s="1"/>
  <c r="AL102" i="124" a="1"/>
  <c r="AL102" i="124" s="1"/>
  <c r="AL103" i="124" a="1"/>
  <c r="AL103" i="124" s="1"/>
  <c r="AL104" i="124" a="1"/>
  <c r="AL104" i="124" s="1"/>
  <c r="AL105" i="124" a="1"/>
  <c r="AL105" i="124" s="1"/>
  <c r="AL106" i="124" a="1"/>
  <c r="AL106" i="124" s="1"/>
  <c r="AL107" i="124" a="1"/>
  <c r="AL107" i="124" s="1"/>
  <c r="AL108" i="124" a="1"/>
  <c r="AL108" i="124" s="1"/>
  <c r="AL109" i="124" a="1"/>
  <c r="AL109" i="124" s="1"/>
  <c r="AL110" i="124" a="1"/>
  <c r="AL110" i="124" s="1"/>
  <c r="AL111" i="124" a="1"/>
  <c r="AL111" i="124" s="1"/>
  <c r="AL112" i="124" a="1"/>
  <c r="AL112" i="124" s="1"/>
  <c r="AL113" i="124" a="1"/>
  <c r="AL113" i="124" s="1"/>
  <c r="AL114" i="124" a="1"/>
  <c r="AL114" i="124" s="1"/>
  <c r="AL115" i="124" a="1"/>
  <c r="AL115" i="124" s="1"/>
  <c r="AL116" i="124" a="1"/>
  <c r="AL116" i="124" s="1"/>
  <c r="AL117" i="124" a="1"/>
  <c r="AL117" i="124" s="1"/>
  <c r="AL118" i="124" a="1"/>
  <c r="AL118" i="124" s="1"/>
  <c r="AL119" i="124" a="1"/>
  <c r="AL119" i="124" s="1"/>
  <c r="AL120" i="124" a="1"/>
  <c r="AL120" i="124" s="1"/>
  <c r="AL121" i="124" a="1"/>
  <c r="AL121" i="124" s="1"/>
  <c r="AL122" i="124" a="1"/>
  <c r="AL122" i="124" s="1"/>
  <c r="AL123" i="124" a="1"/>
  <c r="AL123" i="124" s="1"/>
  <c r="AL124" i="124" a="1"/>
  <c r="AL124" i="124" s="1"/>
  <c r="AL125" i="124" a="1"/>
  <c r="AL125" i="124" s="1"/>
  <c r="AL126" i="124" a="1"/>
  <c r="AL126" i="124" s="1"/>
  <c r="AL127" i="124" a="1"/>
  <c r="AL127" i="124" s="1"/>
  <c r="AL128" i="124" a="1"/>
  <c r="AL128" i="124" s="1"/>
  <c r="AL129" i="124" a="1"/>
  <c r="AL129" i="124" s="1"/>
  <c r="AL130" i="124" a="1"/>
  <c r="AL130" i="124" s="1"/>
  <c r="AL131" i="124" a="1"/>
  <c r="AL131" i="124" s="1"/>
  <c r="AL132" i="124" a="1"/>
  <c r="AL132" i="124" s="1"/>
  <c r="AL133" i="124" a="1"/>
  <c r="AL133" i="124" s="1"/>
  <c r="AL134" i="124" a="1"/>
  <c r="AL134" i="124" s="1"/>
  <c r="AL135" i="124" a="1"/>
  <c r="AL135" i="124" s="1"/>
  <c r="AL136" i="124" a="1"/>
  <c r="AL136" i="124" s="1"/>
  <c r="AL137" i="124" a="1"/>
  <c r="AL137" i="124" s="1"/>
  <c r="AL138" i="124" a="1"/>
  <c r="AL138" i="124" s="1"/>
  <c r="AL139" i="124" a="1"/>
  <c r="AL139" i="124" s="1"/>
  <c r="AL140" i="124" a="1"/>
  <c r="AL140" i="124" s="1"/>
  <c r="AL141" i="124" a="1"/>
  <c r="AL141" i="124" s="1"/>
  <c r="AL142" i="124" a="1"/>
  <c r="AL142" i="124" s="1"/>
  <c r="AL143" i="124" a="1"/>
  <c r="AL143" i="124" s="1"/>
  <c r="AL144" i="124" a="1"/>
  <c r="AL144" i="124" s="1"/>
  <c r="AL145" i="124" a="1"/>
  <c r="AL145" i="124" s="1"/>
  <c r="AL146" i="124" a="1"/>
  <c r="AL146" i="124" s="1"/>
  <c r="AL147" i="124" a="1"/>
  <c r="AL147" i="124" s="1"/>
  <c r="AL148" i="124" a="1"/>
  <c r="AL148" i="124" s="1"/>
  <c r="AL149" i="124" a="1"/>
  <c r="AL149" i="124" s="1"/>
  <c r="AL150" i="124" a="1"/>
  <c r="AL150" i="124" s="1"/>
  <c r="AL151" i="124" a="1"/>
  <c r="AL151" i="124" s="1"/>
  <c r="AL152" i="124" a="1"/>
  <c r="AL152" i="124" s="1"/>
  <c r="AL153" i="124" a="1"/>
  <c r="AL153" i="124" s="1"/>
  <c r="AL154" i="124" a="1"/>
  <c r="AL154" i="124" s="1"/>
  <c r="AL155" i="124" a="1"/>
  <c r="AL155" i="124" s="1"/>
  <c r="AL156" i="124" a="1"/>
  <c r="AL156" i="124" s="1"/>
  <c r="AL157" i="124" a="1"/>
  <c r="AL157" i="124" s="1"/>
  <c r="AL158" i="124" a="1"/>
  <c r="AL158" i="124" s="1"/>
  <c r="AL159" i="124" a="1"/>
  <c r="AL159" i="124" s="1"/>
  <c r="AL160" i="124" a="1"/>
  <c r="AL160" i="124" s="1"/>
  <c r="AL161" i="124" a="1"/>
  <c r="AL161" i="124" s="1"/>
  <c r="AL162" i="124" a="1"/>
  <c r="AL162" i="124" s="1"/>
  <c r="AL163" i="124" a="1"/>
  <c r="AL163" i="124" s="1"/>
  <c r="AL164" i="124" a="1"/>
  <c r="AL164" i="124" s="1"/>
  <c r="AL165" i="124" a="1"/>
  <c r="AL165" i="124" s="1"/>
  <c r="AL166" i="124" a="1"/>
  <c r="AL166" i="124" s="1"/>
  <c r="AL167" i="124" a="1"/>
  <c r="AL167" i="124" s="1"/>
  <c r="AL168" i="124" a="1"/>
  <c r="AL168" i="124" s="1"/>
  <c r="AL169" i="124" a="1"/>
  <c r="AL169" i="124" s="1"/>
  <c r="AL170" i="124" a="1"/>
  <c r="AL170" i="124" s="1"/>
  <c r="AL171" i="124" a="1"/>
  <c r="AL171" i="124" s="1"/>
  <c r="AL172" i="124" a="1"/>
  <c r="AL172" i="124" s="1"/>
  <c r="AL173" i="124" a="1"/>
  <c r="AL173" i="124" s="1"/>
  <c r="AL174" i="124" a="1"/>
  <c r="AL174" i="124" s="1"/>
  <c r="AL175" i="124" a="1"/>
  <c r="AL175" i="124" s="1"/>
  <c r="AL176" i="124" a="1"/>
  <c r="AL176" i="124" s="1"/>
  <c r="AL177" i="124" a="1"/>
  <c r="AL177" i="124" s="1"/>
  <c r="AL178" i="124" a="1"/>
  <c r="AL178" i="124" s="1"/>
  <c r="AL179" i="124" a="1"/>
  <c r="AL179" i="124" s="1"/>
  <c r="AL180" i="124" a="1"/>
  <c r="AL180" i="124" s="1"/>
  <c r="AL181" i="124" a="1"/>
  <c r="AL181" i="124" s="1"/>
  <c r="AL182" i="124" a="1"/>
  <c r="AL182" i="124" s="1"/>
  <c r="AL183" i="124" a="1"/>
  <c r="AL183" i="124" s="1"/>
  <c r="AL184" i="124" a="1"/>
  <c r="AL184" i="124" s="1"/>
  <c r="AL185" i="124" a="1"/>
  <c r="AL185" i="124" s="1"/>
  <c r="AL186" i="124" a="1"/>
  <c r="AL186" i="124" s="1"/>
  <c r="AL187" i="124" a="1"/>
  <c r="AL187" i="124" s="1"/>
  <c r="AL188" i="124" a="1"/>
  <c r="AL188" i="124" s="1"/>
  <c r="AL189" i="124" a="1"/>
  <c r="AL189" i="124" s="1"/>
  <c r="AL190" i="124" a="1"/>
  <c r="AL190" i="124" s="1"/>
  <c r="AL191" i="124" a="1"/>
  <c r="AL191" i="124" s="1"/>
  <c r="AL192" i="124" a="1"/>
  <c r="AL192" i="124" s="1"/>
  <c r="AL193" i="124" a="1"/>
  <c r="AL193" i="124" s="1"/>
  <c r="AL194" i="124" a="1"/>
  <c r="AL194" i="124" s="1"/>
  <c r="AL195" i="124" a="1"/>
  <c r="AL195" i="124" s="1"/>
  <c r="AL196" i="124" a="1"/>
  <c r="AL196" i="124" s="1"/>
  <c r="AL197" i="124" a="1"/>
  <c r="AL197" i="124" s="1"/>
  <c r="AL198" i="124" a="1"/>
  <c r="AL198" i="124" s="1"/>
  <c r="AL199" i="124" a="1"/>
  <c r="AL199" i="124" s="1"/>
  <c r="AL200" i="124" a="1"/>
  <c r="AL200" i="124" s="1"/>
  <c r="AL201" i="124" a="1"/>
  <c r="AL201" i="124" s="1"/>
  <c r="AL202" i="124" a="1"/>
  <c r="AL202" i="124" s="1"/>
  <c r="AL203" i="124" a="1"/>
  <c r="AL203" i="124" s="1"/>
  <c r="AL204" i="124" a="1"/>
  <c r="AL204" i="124" s="1"/>
  <c r="AL205" i="124" a="1"/>
  <c r="AL205" i="124" s="1"/>
  <c r="AL206" i="124" a="1"/>
  <c r="AL206" i="124" s="1"/>
  <c r="AL207" i="124" a="1"/>
  <c r="AL207" i="124" s="1"/>
  <c r="AL208" i="124" a="1"/>
  <c r="AL208" i="124" s="1"/>
  <c r="AL209" i="124" a="1"/>
  <c r="AL209" i="124" s="1"/>
  <c r="AL210" i="124" a="1"/>
  <c r="AL210" i="124" s="1"/>
  <c r="AL211" i="124" a="1"/>
  <c r="AL211" i="124" s="1"/>
  <c r="AL212" i="124" a="1"/>
  <c r="AL212" i="124" s="1"/>
  <c r="AL213" i="124" a="1"/>
  <c r="AL213" i="124" s="1"/>
  <c r="AL214" i="124" a="1"/>
  <c r="AL214" i="124" s="1"/>
  <c r="AL215" i="124" a="1"/>
  <c r="AL215" i="124" s="1"/>
  <c r="AL216" i="124" a="1"/>
  <c r="AL216" i="124" s="1"/>
  <c r="AL217" i="124" a="1"/>
  <c r="AL217" i="124" s="1"/>
  <c r="AL218" i="124" a="1"/>
  <c r="AL218" i="124" s="1"/>
  <c r="AL219" i="124" a="1"/>
  <c r="AL219" i="124" s="1"/>
  <c r="AL220" i="124" a="1"/>
  <c r="AL220" i="124" s="1"/>
  <c r="AL221" i="124" a="1"/>
  <c r="AL221" i="124" s="1"/>
  <c r="AL222" i="124" a="1"/>
  <c r="AL222" i="124" s="1"/>
  <c r="AL223" i="124" a="1"/>
  <c r="AL223" i="124" s="1"/>
  <c r="AL224" i="124" a="1"/>
  <c r="AL224" i="124" s="1"/>
  <c r="AL225" i="124" a="1"/>
  <c r="AL225" i="124" s="1"/>
  <c r="AL226" i="124" a="1"/>
  <c r="AL226" i="124" s="1"/>
  <c r="AL227" i="124" a="1"/>
  <c r="AL227" i="124" s="1"/>
  <c r="AL228" i="124" a="1"/>
  <c r="AL228" i="124" s="1"/>
  <c r="AL229" i="124" a="1"/>
  <c r="AL229" i="124" s="1"/>
  <c r="AL230" i="124" a="1"/>
  <c r="AL230" i="124" s="1"/>
  <c r="AL231" i="124" a="1"/>
  <c r="AL231" i="124" s="1"/>
  <c r="AL232" i="124" a="1"/>
  <c r="AL232" i="124" s="1"/>
  <c r="AL233" i="124" a="1"/>
  <c r="AL233" i="124" s="1"/>
  <c r="AL234" i="124" a="1"/>
  <c r="AL234" i="124" s="1"/>
  <c r="AL235" i="124" a="1"/>
  <c r="AL235" i="124" s="1"/>
  <c r="AL236" i="124" a="1"/>
  <c r="AL236" i="124" s="1"/>
  <c r="AL237" i="124" a="1"/>
  <c r="AL237" i="124" s="1"/>
  <c r="AL238" i="124" a="1"/>
  <c r="AL238" i="124" s="1"/>
  <c r="AL239" i="124" a="1"/>
  <c r="AL239" i="124" s="1"/>
  <c r="AL240" i="124" a="1"/>
  <c r="AL240" i="124" s="1"/>
  <c r="AL241" i="124" a="1"/>
  <c r="AL241" i="124" s="1"/>
  <c r="AL242" i="124" a="1"/>
  <c r="AL242" i="124" s="1"/>
  <c r="AL243" i="124" a="1"/>
  <c r="AL243" i="124" s="1"/>
  <c r="AL244" i="124" a="1"/>
  <c r="AL244" i="124" s="1"/>
  <c r="AL245" i="124" a="1"/>
  <c r="AL245" i="124" s="1"/>
  <c r="AL246" i="124" a="1"/>
  <c r="AL246" i="124" s="1"/>
  <c r="AL247" i="124" a="1"/>
  <c r="AL247" i="124" s="1"/>
  <c r="AL248" i="124" a="1"/>
  <c r="AL248" i="124" s="1"/>
  <c r="AL249" i="124" a="1"/>
  <c r="AL249" i="124" s="1"/>
  <c r="AL250" i="124" a="1"/>
  <c r="AL250" i="124" s="1"/>
  <c r="AL251" i="124" a="1"/>
  <c r="AL251" i="124" s="1"/>
  <c r="AL252" i="124" a="1"/>
  <c r="AL252" i="124" s="1"/>
  <c r="AL253" i="124" a="1"/>
  <c r="AL253" i="124" s="1"/>
  <c r="AL254" i="124" a="1"/>
  <c r="AL254" i="124" s="1"/>
  <c r="AL255" i="124" a="1"/>
  <c r="AL255" i="124" s="1"/>
  <c r="AL256" i="124" a="1"/>
  <c r="AL256" i="124" s="1"/>
  <c r="AL257" i="124" a="1"/>
  <c r="AL257" i="124" s="1"/>
  <c r="AL258" i="124" a="1"/>
  <c r="AL258" i="124" s="1"/>
  <c r="AL259" i="124" a="1"/>
  <c r="AL259" i="124" s="1"/>
  <c r="AL260" i="124" a="1"/>
  <c r="AL260" i="124" s="1"/>
  <c r="AL261" i="124" a="1"/>
  <c r="AL261" i="124" s="1"/>
  <c r="AL262" i="124" a="1"/>
  <c r="AL262" i="124" s="1"/>
  <c r="AL263" i="124" a="1"/>
  <c r="AL263" i="124" s="1"/>
  <c r="AL264" i="124" a="1"/>
  <c r="AL264" i="124" s="1"/>
  <c r="AL265" i="124" a="1"/>
  <c r="AL265" i="124" s="1"/>
  <c r="AL266" i="124" a="1"/>
  <c r="AL266" i="124" s="1"/>
  <c r="AL267" i="124" a="1"/>
  <c r="AL267" i="124" s="1"/>
  <c r="AL268" i="124" a="1"/>
  <c r="AL268" i="124" s="1"/>
  <c r="AL269" i="124" a="1"/>
  <c r="AL269" i="124" s="1"/>
  <c r="AL270" i="124" a="1"/>
  <c r="AL270" i="124" s="1"/>
  <c r="AL271" i="124" a="1"/>
  <c r="AL271" i="124" s="1"/>
  <c r="AL272" i="124" a="1"/>
  <c r="AL272" i="124" s="1"/>
  <c r="AL273" i="124" a="1"/>
  <c r="AL273" i="124" s="1"/>
  <c r="AL274" i="124" a="1"/>
  <c r="AL274" i="124" s="1"/>
  <c r="AL275" i="124" a="1"/>
  <c r="AL275" i="124" s="1"/>
  <c r="AL276" i="124" a="1"/>
  <c r="AL276" i="124" s="1"/>
  <c r="AL277" i="124" a="1"/>
  <c r="AL277" i="124" s="1"/>
  <c r="AL278" i="124" a="1"/>
  <c r="AL278" i="124" s="1"/>
  <c r="AL279" i="124" a="1"/>
  <c r="AL279" i="124" s="1"/>
  <c r="AL280" i="124" a="1"/>
  <c r="AL280" i="124" s="1"/>
  <c r="AL281" i="124" a="1"/>
  <c r="AL281" i="124" s="1"/>
  <c r="AL282" i="124" a="1"/>
  <c r="AL282" i="124" s="1"/>
  <c r="AL283" i="124" a="1"/>
  <c r="AL283" i="124" s="1"/>
  <c r="AL284" i="124" a="1"/>
  <c r="AL284" i="124" s="1"/>
  <c r="AL285" i="124" a="1"/>
  <c r="AL285" i="124" s="1"/>
  <c r="AL286" i="124" a="1"/>
  <c r="AL286" i="124" s="1"/>
  <c r="AL287" i="124" a="1"/>
  <c r="AL287" i="124" s="1"/>
  <c r="AL288" i="124" a="1"/>
  <c r="AL288" i="124" s="1"/>
  <c r="AL289" i="124" a="1"/>
  <c r="AL289" i="124" s="1"/>
  <c r="AL290" i="124" a="1"/>
  <c r="AL290" i="124" s="1"/>
  <c r="AL291" i="124" a="1"/>
  <c r="AL291" i="124" s="1"/>
  <c r="AL292" i="124" a="1"/>
  <c r="AL292" i="124" s="1"/>
  <c r="AL293" i="124" a="1"/>
  <c r="AL293" i="124" s="1"/>
  <c r="AL294" i="124" a="1"/>
  <c r="AL294" i="124" s="1"/>
  <c r="AL295" i="124" a="1"/>
  <c r="AL295" i="124" s="1"/>
  <c r="AL296" i="124" a="1"/>
  <c r="AL296" i="124" s="1"/>
  <c r="AL297" i="124" a="1"/>
  <c r="AL297" i="124" s="1"/>
  <c r="AL298" i="124" a="1"/>
  <c r="AL298" i="124" s="1"/>
  <c r="AL299" i="124" a="1"/>
  <c r="AL299" i="124" s="1"/>
  <c r="AL300" i="124" a="1"/>
  <c r="AL300" i="124" s="1"/>
  <c r="AL2" i="124" a="1"/>
  <c r="AL2" i="124" s="1"/>
  <c r="AK3" i="124" a="1"/>
  <c r="AK3" i="124" s="1"/>
  <c r="AK4" i="124" a="1"/>
  <c r="AK4" i="124" s="1"/>
  <c r="AK5" i="124" a="1"/>
  <c r="AK5" i="124" s="1"/>
  <c r="AK6" i="124" a="1"/>
  <c r="AK6" i="124" s="1"/>
  <c r="AK7" i="124" a="1"/>
  <c r="AK7" i="124" s="1"/>
  <c r="AK8" i="124" a="1"/>
  <c r="AK8" i="124" s="1"/>
  <c r="AK9" i="124" a="1"/>
  <c r="AK9" i="124" s="1"/>
  <c r="AK10" i="124" a="1"/>
  <c r="AK10" i="124" s="1"/>
  <c r="AK11" i="124" a="1"/>
  <c r="AK11" i="124" s="1"/>
  <c r="AK12" i="124" a="1"/>
  <c r="AK12" i="124" s="1"/>
  <c r="AK13" i="124" a="1"/>
  <c r="AK13" i="124" s="1"/>
  <c r="AK14" i="124" a="1"/>
  <c r="AK14" i="124" s="1"/>
  <c r="AK15" i="124" a="1"/>
  <c r="AK15" i="124" s="1"/>
  <c r="AK16" i="124" a="1"/>
  <c r="AK16" i="124" s="1"/>
  <c r="AK17" i="124" a="1"/>
  <c r="AK17" i="124" s="1"/>
  <c r="AK18" i="124" a="1"/>
  <c r="AK18" i="124" s="1"/>
  <c r="AK19" i="124" a="1"/>
  <c r="AK19" i="124" s="1"/>
  <c r="AK20" i="124" a="1"/>
  <c r="AK20" i="124" s="1"/>
  <c r="AK21" i="124" a="1"/>
  <c r="AK21" i="124" s="1"/>
  <c r="AK22" i="124" a="1"/>
  <c r="AK22" i="124" s="1"/>
  <c r="AK23" i="124" a="1"/>
  <c r="AK23" i="124" s="1"/>
  <c r="AK24" i="124" a="1"/>
  <c r="AK24" i="124" s="1"/>
  <c r="AK25" i="124" a="1"/>
  <c r="AK25" i="124" s="1"/>
  <c r="AK26" i="124" a="1"/>
  <c r="AK26" i="124" s="1"/>
  <c r="AK27" i="124" a="1"/>
  <c r="AK27" i="124" s="1"/>
  <c r="AK28" i="124" a="1"/>
  <c r="AK28" i="124" s="1"/>
  <c r="AK29" i="124" a="1"/>
  <c r="AK29" i="124" s="1"/>
  <c r="AK30" i="124" a="1"/>
  <c r="AK30" i="124" s="1"/>
  <c r="AK31" i="124" a="1"/>
  <c r="AK31" i="124" s="1"/>
  <c r="AK32" i="124" a="1"/>
  <c r="AK32" i="124" s="1"/>
  <c r="AK33" i="124" a="1"/>
  <c r="AK33" i="124" s="1"/>
  <c r="AK34" i="124" a="1"/>
  <c r="AK34" i="124" s="1"/>
  <c r="AK35" i="124" a="1"/>
  <c r="AK35" i="124" s="1"/>
  <c r="AK36" i="124" a="1"/>
  <c r="AK36" i="124" s="1"/>
  <c r="AK37" i="124" a="1"/>
  <c r="AK37" i="124" s="1"/>
  <c r="AK38" i="124" a="1"/>
  <c r="AK38" i="124" s="1"/>
  <c r="AK39" i="124" a="1"/>
  <c r="AK39" i="124" s="1"/>
  <c r="AK40" i="124" a="1"/>
  <c r="AK40" i="124" s="1"/>
  <c r="AK41" i="124" a="1"/>
  <c r="AK41" i="124" s="1"/>
  <c r="AK42" i="124" a="1"/>
  <c r="AK42" i="124" s="1"/>
  <c r="AK43" i="124" a="1"/>
  <c r="AK43" i="124" s="1"/>
  <c r="AK44" i="124" a="1"/>
  <c r="AK44" i="124" s="1"/>
  <c r="AK45" i="124" a="1"/>
  <c r="AK45" i="124" s="1"/>
  <c r="AK46" i="124" a="1"/>
  <c r="AK46" i="124" s="1"/>
  <c r="AK47" i="124" a="1"/>
  <c r="AK47" i="124" s="1"/>
  <c r="AK48" i="124" a="1"/>
  <c r="AK48" i="124" s="1"/>
  <c r="AK49" i="124" a="1"/>
  <c r="AK49" i="124" s="1"/>
  <c r="AK50" i="124" a="1"/>
  <c r="AK50" i="124" s="1"/>
  <c r="AK51" i="124" a="1"/>
  <c r="AK51" i="124" s="1"/>
  <c r="AK52" i="124" a="1"/>
  <c r="AK52" i="124" s="1"/>
  <c r="AK53" i="124" a="1"/>
  <c r="AK53" i="124" s="1"/>
  <c r="AK54" i="124" a="1"/>
  <c r="AK54" i="124" s="1"/>
  <c r="AK55" i="124" a="1"/>
  <c r="AK55" i="124" s="1"/>
  <c r="AK56" i="124" a="1"/>
  <c r="AK56" i="124" s="1"/>
  <c r="AK57" i="124" a="1"/>
  <c r="AK57" i="124" s="1"/>
  <c r="AK58" i="124" a="1"/>
  <c r="AK58" i="124" s="1"/>
  <c r="AK59" i="124" a="1"/>
  <c r="AK59" i="124" s="1"/>
  <c r="AK60" i="124" a="1"/>
  <c r="AK60" i="124" s="1"/>
  <c r="AK61" i="124" a="1"/>
  <c r="AK61" i="124" s="1"/>
  <c r="AK62" i="124" a="1"/>
  <c r="AK62" i="124" s="1"/>
  <c r="AK63" i="124" a="1"/>
  <c r="AK63" i="124" s="1"/>
  <c r="AK64" i="124" a="1"/>
  <c r="AK64" i="124" s="1"/>
  <c r="AK65" i="124" a="1"/>
  <c r="AK65" i="124" s="1"/>
  <c r="AK66" i="124" a="1"/>
  <c r="AK66" i="124" s="1"/>
  <c r="AK67" i="124" a="1"/>
  <c r="AK67" i="124" s="1"/>
  <c r="AK68" i="124" a="1"/>
  <c r="AK68" i="124" s="1"/>
  <c r="AK69" i="124" a="1"/>
  <c r="AK69" i="124" s="1"/>
  <c r="AK70" i="124" a="1"/>
  <c r="AK70" i="124" s="1"/>
  <c r="AK71" i="124" a="1"/>
  <c r="AK71" i="124" s="1"/>
  <c r="AK72" i="124" a="1"/>
  <c r="AK72" i="124" s="1"/>
  <c r="AK73" i="124" a="1"/>
  <c r="AK73" i="124" s="1"/>
  <c r="AK74" i="124" a="1"/>
  <c r="AK74" i="124" s="1"/>
  <c r="AK75" i="124" a="1"/>
  <c r="AK75" i="124" s="1"/>
  <c r="AK76" i="124" a="1"/>
  <c r="AK76" i="124" s="1"/>
  <c r="AK77" i="124" a="1"/>
  <c r="AK77" i="124" s="1"/>
  <c r="AK78" i="124" a="1"/>
  <c r="AK78" i="124" s="1"/>
  <c r="AK79" i="124" a="1"/>
  <c r="AK79" i="124" s="1"/>
  <c r="AK80" i="124" a="1"/>
  <c r="AK80" i="124" s="1"/>
  <c r="AK81" i="124" a="1"/>
  <c r="AK81" i="124" s="1"/>
  <c r="AK82" i="124" a="1"/>
  <c r="AK82" i="124" s="1"/>
  <c r="AK83" i="124" a="1"/>
  <c r="AK83" i="124" s="1"/>
  <c r="AK84" i="124" a="1"/>
  <c r="AK84" i="124" s="1"/>
  <c r="AK85" i="124" a="1"/>
  <c r="AK85" i="124" s="1"/>
  <c r="AK86" i="124" a="1"/>
  <c r="AK86" i="124" s="1"/>
  <c r="AK87" i="124" a="1"/>
  <c r="AK87" i="124" s="1"/>
  <c r="AK88" i="124" a="1"/>
  <c r="AK88" i="124" s="1"/>
  <c r="AK89" i="124" a="1"/>
  <c r="AK89" i="124" s="1"/>
  <c r="AK90" i="124" a="1"/>
  <c r="AK90" i="124" s="1"/>
  <c r="AK91" i="124" a="1"/>
  <c r="AK91" i="124" s="1"/>
  <c r="AK92" i="124" a="1"/>
  <c r="AK92" i="124" s="1"/>
  <c r="AK93" i="124" a="1"/>
  <c r="AK93" i="124" s="1"/>
  <c r="AK94" i="124" a="1"/>
  <c r="AK94" i="124" s="1"/>
  <c r="AK95" i="124" a="1"/>
  <c r="AK95" i="124" s="1"/>
  <c r="AK96" i="124" a="1"/>
  <c r="AK96" i="124" s="1"/>
  <c r="AK97" i="124" a="1"/>
  <c r="AK97" i="124" s="1"/>
  <c r="AK98" i="124" a="1"/>
  <c r="AK98" i="124" s="1"/>
  <c r="AK99" i="124" a="1"/>
  <c r="AK99" i="124" s="1"/>
  <c r="AK100" i="124" a="1"/>
  <c r="AK100" i="124" s="1"/>
  <c r="AK101" i="124" a="1"/>
  <c r="AK101" i="124" s="1"/>
  <c r="AK102" i="124" a="1"/>
  <c r="AK102" i="124" s="1"/>
  <c r="AK103" i="124" a="1"/>
  <c r="AK103" i="124" s="1"/>
  <c r="AK104" i="124" a="1"/>
  <c r="AK104" i="124" s="1"/>
  <c r="AK105" i="124" a="1"/>
  <c r="AK105" i="124" s="1"/>
  <c r="AK106" i="124" a="1"/>
  <c r="AK106" i="124" s="1"/>
  <c r="AK107" i="124" a="1"/>
  <c r="AK107" i="124" s="1"/>
  <c r="AK108" i="124" a="1"/>
  <c r="AK108" i="124" s="1"/>
  <c r="AK109" i="124" a="1"/>
  <c r="AK109" i="124" s="1"/>
  <c r="AK110" i="124" a="1"/>
  <c r="AK110" i="124" s="1"/>
  <c r="AK111" i="124" a="1"/>
  <c r="AK111" i="124" s="1"/>
  <c r="AK112" i="124" a="1"/>
  <c r="AK112" i="124" s="1"/>
  <c r="AK113" i="124" a="1"/>
  <c r="AK113" i="124" s="1"/>
  <c r="AK114" i="124" a="1"/>
  <c r="AK114" i="124" s="1"/>
  <c r="AK115" i="124" a="1"/>
  <c r="AK115" i="124" s="1"/>
  <c r="AK116" i="124" a="1"/>
  <c r="AK116" i="124" s="1"/>
  <c r="AK117" i="124" a="1"/>
  <c r="AK117" i="124" s="1"/>
  <c r="AK118" i="124" a="1"/>
  <c r="AK118" i="124" s="1"/>
  <c r="AK119" i="124" a="1"/>
  <c r="AK119" i="124" s="1"/>
  <c r="AK120" i="124" a="1"/>
  <c r="AK120" i="124" s="1"/>
  <c r="AK121" i="124" a="1"/>
  <c r="AK121" i="124" s="1"/>
  <c r="AK122" i="124" a="1"/>
  <c r="AK122" i="124" s="1"/>
  <c r="AK123" i="124" a="1"/>
  <c r="AK123" i="124" s="1"/>
  <c r="AK124" i="124" a="1"/>
  <c r="AK124" i="124" s="1"/>
  <c r="AK125" i="124" a="1"/>
  <c r="AK125" i="124" s="1"/>
  <c r="AK126" i="124" a="1"/>
  <c r="AK126" i="124" s="1"/>
  <c r="AK127" i="124" a="1"/>
  <c r="AK127" i="124" s="1"/>
  <c r="AK128" i="124" a="1"/>
  <c r="AK128" i="124" s="1"/>
  <c r="AK129" i="124" a="1"/>
  <c r="AK129" i="124" s="1"/>
  <c r="AK130" i="124" a="1"/>
  <c r="AK130" i="124" s="1"/>
  <c r="AK131" i="124" a="1"/>
  <c r="AK131" i="124" s="1"/>
  <c r="AK132" i="124" a="1"/>
  <c r="AK132" i="124" s="1"/>
  <c r="AK133" i="124" a="1"/>
  <c r="AK133" i="124" s="1"/>
  <c r="AK134" i="124" a="1"/>
  <c r="AK134" i="124" s="1"/>
  <c r="AK135" i="124" a="1"/>
  <c r="AK135" i="124" s="1"/>
  <c r="AK136" i="124" a="1"/>
  <c r="AK136" i="124" s="1"/>
  <c r="AK137" i="124" a="1"/>
  <c r="AK137" i="124" s="1"/>
  <c r="AK138" i="124" a="1"/>
  <c r="AK138" i="124" s="1"/>
  <c r="AK139" i="124" a="1"/>
  <c r="AK139" i="124" s="1"/>
  <c r="AK140" i="124" a="1"/>
  <c r="AK140" i="124" s="1"/>
  <c r="AK141" i="124" a="1"/>
  <c r="AK141" i="124" s="1"/>
  <c r="AK142" i="124" a="1"/>
  <c r="AK142" i="124" s="1"/>
  <c r="AK143" i="124" a="1"/>
  <c r="AK143" i="124" s="1"/>
  <c r="AK144" i="124" a="1"/>
  <c r="AK144" i="124" s="1"/>
  <c r="AK145" i="124" a="1"/>
  <c r="AK145" i="124" s="1"/>
  <c r="AK146" i="124" a="1"/>
  <c r="AK146" i="124" s="1"/>
  <c r="AK147" i="124" a="1"/>
  <c r="AK147" i="124" s="1"/>
  <c r="AK148" i="124" a="1"/>
  <c r="AK148" i="124" s="1"/>
  <c r="AK149" i="124" a="1"/>
  <c r="AK149" i="124" s="1"/>
  <c r="AK150" i="124" a="1"/>
  <c r="AK150" i="124" s="1"/>
  <c r="AK151" i="124" a="1"/>
  <c r="AK151" i="124" s="1"/>
  <c r="AK152" i="124" a="1"/>
  <c r="AK152" i="124" s="1"/>
  <c r="AK153" i="124" a="1"/>
  <c r="AK153" i="124" s="1"/>
  <c r="AK154" i="124" a="1"/>
  <c r="AK154" i="124" s="1"/>
  <c r="AK155" i="124" a="1"/>
  <c r="AK155" i="124" s="1"/>
  <c r="AK156" i="124" a="1"/>
  <c r="AK156" i="124" s="1"/>
  <c r="AK157" i="124" a="1"/>
  <c r="AK157" i="124" s="1"/>
  <c r="AK158" i="124" a="1"/>
  <c r="AK158" i="124" s="1"/>
  <c r="AK159" i="124" a="1"/>
  <c r="AK159" i="124" s="1"/>
  <c r="AK160" i="124" a="1"/>
  <c r="AK160" i="124" s="1"/>
  <c r="AK161" i="124" a="1"/>
  <c r="AK161" i="124" s="1"/>
  <c r="AK162" i="124" a="1"/>
  <c r="AK162" i="124" s="1"/>
  <c r="AK163" i="124" a="1"/>
  <c r="AK163" i="124" s="1"/>
  <c r="AK164" i="124" a="1"/>
  <c r="AK164" i="124" s="1"/>
  <c r="AK165" i="124" a="1"/>
  <c r="AK165" i="124" s="1"/>
  <c r="AK166" i="124" a="1"/>
  <c r="AK166" i="124" s="1"/>
  <c r="AK167" i="124" a="1"/>
  <c r="AK167" i="124" s="1"/>
  <c r="AK168" i="124" a="1"/>
  <c r="AK168" i="124" s="1"/>
  <c r="AK169" i="124" a="1"/>
  <c r="AK169" i="124" s="1"/>
  <c r="AK170" i="124" a="1"/>
  <c r="AK170" i="124" s="1"/>
  <c r="AK171" i="124" a="1"/>
  <c r="AK171" i="124" s="1"/>
  <c r="AK172" i="124" a="1"/>
  <c r="AK172" i="124" s="1"/>
  <c r="AK173" i="124" a="1"/>
  <c r="AK173" i="124" s="1"/>
  <c r="AK174" i="124" a="1"/>
  <c r="AK174" i="124" s="1"/>
  <c r="AK175" i="124" a="1"/>
  <c r="AK175" i="124" s="1"/>
  <c r="AK176" i="124" a="1"/>
  <c r="AK176" i="124" s="1"/>
  <c r="AK177" i="124" a="1"/>
  <c r="AK177" i="124" s="1"/>
  <c r="AK178" i="124" a="1"/>
  <c r="AK178" i="124" s="1"/>
  <c r="AK179" i="124" a="1"/>
  <c r="AK179" i="124" s="1"/>
  <c r="AK180" i="124" a="1"/>
  <c r="AK180" i="124" s="1"/>
  <c r="AK181" i="124" a="1"/>
  <c r="AK181" i="124" s="1"/>
  <c r="AK182" i="124" a="1"/>
  <c r="AK182" i="124" s="1"/>
  <c r="AK183" i="124" a="1"/>
  <c r="AK183" i="124" s="1"/>
  <c r="AK184" i="124" a="1"/>
  <c r="AK184" i="124" s="1"/>
  <c r="AK185" i="124" a="1"/>
  <c r="AK185" i="124" s="1"/>
  <c r="AK186" i="124" a="1"/>
  <c r="AK186" i="124" s="1"/>
  <c r="AK187" i="124" a="1"/>
  <c r="AK187" i="124" s="1"/>
  <c r="AK188" i="124" a="1"/>
  <c r="AK188" i="124" s="1"/>
  <c r="AK189" i="124" a="1"/>
  <c r="AK189" i="124" s="1"/>
  <c r="AK190" i="124" a="1"/>
  <c r="AK190" i="124" s="1"/>
  <c r="AK191" i="124" a="1"/>
  <c r="AK191" i="124" s="1"/>
  <c r="AK192" i="124" a="1"/>
  <c r="AK192" i="124" s="1"/>
  <c r="AK193" i="124" a="1"/>
  <c r="AK193" i="124" s="1"/>
  <c r="AK194" i="124" a="1"/>
  <c r="AK194" i="124" s="1"/>
  <c r="AK195" i="124" a="1"/>
  <c r="AK195" i="124" s="1"/>
  <c r="AK196" i="124" a="1"/>
  <c r="AK196" i="124" s="1"/>
  <c r="AK197" i="124" a="1"/>
  <c r="AK197" i="124" s="1"/>
  <c r="AK198" i="124" a="1"/>
  <c r="AK198" i="124" s="1"/>
  <c r="AK199" i="124" a="1"/>
  <c r="AK199" i="124" s="1"/>
  <c r="AK200" i="124" a="1"/>
  <c r="AK200" i="124" s="1"/>
  <c r="AK201" i="124" a="1"/>
  <c r="AK201" i="124" s="1"/>
  <c r="AK202" i="124" a="1"/>
  <c r="AK202" i="124" s="1"/>
  <c r="AK203" i="124" a="1"/>
  <c r="AK203" i="124" s="1"/>
  <c r="AK204" i="124" a="1"/>
  <c r="AK204" i="124" s="1"/>
  <c r="AK205" i="124" a="1"/>
  <c r="AK205" i="124" s="1"/>
  <c r="AK206" i="124" a="1"/>
  <c r="AK206" i="124" s="1"/>
  <c r="AK207" i="124" a="1"/>
  <c r="AK207" i="124" s="1"/>
  <c r="AK208" i="124" a="1"/>
  <c r="AK208" i="124" s="1"/>
  <c r="AK209" i="124" a="1"/>
  <c r="AK209" i="124" s="1"/>
  <c r="AK210" i="124" a="1"/>
  <c r="AK210" i="124" s="1"/>
  <c r="AK211" i="124" a="1"/>
  <c r="AK211" i="124" s="1"/>
  <c r="AK212" i="124" a="1"/>
  <c r="AK212" i="124" s="1"/>
  <c r="AK213" i="124" a="1"/>
  <c r="AK213" i="124" s="1"/>
  <c r="AK214" i="124" a="1"/>
  <c r="AK214" i="124" s="1"/>
  <c r="AK215" i="124" a="1"/>
  <c r="AK215" i="124" s="1"/>
  <c r="AK216" i="124" a="1"/>
  <c r="AK216" i="124" s="1"/>
  <c r="AK217" i="124" a="1"/>
  <c r="AK217" i="124" s="1"/>
  <c r="AK218" i="124" a="1"/>
  <c r="AK218" i="124" s="1"/>
  <c r="AK219" i="124" a="1"/>
  <c r="AK219" i="124" s="1"/>
  <c r="AK220" i="124" a="1"/>
  <c r="AK220" i="124" s="1"/>
  <c r="AK221" i="124" a="1"/>
  <c r="AK221" i="124" s="1"/>
  <c r="AK222" i="124" a="1"/>
  <c r="AK222" i="124" s="1"/>
  <c r="AK223" i="124" a="1"/>
  <c r="AK223" i="124" s="1"/>
  <c r="AK224" i="124" a="1"/>
  <c r="AK224" i="124" s="1"/>
  <c r="AK225" i="124" a="1"/>
  <c r="AK225" i="124" s="1"/>
  <c r="AK226" i="124" a="1"/>
  <c r="AK226" i="124" s="1"/>
  <c r="AK227" i="124" a="1"/>
  <c r="AK227" i="124" s="1"/>
  <c r="AK228" i="124" a="1"/>
  <c r="AK228" i="124" s="1"/>
  <c r="AK229" i="124" a="1"/>
  <c r="AK229" i="124" s="1"/>
  <c r="AK230" i="124" a="1"/>
  <c r="AK230" i="124" s="1"/>
  <c r="AK231" i="124" a="1"/>
  <c r="AK231" i="124" s="1"/>
  <c r="AK232" i="124" a="1"/>
  <c r="AK232" i="124" s="1"/>
  <c r="AK233" i="124" a="1"/>
  <c r="AK233" i="124" s="1"/>
  <c r="AK234" i="124" a="1"/>
  <c r="AK234" i="124" s="1"/>
  <c r="AK235" i="124" a="1"/>
  <c r="AK235" i="124" s="1"/>
  <c r="AK236" i="124" a="1"/>
  <c r="AK236" i="124" s="1"/>
  <c r="AK237" i="124" a="1"/>
  <c r="AK237" i="124" s="1"/>
  <c r="AK238" i="124" a="1"/>
  <c r="AK238" i="124" s="1"/>
  <c r="AK239" i="124" a="1"/>
  <c r="AK239" i="124" s="1"/>
  <c r="AK240" i="124" a="1"/>
  <c r="AK240" i="124" s="1"/>
  <c r="AK241" i="124" a="1"/>
  <c r="AK241" i="124" s="1"/>
  <c r="AK242" i="124" a="1"/>
  <c r="AK242" i="124" s="1"/>
  <c r="AK243" i="124" a="1"/>
  <c r="AK243" i="124" s="1"/>
  <c r="AK244" i="124" a="1"/>
  <c r="AK244" i="124" s="1"/>
  <c r="AK245" i="124" a="1"/>
  <c r="AK245" i="124" s="1"/>
  <c r="AK246" i="124" a="1"/>
  <c r="AK246" i="124" s="1"/>
  <c r="AK247" i="124" a="1"/>
  <c r="AK247" i="124" s="1"/>
  <c r="AK248" i="124" a="1"/>
  <c r="AK248" i="124" s="1"/>
  <c r="AK249" i="124" a="1"/>
  <c r="AK249" i="124" s="1"/>
  <c r="AK250" i="124" a="1"/>
  <c r="AK250" i="124" s="1"/>
  <c r="AK251" i="124" a="1"/>
  <c r="AK251" i="124" s="1"/>
  <c r="AK252" i="124" a="1"/>
  <c r="AK252" i="124" s="1"/>
  <c r="AK253" i="124" a="1"/>
  <c r="AK253" i="124" s="1"/>
  <c r="AK254" i="124" a="1"/>
  <c r="AK254" i="124" s="1"/>
  <c r="AK255" i="124" a="1"/>
  <c r="AK255" i="124" s="1"/>
  <c r="AK256" i="124" a="1"/>
  <c r="AK256" i="124" s="1"/>
  <c r="AK257" i="124" a="1"/>
  <c r="AK257" i="124" s="1"/>
  <c r="AK258" i="124" a="1"/>
  <c r="AK258" i="124" s="1"/>
  <c r="AK259" i="124" a="1"/>
  <c r="AK259" i="124" s="1"/>
  <c r="AK260" i="124" a="1"/>
  <c r="AK260" i="124" s="1"/>
  <c r="AK261" i="124" a="1"/>
  <c r="AK261" i="124" s="1"/>
  <c r="AK262" i="124" a="1"/>
  <c r="AK262" i="124" s="1"/>
  <c r="AK263" i="124" a="1"/>
  <c r="AK263" i="124" s="1"/>
  <c r="AK264" i="124" a="1"/>
  <c r="AK264" i="124" s="1"/>
  <c r="AK265" i="124" a="1"/>
  <c r="AK265" i="124" s="1"/>
  <c r="AK266" i="124" a="1"/>
  <c r="AK266" i="124" s="1"/>
  <c r="AK267" i="124" a="1"/>
  <c r="AK267" i="124" s="1"/>
  <c r="AK268" i="124" a="1"/>
  <c r="AK268" i="124" s="1"/>
  <c r="AK269" i="124" a="1"/>
  <c r="AK269" i="124" s="1"/>
  <c r="AK270" i="124" a="1"/>
  <c r="AK270" i="124" s="1"/>
  <c r="AK271" i="124" a="1"/>
  <c r="AK271" i="124" s="1"/>
  <c r="AK272" i="124" a="1"/>
  <c r="AK272" i="124" s="1"/>
  <c r="AK273" i="124" a="1"/>
  <c r="AK273" i="124" s="1"/>
  <c r="AK274" i="124" a="1"/>
  <c r="AK274" i="124" s="1"/>
  <c r="AK275" i="124" a="1"/>
  <c r="AK275" i="124" s="1"/>
  <c r="AK276" i="124" a="1"/>
  <c r="AK276" i="124" s="1"/>
  <c r="AK277" i="124" a="1"/>
  <c r="AK277" i="124" s="1"/>
  <c r="AK278" i="124" a="1"/>
  <c r="AK278" i="124" s="1"/>
  <c r="AK279" i="124" a="1"/>
  <c r="AK279" i="124" s="1"/>
  <c r="AK280" i="124" a="1"/>
  <c r="AK280" i="124" s="1"/>
  <c r="AK281" i="124" a="1"/>
  <c r="AK281" i="124" s="1"/>
  <c r="AK282" i="124" a="1"/>
  <c r="AK282" i="124" s="1"/>
  <c r="AK283" i="124" a="1"/>
  <c r="AK283" i="124" s="1"/>
  <c r="AK284" i="124" a="1"/>
  <c r="AK284" i="124" s="1"/>
  <c r="AK285" i="124" a="1"/>
  <c r="AK285" i="124" s="1"/>
  <c r="AK286" i="124" a="1"/>
  <c r="AK286" i="124" s="1"/>
  <c r="AK287" i="124" a="1"/>
  <c r="AK287" i="124" s="1"/>
  <c r="AK288" i="124" a="1"/>
  <c r="AK288" i="124" s="1"/>
  <c r="AK289" i="124" a="1"/>
  <c r="AK289" i="124" s="1"/>
  <c r="AK290" i="124" a="1"/>
  <c r="AK290" i="124" s="1"/>
  <c r="AK291" i="124" a="1"/>
  <c r="AK291" i="124" s="1"/>
  <c r="AK292" i="124" a="1"/>
  <c r="AK292" i="124" s="1"/>
  <c r="AK293" i="124" a="1"/>
  <c r="AK293" i="124" s="1"/>
  <c r="AK294" i="124" a="1"/>
  <c r="AK294" i="124" s="1"/>
  <c r="AK295" i="124" a="1"/>
  <c r="AK295" i="124" s="1"/>
  <c r="AK296" i="124" a="1"/>
  <c r="AK296" i="124" s="1"/>
  <c r="AK297" i="124" a="1"/>
  <c r="AK297" i="124" s="1"/>
  <c r="AK298" i="124" a="1"/>
  <c r="AK298" i="124" s="1"/>
  <c r="AK299" i="124" a="1"/>
  <c r="AK299" i="124" s="1"/>
  <c r="AK300" i="124" a="1"/>
  <c r="AK300" i="124" s="1"/>
  <c r="AK2" i="124" a="1"/>
  <c r="AK2" i="124" s="1"/>
  <c r="A20" i="17" l="1"/>
  <c r="A26" i="17"/>
  <c r="A25" i="17"/>
  <c r="G10" i="5" l="1"/>
  <c r="G9" i="5"/>
  <c r="G3" i="23"/>
  <c r="AE22" i="5" l="1"/>
  <c r="AE30" i="5"/>
  <c r="AE38" i="5"/>
  <c r="AE46" i="5"/>
  <c r="AE54" i="5"/>
  <c r="AE62" i="5"/>
  <c r="AE70" i="5"/>
  <c r="AE78" i="5"/>
  <c r="AE86" i="5"/>
  <c r="AE94" i="5"/>
  <c r="AC26" i="5"/>
  <c r="AC34" i="5"/>
  <c r="AC42" i="5"/>
  <c r="AC50" i="5"/>
  <c r="AC58" i="5"/>
  <c r="AC66" i="5"/>
  <c r="AC74" i="5"/>
  <c r="AC82" i="5"/>
  <c r="AC90" i="5"/>
  <c r="AE23" i="5"/>
  <c r="AE31" i="5"/>
  <c r="AE39" i="5"/>
  <c r="AE47" i="5"/>
  <c r="AE55" i="5"/>
  <c r="AE63" i="5"/>
  <c r="AE71" i="5"/>
  <c r="AE79" i="5"/>
  <c r="AE87" i="5"/>
  <c r="AE95" i="5"/>
  <c r="AC27" i="5"/>
  <c r="AC35" i="5"/>
  <c r="AC43" i="5"/>
  <c r="AC51" i="5"/>
  <c r="AC59" i="5"/>
  <c r="AC67" i="5"/>
  <c r="AC75" i="5"/>
  <c r="AC83" i="5"/>
  <c r="AC91" i="5"/>
  <c r="AE24" i="5"/>
  <c r="AE32" i="5"/>
  <c r="AE40" i="5"/>
  <c r="AE48" i="5"/>
  <c r="AE56" i="5"/>
  <c r="AE64" i="5"/>
  <c r="AE72" i="5"/>
  <c r="AE80" i="5"/>
  <c r="AE88" i="5"/>
  <c r="AE96" i="5"/>
  <c r="AC20" i="5"/>
  <c r="AC28" i="5"/>
  <c r="AC36" i="5"/>
  <c r="AC44" i="5"/>
  <c r="AC52" i="5"/>
  <c r="AC60" i="5"/>
  <c r="AC68" i="5"/>
  <c r="AC76" i="5"/>
  <c r="AC84" i="5"/>
  <c r="AC92" i="5"/>
  <c r="AE25" i="5"/>
  <c r="AE33" i="5"/>
  <c r="AE41" i="5"/>
  <c r="AE49" i="5"/>
  <c r="AE57" i="5"/>
  <c r="AE65" i="5"/>
  <c r="AE73" i="5"/>
  <c r="AE81" i="5"/>
  <c r="AE89" i="5"/>
  <c r="AE19" i="5"/>
  <c r="AC21" i="5"/>
  <c r="AC29" i="5"/>
  <c r="AC37" i="5"/>
  <c r="AC45" i="5"/>
  <c r="AC53" i="5"/>
  <c r="AC61" i="5"/>
  <c r="AC69" i="5"/>
  <c r="AC77" i="5"/>
  <c r="AC85" i="5"/>
  <c r="AC93" i="5"/>
  <c r="AE26" i="5"/>
  <c r="AE34" i="5"/>
  <c r="AE42" i="5"/>
  <c r="AE50" i="5"/>
  <c r="AE58" i="5"/>
  <c r="AE66" i="5"/>
  <c r="AE74" i="5"/>
  <c r="AE82" i="5"/>
  <c r="AE90" i="5"/>
  <c r="AC22" i="5"/>
  <c r="AC30" i="5"/>
  <c r="AC38" i="5"/>
  <c r="AC46" i="5"/>
  <c r="AC54" i="5"/>
  <c r="AC62" i="5"/>
  <c r="AC70" i="5"/>
  <c r="AC78" i="5"/>
  <c r="AC86" i="5"/>
  <c r="AC94" i="5"/>
  <c r="AE27" i="5"/>
  <c r="AE35" i="5"/>
  <c r="AE43" i="5"/>
  <c r="AE51" i="5"/>
  <c r="AE59" i="5"/>
  <c r="AE67" i="5"/>
  <c r="AE75" i="5"/>
  <c r="AE83" i="5"/>
  <c r="AE91" i="5"/>
  <c r="AC23" i="5"/>
  <c r="AC31" i="5"/>
  <c r="AC39" i="5"/>
  <c r="AC47" i="5"/>
  <c r="AC55" i="5"/>
  <c r="AC63" i="5"/>
  <c r="AC71" i="5"/>
  <c r="AC79" i="5"/>
  <c r="AC87" i="5"/>
  <c r="AC95" i="5"/>
  <c r="AE20" i="5"/>
  <c r="AE28" i="5"/>
  <c r="AE36" i="5"/>
  <c r="AE44" i="5"/>
  <c r="AE52" i="5"/>
  <c r="AE60" i="5"/>
  <c r="AE68" i="5"/>
  <c r="AE76" i="5"/>
  <c r="AE84" i="5"/>
  <c r="AE92" i="5"/>
  <c r="AC24" i="5"/>
  <c r="AC32" i="5"/>
  <c r="AC40" i="5"/>
  <c r="AC48" i="5"/>
  <c r="AC56" i="5"/>
  <c r="AC64" i="5"/>
  <c r="AC72" i="5"/>
  <c r="AC80" i="5"/>
  <c r="AC88" i="5"/>
  <c r="AC96" i="5"/>
  <c r="AE21" i="5"/>
  <c r="AE29" i="5"/>
  <c r="AE37" i="5"/>
  <c r="AE45" i="5"/>
  <c r="AE53" i="5"/>
  <c r="AE61" i="5"/>
  <c r="AE69" i="5"/>
  <c r="AE77" i="5"/>
  <c r="AE85" i="5"/>
  <c r="AE93" i="5"/>
  <c r="AC25" i="5"/>
  <c r="AC33" i="5"/>
  <c r="AC41" i="5"/>
  <c r="AC49" i="5"/>
  <c r="AC57" i="5"/>
  <c r="AC65" i="5"/>
  <c r="AC73" i="5"/>
  <c r="AC81" i="5"/>
  <c r="AC89" i="5"/>
  <c r="AC19" i="5"/>
  <c r="AD24" i="5"/>
  <c r="AD32" i="5"/>
  <c r="AD40" i="5"/>
  <c r="AD48" i="5"/>
  <c r="AD56" i="5"/>
  <c r="AD64" i="5"/>
  <c r="AD72" i="5"/>
  <c r="AD80" i="5"/>
  <c r="AD88" i="5"/>
  <c r="AD96" i="5"/>
  <c r="AD25" i="5"/>
  <c r="AD33" i="5"/>
  <c r="AD41" i="5"/>
  <c r="AD49" i="5"/>
  <c r="AD57" i="5"/>
  <c r="AD65" i="5"/>
  <c r="AD73" i="5"/>
  <c r="AD81" i="5"/>
  <c r="AD89" i="5"/>
  <c r="AD19" i="5"/>
  <c r="AD26" i="5"/>
  <c r="AD34" i="5"/>
  <c r="AD42" i="5"/>
  <c r="AD50" i="5"/>
  <c r="AD58" i="5"/>
  <c r="AD66" i="5"/>
  <c r="AD74" i="5"/>
  <c r="AD82" i="5"/>
  <c r="AD90" i="5"/>
  <c r="AD27" i="5"/>
  <c r="AD35" i="5"/>
  <c r="AD43" i="5"/>
  <c r="AD51" i="5"/>
  <c r="AD59" i="5"/>
  <c r="AD67" i="5"/>
  <c r="AD75" i="5"/>
  <c r="AD83" i="5"/>
  <c r="AD91" i="5"/>
  <c r="AD20" i="5"/>
  <c r="AD28" i="5"/>
  <c r="AD36" i="5"/>
  <c r="AD44" i="5"/>
  <c r="AD52" i="5"/>
  <c r="AD60" i="5"/>
  <c r="AD68" i="5"/>
  <c r="AD76" i="5"/>
  <c r="AD84" i="5"/>
  <c r="AD92" i="5"/>
  <c r="AD21" i="5"/>
  <c r="AD29" i="5"/>
  <c r="AD37" i="5"/>
  <c r="AD45" i="5"/>
  <c r="AD53" i="5"/>
  <c r="AD61" i="5"/>
  <c r="AD69" i="5"/>
  <c r="AD77" i="5"/>
  <c r="AD85" i="5"/>
  <c r="AD93" i="5"/>
  <c r="AD22" i="5"/>
  <c r="AD30" i="5"/>
  <c r="AD38" i="5"/>
  <c r="AD46" i="5"/>
  <c r="AD54" i="5"/>
  <c r="AD62" i="5"/>
  <c r="AD70" i="5"/>
  <c r="AD78" i="5"/>
  <c r="AD86" i="5"/>
  <c r="AD94" i="5"/>
  <c r="AD23" i="5"/>
  <c r="AD31" i="5"/>
  <c r="AD39" i="5"/>
  <c r="AD47" i="5"/>
  <c r="AD55" i="5"/>
  <c r="AD63" i="5"/>
  <c r="AD71" i="5"/>
  <c r="AD79" i="5"/>
  <c r="AD87" i="5"/>
  <c r="AD95" i="5"/>
  <c r="D22" i="20"/>
  <c r="V89" i="5" l="1"/>
  <c r="W89" i="5" s="1"/>
  <c r="X89" i="5" s="1"/>
  <c r="V25" i="5"/>
  <c r="W25" i="5" s="1"/>
  <c r="X25" i="5" s="1"/>
  <c r="V65" i="5"/>
  <c r="W65" i="5" s="1"/>
  <c r="X65" i="5" s="1"/>
  <c r="V96" i="5"/>
  <c r="W96" i="5" s="1"/>
  <c r="X96" i="5" s="1"/>
  <c r="V32" i="5"/>
  <c r="W32" i="5" s="1"/>
  <c r="X32" i="5" s="1"/>
  <c r="V63" i="5"/>
  <c r="W63" i="5" s="1"/>
  <c r="X63" i="5" s="1"/>
  <c r="V86" i="5"/>
  <c r="W86" i="5" s="1"/>
  <c r="X86" i="5" s="1"/>
  <c r="V22" i="5"/>
  <c r="W22" i="5" s="1"/>
  <c r="X22" i="5" s="1"/>
  <c r="V45" i="5"/>
  <c r="W45" i="5" s="1"/>
  <c r="X45" i="5" s="1"/>
  <c r="V76" i="5"/>
  <c r="W76" i="5" s="1"/>
  <c r="X76" i="5" s="1"/>
  <c r="V43" i="5"/>
  <c r="W43" i="5" s="1"/>
  <c r="X43" i="5" s="1"/>
  <c r="V66" i="5"/>
  <c r="W66" i="5" s="1"/>
  <c r="X66" i="5" s="1"/>
  <c r="V57" i="5"/>
  <c r="W57" i="5" s="1"/>
  <c r="X57" i="5" s="1"/>
  <c r="V88" i="5"/>
  <c r="W88" i="5" s="1"/>
  <c r="X88" i="5" s="1"/>
  <c r="V24" i="5"/>
  <c r="W24" i="5" s="1"/>
  <c r="X24" i="5" s="1"/>
  <c r="V55" i="5"/>
  <c r="W55" i="5" s="1"/>
  <c r="X55" i="5" s="1"/>
  <c r="V78" i="5"/>
  <c r="W78" i="5" s="1"/>
  <c r="X78" i="5" s="1"/>
  <c r="V37" i="5"/>
  <c r="W37" i="5" s="1"/>
  <c r="X37" i="5" s="1"/>
  <c r="V68" i="5"/>
  <c r="W68" i="5" s="1"/>
  <c r="X68" i="5" s="1"/>
  <c r="V35" i="5"/>
  <c r="W35" i="5" s="1"/>
  <c r="X35" i="5" s="1"/>
  <c r="V58" i="5"/>
  <c r="W58" i="5" s="1"/>
  <c r="X58" i="5" s="1"/>
  <c r="V49" i="5"/>
  <c r="W49" i="5" s="1"/>
  <c r="X49" i="5" s="1"/>
  <c r="V80" i="5"/>
  <c r="W80" i="5" s="1"/>
  <c r="X80" i="5" s="1"/>
  <c r="V47" i="5"/>
  <c r="W47" i="5" s="1"/>
  <c r="X47" i="5" s="1"/>
  <c r="V70" i="5"/>
  <c r="W70" i="5" s="1"/>
  <c r="X70" i="5" s="1"/>
  <c r="V93" i="5"/>
  <c r="W93" i="5" s="1"/>
  <c r="X93" i="5" s="1"/>
  <c r="V29" i="5"/>
  <c r="W29" i="5" s="1"/>
  <c r="X29" i="5" s="1"/>
  <c r="V60" i="5"/>
  <c r="W60" i="5" s="1"/>
  <c r="X60" i="5" s="1"/>
  <c r="V91" i="5"/>
  <c r="W91" i="5" s="1"/>
  <c r="X91" i="5" s="1"/>
  <c r="V27" i="5"/>
  <c r="W27" i="5" s="1"/>
  <c r="X27" i="5" s="1"/>
  <c r="V50" i="5"/>
  <c r="W50" i="5" s="1"/>
  <c r="X50" i="5" s="1"/>
  <c r="V41" i="5"/>
  <c r="W41" i="5" s="1"/>
  <c r="X41" i="5" s="1"/>
  <c r="V72" i="5"/>
  <c r="W72" i="5" s="1"/>
  <c r="X72" i="5" s="1"/>
  <c r="V39" i="5"/>
  <c r="W39" i="5" s="1"/>
  <c r="X39" i="5" s="1"/>
  <c r="V62" i="5"/>
  <c r="W62" i="5" s="1"/>
  <c r="X62" i="5" s="1"/>
  <c r="V85" i="5"/>
  <c r="W85" i="5" s="1"/>
  <c r="X85" i="5" s="1"/>
  <c r="V21" i="5"/>
  <c r="W21" i="5" s="1"/>
  <c r="X21" i="5" s="1"/>
  <c r="V52" i="5"/>
  <c r="W52" i="5" s="1"/>
  <c r="X52" i="5" s="1"/>
  <c r="V83" i="5"/>
  <c r="W83" i="5" s="1"/>
  <c r="X83" i="5" s="1"/>
  <c r="V42" i="5"/>
  <c r="W42" i="5" s="1"/>
  <c r="X42" i="5" s="1"/>
  <c r="V19" i="5"/>
  <c r="W19" i="5" s="1"/>
  <c r="X19" i="5" s="1"/>
  <c r="V33" i="5"/>
  <c r="W33" i="5" s="1"/>
  <c r="X33" i="5" s="1"/>
  <c r="V64" i="5"/>
  <c r="W64" i="5" s="1"/>
  <c r="X64" i="5" s="1"/>
  <c r="V95" i="5"/>
  <c r="W95" i="5" s="1"/>
  <c r="X95" i="5" s="1"/>
  <c r="V31" i="5"/>
  <c r="W31" i="5" s="1"/>
  <c r="X31" i="5" s="1"/>
  <c r="V54" i="5"/>
  <c r="W54" i="5" s="1"/>
  <c r="X54" i="5" s="1"/>
  <c r="V77" i="5"/>
  <c r="W77" i="5" s="1"/>
  <c r="X77" i="5" s="1"/>
  <c r="V44" i="5"/>
  <c r="W44" i="5" s="1"/>
  <c r="X44" i="5" s="1"/>
  <c r="V75" i="5"/>
  <c r="W75" i="5" s="1"/>
  <c r="X75" i="5" s="1"/>
  <c r="V34" i="5"/>
  <c r="W34" i="5" s="1"/>
  <c r="X34" i="5" s="1"/>
  <c r="V56" i="5"/>
  <c r="W56" i="5" s="1"/>
  <c r="X56" i="5" s="1"/>
  <c r="V87" i="5"/>
  <c r="W87" i="5" s="1"/>
  <c r="X87" i="5" s="1"/>
  <c r="V23" i="5"/>
  <c r="W23" i="5" s="1"/>
  <c r="X23" i="5" s="1"/>
  <c r="V46" i="5"/>
  <c r="W46" i="5" s="1"/>
  <c r="X46" i="5" s="1"/>
  <c r="V69" i="5"/>
  <c r="W69" i="5" s="1"/>
  <c r="X69" i="5" s="1"/>
  <c r="V36" i="5"/>
  <c r="W36" i="5" s="1"/>
  <c r="X36" i="5" s="1"/>
  <c r="V67" i="5"/>
  <c r="W67" i="5" s="1"/>
  <c r="X67" i="5" s="1"/>
  <c r="V90" i="5"/>
  <c r="W90" i="5" s="1"/>
  <c r="X90" i="5" s="1"/>
  <c r="V26" i="5"/>
  <c r="W26" i="5" s="1"/>
  <c r="X26" i="5" s="1"/>
  <c r="V81" i="5"/>
  <c r="W81" i="5" s="1"/>
  <c r="X81" i="5" s="1"/>
  <c r="V48" i="5"/>
  <c r="W48" i="5" s="1"/>
  <c r="X48" i="5" s="1"/>
  <c r="V79" i="5"/>
  <c r="W79" i="5" s="1"/>
  <c r="X79" i="5" s="1"/>
  <c r="V38" i="5"/>
  <c r="W38" i="5" s="1"/>
  <c r="X38" i="5" s="1"/>
  <c r="V61" i="5"/>
  <c r="W61" i="5" s="1"/>
  <c r="X61" i="5" s="1"/>
  <c r="V92" i="5"/>
  <c r="W92" i="5" s="1"/>
  <c r="X92" i="5" s="1"/>
  <c r="V28" i="5"/>
  <c r="W28" i="5" s="1"/>
  <c r="X28" i="5" s="1"/>
  <c r="V59" i="5"/>
  <c r="W59" i="5" s="1"/>
  <c r="X59" i="5" s="1"/>
  <c r="V82" i="5"/>
  <c r="W82" i="5" s="1"/>
  <c r="X82" i="5" s="1"/>
  <c r="V73" i="5"/>
  <c r="W73" i="5" s="1"/>
  <c r="X73" i="5" s="1"/>
  <c r="V40" i="5"/>
  <c r="W40" i="5" s="1"/>
  <c r="X40" i="5" s="1"/>
  <c r="V71" i="5"/>
  <c r="W71" i="5" s="1"/>
  <c r="X71" i="5" s="1"/>
  <c r="V94" i="5"/>
  <c r="W94" i="5" s="1"/>
  <c r="X94" i="5" s="1"/>
  <c r="V30" i="5"/>
  <c r="W30" i="5" s="1"/>
  <c r="X30" i="5" s="1"/>
  <c r="V53" i="5"/>
  <c r="W53" i="5" s="1"/>
  <c r="X53" i="5" s="1"/>
  <c r="V84" i="5"/>
  <c r="W84" i="5" s="1"/>
  <c r="X84" i="5" s="1"/>
  <c r="V20" i="5"/>
  <c r="W20" i="5" s="1"/>
  <c r="X20" i="5" s="1"/>
  <c r="V51" i="5"/>
  <c r="W51" i="5" s="1"/>
  <c r="X51" i="5" s="1"/>
  <c r="V74" i="5"/>
  <c r="W74" i="5" s="1"/>
  <c r="X74" i="5" s="1"/>
  <c r="L2" i="5" a="1"/>
  <c r="O9" i="5" l="1"/>
  <c r="O7" i="5"/>
  <c r="M2" i="5"/>
  <c r="S2" i="5"/>
  <c r="R2" i="5"/>
  <c r="O2" i="5"/>
  <c r="P2" i="5"/>
  <c r="L2" i="5"/>
  <c r="N2" i="5"/>
  <c r="Q2" i="5"/>
  <c r="T2" i="5"/>
  <c r="B2" i="5" l="1" a="1"/>
  <c r="S12" i="5" l="1"/>
  <c r="S6" i="5" l="1"/>
  <c r="D24" i="20" s="1"/>
  <c r="B5" i="20" l="1"/>
  <c r="B7" i="20"/>
  <c r="B5" i="23"/>
  <c r="G2" i="5" l="1"/>
  <c r="C2" i="5"/>
  <c r="J2" i="5"/>
  <c r="B2" i="5"/>
  <c r="E2" i="5"/>
  <c r="F2" i="5"/>
  <c r="D2" i="5"/>
  <c r="I2" i="5"/>
  <c r="K2" i="5"/>
  <c r="H2" i="5"/>
  <c r="S11" i="5" l="1"/>
  <c r="D27" i="20" s="1"/>
  <c r="O6" i="5" l="1"/>
  <c r="K9" i="22" s="1"/>
  <c r="K10" i="22" l="1"/>
  <c r="K8" i="22"/>
  <c r="O5" i="5" l="1"/>
  <c r="S8" i="5"/>
  <c r="S9" i="5"/>
  <c r="S5" i="5"/>
  <c r="D23" i="20" s="1"/>
  <c r="D25" i="20" s="1"/>
  <c r="AY45" i="124" a="1"/>
  <c r="J27" i="22" l="1"/>
  <c r="B27" i="22"/>
  <c r="I27" i="22"/>
  <c r="D27" i="22"/>
  <c r="C27" i="22"/>
  <c r="H27" i="22"/>
  <c r="K27" i="22"/>
  <c r="G27" i="22"/>
  <c r="F27" i="22"/>
  <c r="E27" i="22"/>
  <c r="AY45" i="124"/>
  <c r="AY95" i="124" a="1"/>
  <c r="AY95" i="124" l="1"/>
  <c r="AY34" i="124" a="1"/>
  <c r="AY34" i="124" l="1"/>
  <c r="AY37" i="124" a="1"/>
  <c r="AY37" i="124" l="1"/>
  <c r="AY10" i="124" a="1"/>
  <c r="AY10" i="124" l="1"/>
  <c r="AY74" i="124" a="1"/>
  <c r="AY74" i="124" l="1"/>
  <c r="AY85" i="124" a="1"/>
  <c r="AY85" i="124" l="1"/>
  <c r="AY88" i="124" a="1"/>
  <c r="AY88" i="124" l="1"/>
  <c r="AY76" i="124" a="1"/>
  <c r="AY76" i="124" l="1"/>
  <c r="AY105" i="124" a="1"/>
  <c r="AY105" i="124" l="1"/>
  <c r="AY18" i="124" a="1"/>
  <c r="AY18" i="124" l="1"/>
  <c r="AY23" i="124" a="1"/>
  <c r="AY23" i="124" l="1"/>
  <c r="AY28" i="124" a="1"/>
  <c r="AY28" i="124" l="1"/>
  <c r="AY36" i="124" a="1"/>
  <c r="AY36" i="124" l="1"/>
  <c r="AY93" i="124" a="1"/>
  <c r="AY93" i="124" l="1"/>
  <c r="AY11" i="124" a="1"/>
  <c r="AY11" i="124" l="1"/>
  <c r="AY66" i="124" a="1"/>
  <c r="AY66" i="124" l="1"/>
  <c r="AY49" i="124" a="1"/>
  <c r="AY49" i="124" l="1"/>
  <c r="AY104" i="124" a="1"/>
  <c r="AY104" i="124" l="1"/>
  <c r="AY77" i="124" a="1"/>
  <c r="AY77" i="124" l="1"/>
  <c r="AY31" i="124" a="1"/>
  <c r="AY31" i="124" l="1"/>
  <c r="AY87" i="124" a="1"/>
  <c r="AY87" i="124" l="1"/>
  <c r="AY43" i="124" a="1"/>
  <c r="AY43" i="124" l="1"/>
  <c r="AY5" i="124" a="1"/>
  <c r="AY5" i="124" l="1"/>
  <c r="AY100" i="124" a="1"/>
  <c r="AY100" i="124" l="1"/>
  <c r="AY42" i="124" a="1"/>
  <c r="AY42" i="124" l="1"/>
  <c r="AY7" i="124" a="1"/>
  <c r="AY7" i="124" l="1"/>
  <c r="AY58" i="124" a="1"/>
  <c r="AY58" i="124" l="1"/>
  <c r="AY97" i="124" a="1"/>
  <c r="AY97" i="124" l="1"/>
  <c r="AY17" i="124" a="1"/>
  <c r="AY17" i="124" l="1"/>
  <c r="AY20" i="124" a="1"/>
  <c r="AY20" i="124" l="1"/>
  <c r="AY91" i="124" a="1"/>
  <c r="AY91" i="124" l="1"/>
  <c r="AY61" i="124" a="1"/>
  <c r="AY61" i="124" l="1"/>
  <c r="AY27" i="124" a="1"/>
  <c r="AY27" i="124" l="1"/>
  <c r="AY62" i="124" a="1"/>
  <c r="AY62" i="124" l="1"/>
  <c r="AY65" i="124" a="1"/>
  <c r="AY65" i="124" l="1"/>
  <c r="AY14" i="124" a="1"/>
  <c r="AY14" i="124" l="1"/>
  <c r="AY12" i="124" a="1"/>
  <c r="AY12" i="124" l="1"/>
  <c r="AY15" i="124" a="1"/>
  <c r="AY15" i="124" l="1"/>
  <c r="AY24" i="124" a="1"/>
  <c r="AY24" i="124" l="1"/>
  <c r="AY53" i="124" a="1"/>
  <c r="AY53" i="124" l="1"/>
  <c r="AY16" i="124" a="1"/>
  <c r="AY16" i="124" l="1"/>
  <c r="AY9" i="124" a="1"/>
  <c r="AY9" i="124" l="1"/>
  <c r="AY72" i="124" a="1"/>
  <c r="AY72" i="124" l="1"/>
  <c r="AY101" i="124" a="1"/>
  <c r="AY101" i="124" l="1"/>
  <c r="AY38" i="124" a="1"/>
  <c r="AY38" i="124" l="1"/>
  <c r="AY3" i="124" a="1"/>
  <c r="AY3" i="124" l="1"/>
  <c r="AY44" i="124" a="1"/>
  <c r="AY44" i="124" l="1"/>
  <c r="AY102" i="124" a="1"/>
  <c r="AY102" i="124" l="1"/>
  <c r="AY48" i="124" a="1"/>
  <c r="AY48" i="124" l="1"/>
  <c r="AY67" i="124" a="1"/>
  <c r="AY67" i="124" l="1"/>
  <c r="AY39" i="124" a="1"/>
  <c r="AY39" i="124" l="1"/>
  <c r="AY63" i="124" a="1"/>
  <c r="AY63" i="124" l="1"/>
  <c r="AY60" i="124" a="1"/>
  <c r="AY60" i="124" l="1"/>
  <c r="AY56" i="124" a="1"/>
  <c r="AY56" i="124" l="1"/>
  <c r="AY54" i="124" a="1"/>
  <c r="AY54" i="124" l="1"/>
  <c r="AY82" i="124" a="1"/>
  <c r="AY82" i="124" l="1"/>
  <c r="AY92" i="124" a="1"/>
  <c r="AY92" i="124" l="1"/>
  <c r="AY35" i="124" a="1"/>
  <c r="AY35" i="124" l="1"/>
  <c r="AY59" i="124" a="1"/>
  <c r="AY59" i="124" l="1"/>
  <c r="AY75" i="124" a="1"/>
  <c r="AY75" i="124" l="1"/>
  <c r="AY19" i="124" a="1"/>
  <c r="AY19" i="124" l="1"/>
  <c r="AY47" i="124" a="1"/>
  <c r="AY47" i="124" l="1"/>
  <c r="AY51" i="124" a="1"/>
  <c r="AY51" i="124" l="1"/>
  <c r="AY78" i="124" a="1"/>
  <c r="AY78" i="124" l="1"/>
  <c r="AY50" i="124" a="1"/>
  <c r="AY50" i="124" l="1"/>
  <c r="AY6" i="124" a="1"/>
  <c r="AY6" i="124" l="1"/>
  <c r="AY25" i="124" a="1"/>
  <c r="AY25" i="124" l="1"/>
  <c r="AY30" i="124" a="1"/>
  <c r="AY30" i="124" l="1"/>
  <c r="AY80" i="124" a="1"/>
  <c r="AY80" i="124" l="1"/>
  <c r="AY73" i="124" a="1"/>
  <c r="AY73" i="124" l="1"/>
  <c r="AY99" i="124" a="1"/>
  <c r="AY99" i="124" l="1"/>
  <c r="AY13" i="124" a="1"/>
  <c r="AY13" i="124" l="1"/>
  <c r="AY96" i="124" a="1"/>
  <c r="AY96" i="124" l="1"/>
  <c r="AY21" i="124" a="1"/>
  <c r="AY21" i="124" l="1"/>
  <c r="AY94" i="124" a="1"/>
  <c r="AY94" i="124" l="1"/>
  <c r="AY79" i="124" a="1"/>
  <c r="AY79" i="124" l="1"/>
  <c r="AY103" i="124" a="1"/>
  <c r="AY103" i="124" l="1"/>
  <c r="AY83" i="124" a="1"/>
  <c r="AY83" i="124" l="1"/>
  <c r="AY32" i="124" a="1"/>
  <c r="AY32" i="124" l="1"/>
  <c r="AY89" i="124" a="1"/>
  <c r="AY89" i="124" l="1"/>
  <c r="AY26" i="124" a="1"/>
  <c r="AY26" i="124" l="1"/>
  <c r="AY69" i="124" a="1"/>
  <c r="AY69" i="124" l="1"/>
  <c r="AY84" i="124" a="1"/>
  <c r="AY84" i="124" l="1"/>
  <c r="AY71" i="124" a="1"/>
  <c r="AY71" i="124" l="1"/>
  <c r="AY8" i="124" a="1"/>
  <c r="AY8" i="124" l="1"/>
  <c r="AY55" i="124" a="1"/>
  <c r="AY55" i="124" l="1"/>
  <c r="AY64" i="124" a="1"/>
  <c r="AY64" i="124" l="1"/>
  <c r="AY4" i="124" a="1"/>
  <c r="AY4" i="124" l="1"/>
  <c r="AY41" i="124" a="1"/>
  <c r="AY41" i="124" l="1"/>
  <c r="AY90" i="124" a="1"/>
  <c r="AY90" i="124" l="1"/>
  <c r="AY33" i="124" a="1"/>
  <c r="AY33" i="124" l="1"/>
  <c r="AY22" i="124" a="1"/>
  <c r="AY22" i="124" l="1"/>
  <c r="AY68" i="124" a="1"/>
  <c r="AY68" i="124" l="1"/>
  <c r="AY70" i="124" a="1"/>
  <c r="AY70" i="124" l="1"/>
  <c r="AY29" i="124" a="1"/>
  <c r="AY29" i="124" l="1"/>
  <c r="AY98" i="124" a="1"/>
  <c r="AY98" i="124" l="1"/>
  <c r="AY40" i="124" a="1"/>
  <c r="AY40" i="124" l="1"/>
  <c r="AY46" i="124" a="1"/>
  <c r="AY46" i="124" l="1"/>
  <c r="AY86" i="124" a="1"/>
  <c r="AY86" i="124" l="1"/>
  <c r="AY81" i="124" a="1"/>
  <c r="AY81" i="124" l="1"/>
  <c r="AY52" i="124" a="1"/>
  <c r="AY52" i="124" l="1"/>
  <c r="AY57" i="124" a="1"/>
  <c r="AY57" i="124" l="1"/>
  <c r="AY115" i="124" a="1"/>
  <c r="AY115" i="124" l="1"/>
  <c r="AY179" i="124" a="1"/>
  <c r="AY179" i="124" l="1"/>
  <c r="AZ179" i="124" s="1"/>
  <c r="AY192" i="124" a="1"/>
  <c r="AY192" i="124" l="1"/>
  <c r="AZ192" i="124" s="1"/>
  <c r="AY131" i="124" a="1"/>
  <c r="AY131" i="124" l="1"/>
  <c r="AZ131" i="124" s="1"/>
  <c r="AY195" i="124" a="1"/>
  <c r="AY195" i="124" l="1"/>
  <c r="AZ195" i="124" s="1"/>
  <c r="AY186" i="124" a="1"/>
  <c r="AY186" i="124" l="1"/>
  <c r="AZ186" i="124" s="1"/>
  <c r="AY164" i="124" a="1"/>
  <c r="AY164" i="124" l="1"/>
  <c r="AZ164" i="124" s="1"/>
  <c r="AY128" i="124" a="1"/>
  <c r="AY128" i="124" l="1"/>
  <c r="AZ128" i="124" s="1"/>
  <c r="AY125" i="124" a="1"/>
  <c r="AY125" i="124" l="1"/>
  <c r="AZ125" i="124" s="1"/>
  <c r="AY189" i="124" a="1"/>
  <c r="AY189" i="124" l="1"/>
  <c r="AZ189" i="124" s="1"/>
  <c r="AY202" i="124" a="1"/>
  <c r="AY202" i="124" l="1"/>
  <c r="AZ202" i="124" s="1"/>
  <c r="AY166" i="124" a="1"/>
  <c r="AY166" i="124" l="1"/>
  <c r="AZ166" i="124" s="1"/>
  <c r="AY136" i="124" a="1"/>
  <c r="AY136" i="124" l="1"/>
  <c r="AZ136" i="124" s="1"/>
  <c r="AY127" i="124" a="1"/>
  <c r="AY127" i="124" l="1"/>
  <c r="AZ127" i="124" s="1"/>
  <c r="AY191" i="124" a="1"/>
  <c r="AY191" i="124" l="1"/>
  <c r="AZ191" i="124" s="1"/>
  <c r="AY194" i="124" a="1"/>
  <c r="AY194" i="124" l="1"/>
  <c r="AZ194" i="124" s="1"/>
  <c r="AY169" i="124" a="1"/>
  <c r="AY169" i="124" l="1"/>
  <c r="AZ169" i="124" s="1"/>
  <c r="AY130" i="124" a="1"/>
  <c r="AY130" i="124" l="1"/>
  <c r="AZ130" i="124" s="1"/>
  <c r="AU164" i="124" a="1"/>
  <c r="AU164" i="124" l="1"/>
  <c r="AV164" i="124" s="1"/>
  <c r="AU2" i="124" a="1"/>
  <c r="AU2" i="124" l="1"/>
  <c r="AV2" i="124" s="1"/>
  <c r="AU139" i="124" a="1"/>
  <c r="AU139" i="124" l="1"/>
  <c r="AV139" i="124" s="1"/>
  <c r="AU138" i="124" a="1"/>
  <c r="AU138" i="124" l="1"/>
  <c r="AV138" i="124" s="1"/>
  <c r="AU177" i="124" a="1"/>
  <c r="AU177" i="124" l="1"/>
  <c r="AV177" i="124" s="1"/>
  <c r="AU205" i="124" a="1"/>
  <c r="AU205" i="124" l="1"/>
  <c r="AV205" i="124" s="1"/>
  <c r="AU131" i="124" a="1"/>
  <c r="AU131" i="124" l="1"/>
  <c r="AV131" i="124" s="1"/>
  <c r="AU223" i="124" a="1"/>
  <c r="AU223" i="124" l="1"/>
  <c r="AV223" i="124" s="1"/>
  <c r="AU159" i="124" a="1"/>
  <c r="AU159" i="124" l="1"/>
  <c r="AV159" i="124" s="1"/>
  <c r="AU197" i="124" a="1"/>
  <c r="AU197" i="124" l="1"/>
  <c r="AV197" i="124" s="1"/>
  <c r="AU172" i="124" a="1"/>
  <c r="AU172" i="124" l="1"/>
  <c r="AV172" i="124" s="1"/>
  <c r="AU202" i="124" a="1"/>
  <c r="AU202" i="124" l="1"/>
  <c r="AV202" i="124" s="1"/>
  <c r="AU136" i="124" a="1"/>
  <c r="AU136" i="124" l="1"/>
  <c r="AV136" i="124" s="1"/>
  <c r="AU174" i="124" a="1"/>
  <c r="AU174" i="124" l="1"/>
  <c r="AV174" i="124" s="1"/>
  <c r="AY139" i="124" a="1"/>
  <c r="AY139" i="124" l="1"/>
  <c r="AZ139" i="124" s="1"/>
  <c r="AY203" i="124" a="1"/>
  <c r="AY203" i="124" l="1"/>
  <c r="AZ203" i="124" s="1"/>
  <c r="AY108" i="124" a="1"/>
  <c r="AY108" i="124" l="1"/>
  <c r="AY172" i="124" a="1"/>
  <c r="AY172" i="124" l="1"/>
  <c r="AZ172" i="124" s="1"/>
  <c r="AY152" i="124" a="1"/>
  <c r="AY152" i="124" l="1"/>
  <c r="AZ152" i="124" s="1"/>
  <c r="AY133" i="124" a="1"/>
  <c r="AY133" i="124" l="1"/>
  <c r="AZ133" i="124" s="1"/>
  <c r="AY197" i="124" a="1"/>
  <c r="AY197" i="124" l="1"/>
  <c r="AZ197" i="124" s="1"/>
  <c r="AY110" i="124" a="1"/>
  <c r="AY110" i="124" l="1"/>
  <c r="AY174" i="124" a="1"/>
  <c r="AY174" i="124" l="1"/>
  <c r="AZ174" i="124" s="1"/>
  <c r="AY168" i="124" a="1"/>
  <c r="AY168" i="124" l="1"/>
  <c r="AZ168" i="124" s="1"/>
  <c r="AY135" i="124" a="1"/>
  <c r="AY135" i="124" l="1"/>
  <c r="AZ135" i="124" s="1"/>
  <c r="AY199" i="124" a="1"/>
  <c r="AY199" i="124" l="1"/>
  <c r="AZ199" i="124" s="1"/>
  <c r="AY113" i="124" a="1"/>
  <c r="AY113" i="124" l="1"/>
  <c r="AY177" i="124" a="1"/>
  <c r="AY177" i="124" l="1"/>
  <c r="AZ177" i="124" s="1"/>
  <c r="AY170" i="124" a="1"/>
  <c r="AY170" i="124" l="1"/>
  <c r="AZ170" i="124" s="1"/>
  <c r="AU148" i="124" a="1"/>
  <c r="AU148" i="124" l="1"/>
  <c r="AV148" i="124" s="1"/>
  <c r="AU115" i="124" a="1"/>
  <c r="AU115" i="124" l="1"/>
  <c r="AU130" i="124" a="1"/>
  <c r="AU130" i="124" l="1"/>
  <c r="AV130" i="124" s="1"/>
  <c r="AU169" i="124" a="1"/>
  <c r="AU169" i="124" l="1"/>
  <c r="AV169" i="124" s="1"/>
  <c r="AU181" i="124" a="1"/>
  <c r="AU181" i="124" l="1"/>
  <c r="AV181" i="124" s="1"/>
  <c r="AU218" i="124" a="1"/>
  <c r="AU218" i="124" l="1"/>
  <c r="AV218" i="124" s="1"/>
  <c r="AU215" i="124" a="1"/>
  <c r="AU215" i="124" l="1"/>
  <c r="AV215" i="124" s="1"/>
  <c r="AU151" i="124" a="1"/>
  <c r="AU151" i="124" l="1"/>
  <c r="AV151" i="124" s="1"/>
  <c r="AU189" i="124" a="1"/>
  <c r="AU189" i="124" l="1"/>
  <c r="AV189" i="124" s="1"/>
  <c r="AU156" i="124" a="1"/>
  <c r="AU156" i="124" l="1"/>
  <c r="AV156" i="124" s="1"/>
  <c r="AU178" i="124" a="1"/>
  <c r="AU178" i="124" l="1"/>
  <c r="AV178" i="124" s="1"/>
  <c r="AU120" i="124" a="1"/>
  <c r="AU120" i="124" l="1"/>
  <c r="AV120" i="124" s="1"/>
  <c r="AU166" i="124" a="1"/>
  <c r="AU166" i="124" l="1"/>
  <c r="AV166" i="124" s="1"/>
  <c r="AY147" i="124" a="1"/>
  <c r="AY147" i="124" l="1"/>
  <c r="AZ147" i="124" s="1"/>
  <c r="AY163" i="124" a="1"/>
  <c r="AY163" i="124" l="1"/>
  <c r="AZ163" i="124" s="1"/>
  <c r="AY112" i="124" a="1"/>
  <c r="AY112" i="124" l="1"/>
  <c r="AY132" i="124" a="1"/>
  <c r="AY132" i="124" l="1"/>
  <c r="AZ132" i="124" s="1"/>
  <c r="AY196" i="124" a="1"/>
  <c r="AY196" i="124" l="1"/>
  <c r="AZ196" i="124" s="1"/>
  <c r="AY162" i="124" a="1"/>
  <c r="AY162" i="124" l="1"/>
  <c r="AZ162" i="124" s="1"/>
  <c r="AY157" i="124" a="1"/>
  <c r="AY157" i="124" l="1"/>
  <c r="AZ157" i="124" s="1"/>
  <c r="AY221" i="124" a="1"/>
  <c r="AY221" i="124" l="1"/>
  <c r="AZ221" i="124" s="1"/>
  <c r="AY134" i="124" a="1"/>
  <c r="AY134" i="124" l="1"/>
  <c r="AZ134" i="124" s="1"/>
  <c r="AY198" i="124" a="1"/>
  <c r="AY198" i="124" l="1"/>
  <c r="AZ198" i="124" s="1"/>
  <c r="AY138" i="124" a="1"/>
  <c r="AY138" i="124" l="1"/>
  <c r="AZ138" i="124" s="1"/>
  <c r="AY159" i="124" a="1"/>
  <c r="AY159" i="124" l="1"/>
  <c r="AZ159" i="124" s="1"/>
  <c r="AY223" i="124" a="1"/>
  <c r="AY223" i="124" l="1"/>
  <c r="AZ223" i="124" s="1"/>
  <c r="AY137" i="124" a="1"/>
  <c r="AY137" i="124" l="1"/>
  <c r="AZ137" i="124" s="1"/>
  <c r="AY201" i="124" a="1"/>
  <c r="AY201" i="124" l="1"/>
  <c r="AZ201" i="124" s="1"/>
  <c r="AU149" i="124" a="1"/>
  <c r="AU149" i="124" l="1"/>
  <c r="AV149" i="124" s="1"/>
  <c r="AU211" i="124" a="1"/>
  <c r="AU211" i="124" l="1"/>
  <c r="AV211" i="124" s="1"/>
  <c r="AU170" i="124" a="1"/>
  <c r="AU170" i="124" l="1"/>
  <c r="AV170" i="124" s="1"/>
  <c r="AU209" i="124" a="1"/>
  <c r="AU209" i="124" l="1"/>
  <c r="AV209" i="124" s="1"/>
  <c r="AU145" i="124" a="1"/>
  <c r="AU145" i="124" l="1"/>
  <c r="AV145" i="124" s="1"/>
  <c r="AU180" i="124" a="1"/>
  <c r="AU180" i="124" l="1"/>
  <c r="AV180" i="124" s="1"/>
  <c r="AU192" i="124" a="1"/>
  <c r="AU192" i="124" l="1"/>
  <c r="AV192" i="124" s="1"/>
  <c r="AU191" i="124" a="1"/>
  <c r="AU191" i="124" l="1"/>
  <c r="AV191" i="124" s="1"/>
  <c r="AU127" i="124" a="1"/>
  <c r="AU127" i="124" l="1"/>
  <c r="AV127" i="124" s="1"/>
  <c r="AU117" i="124" a="1"/>
  <c r="AU117" i="124" l="1"/>
  <c r="AU203" i="124" a="1"/>
  <c r="AU203" i="124" l="1"/>
  <c r="AV203" i="124" s="1"/>
  <c r="AU184" i="124" a="1"/>
  <c r="AU184" i="124" l="1"/>
  <c r="AV184" i="124" s="1"/>
  <c r="AU206" i="124" a="1"/>
  <c r="AU206" i="124" l="1"/>
  <c r="AV206" i="124" s="1"/>
  <c r="AU142" i="124" a="1"/>
  <c r="AU142" i="124" l="1"/>
  <c r="AV142" i="124" s="1"/>
  <c r="AY107" i="124" a="1"/>
  <c r="AY107" i="124" l="1"/>
  <c r="AY171" i="124" a="1"/>
  <c r="AY171" i="124" l="1"/>
  <c r="AZ171" i="124" s="1"/>
  <c r="AY160" i="124" a="1"/>
  <c r="AY160" i="124" l="1"/>
  <c r="AZ160" i="124" s="1"/>
  <c r="AY140" i="124" a="1"/>
  <c r="AY140" i="124" l="1"/>
  <c r="AZ140" i="124" s="1"/>
  <c r="AY204" i="124" a="1"/>
  <c r="AY204" i="124" l="1"/>
  <c r="AZ204" i="124" s="1"/>
  <c r="AY210" i="124" a="1"/>
  <c r="AY210" i="124" l="1"/>
  <c r="AZ210" i="124" s="1"/>
  <c r="AY165" i="124" a="1"/>
  <c r="AY165" i="124" l="1"/>
  <c r="AZ165" i="124" s="1"/>
  <c r="AY144" i="124" a="1"/>
  <c r="AY144" i="124" l="1"/>
  <c r="AZ144" i="124" s="1"/>
  <c r="AY142" i="124" a="1"/>
  <c r="AY142" i="124" l="1"/>
  <c r="AZ142" i="124" s="1"/>
  <c r="AY206" i="124" a="1"/>
  <c r="AY206" i="124" l="1"/>
  <c r="AZ206" i="124" s="1"/>
  <c r="AY178" i="124" a="1"/>
  <c r="AY178" i="124" l="1"/>
  <c r="AZ178" i="124" s="1"/>
  <c r="AY167" i="124" a="1"/>
  <c r="AY167" i="124" l="1"/>
  <c r="AZ167" i="124" s="1"/>
  <c r="AY120" i="124" a="1"/>
  <c r="AY120" i="124" l="1"/>
  <c r="AY145" i="124" a="1"/>
  <c r="AY145" i="124" l="1"/>
  <c r="AZ145" i="124" s="1"/>
  <c r="AY209" i="124" a="1"/>
  <c r="AY209" i="124" l="1"/>
  <c r="AZ209" i="124" s="1"/>
  <c r="AU133" i="124" a="1"/>
  <c r="AU133" i="124" l="1"/>
  <c r="AV133" i="124" s="1"/>
  <c r="AU195" i="124" a="1"/>
  <c r="AU195" i="124" l="1"/>
  <c r="AV195" i="124" s="1"/>
  <c r="AU162" i="124" a="1"/>
  <c r="AU162" i="124" l="1"/>
  <c r="AV162" i="124" s="1"/>
  <c r="AU201" i="124" a="1"/>
  <c r="AU201" i="124" l="1"/>
  <c r="AV201" i="124" s="1"/>
  <c r="AU137" i="124" a="1"/>
  <c r="AU137" i="124" l="1"/>
  <c r="AV137" i="124" s="1"/>
  <c r="AU140" i="124" a="1"/>
  <c r="AU140" i="124" l="1"/>
  <c r="AV140" i="124" s="1"/>
  <c r="AU168" i="124" a="1"/>
  <c r="AU168" i="124" l="1"/>
  <c r="AV168" i="124" s="1"/>
  <c r="AU183" i="124" a="1"/>
  <c r="AU183" i="124" l="1"/>
  <c r="AV183" i="124" s="1"/>
  <c r="AU119" i="124" a="1"/>
  <c r="AU119" i="124" l="1"/>
  <c r="AU220" i="124" a="1"/>
  <c r="AU220" i="124" l="1"/>
  <c r="AV220" i="124" s="1"/>
  <c r="AY123" i="124" a="1"/>
  <c r="AY123" i="124" l="1"/>
  <c r="AZ123" i="124" s="1"/>
  <c r="AY148" i="124" a="1"/>
  <c r="AY148" i="124" l="1"/>
  <c r="AZ148" i="124" s="1"/>
  <c r="AY109" i="124" a="1"/>
  <c r="AY109" i="124" l="1"/>
  <c r="AY176" i="124" a="1"/>
  <c r="AY176" i="124" l="1"/>
  <c r="AZ176" i="124" s="1"/>
  <c r="AY214" i="124" a="1"/>
  <c r="AY214" i="124" l="1"/>
  <c r="AZ214" i="124" s="1"/>
  <c r="AY175" i="124" a="1"/>
  <c r="AY175" i="124" l="1"/>
  <c r="AZ175" i="124" s="1"/>
  <c r="AY153" i="124" a="1"/>
  <c r="AY153" i="124" l="1"/>
  <c r="AZ153" i="124" s="1"/>
  <c r="AU204" i="124" a="1"/>
  <c r="AU204" i="124" l="1"/>
  <c r="AV204" i="124" s="1"/>
  <c r="AU154" i="124" a="1"/>
  <c r="AU154" i="124" l="1"/>
  <c r="AV154" i="124" s="1"/>
  <c r="AU129" i="124" a="1"/>
  <c r="AU129" i="124" l="1"/>
  <c r="AV129" i="124" s="1"/>
  <c r="AU152" i="124" a="1"/>
  <c r="AU152" i="124" l="1"/>
  <c r="AV152" i="124" s="1"/>
  <c r="AU221" i="124" a="1"/>
  <c r="AU221" i="124" l="1"/>
  <c r="AV221" i="124" s="1"/>
  <c r="AU171" i="124" a="1"/>
  <c r="AU171" i="124" l="1"/>
  <c r="AV171" i="124" s="1"/>
  <c r="AU222" i="124" a="1"/>
  <c r="AU222" i="124" l="1"/>
  <c r="AV222" i="124" s="1"/>
  <c r="AY155" i="124" a="1"/>
  <c r="AY155" i="124" l="1"/>
  <c r="AZ155" i="124" s="1"/>
  <c r="AY156" i="124" a="1"/>
  <c r="AY156" i="124" l="1"/>
  <c r="AZ156" i="124" s="1"/>
  <c r="AY117" i="124" a="1"/>
  <c r="AY117" i="124" l="1"/>
  <c r="AY154" i="124" a="1"/>
  <c r="AY154" i="124" l="1"/>
  <c r="AZ154" i="124" s="1"/>
  <c r="AY222" i="124" a="1"/>
  <c r="AY222" i="124" l="1"/>
  <c r="AZ222" i="124" s="1"/>
  <c r="AY183" i="124" a="1"/>
  <c r="AY183" i="124" l="1"/>
  <c r="AZ183" i="124" s="1"/>
  <c r="AY161" i="124" a="1"/>
  <c r="AY161" i="124" l="1"/>
  <c r="AZ161" i="124" s="1"/>
  <c r="AU188" i="124" a="1"/>
  <c r="AU188" i="124" l="1"/>
  <c r="AV188" i="124" s="1"/>
  <c r="AU146" i="124" a="1"/>
  <c r="AU146" i="124" l="1"/>
  <c r="AV146" i="124" s="1"/>
  <c r="AU121" i="124" a="1"/>
  <c r="AU121" i="124" l="1"/>
  <c r="AV121" i="124" s="1"/>
  <c r="AU128" i="124" a="1"/>
  <c r="AU128" i="124" l="1"/>
  <c r="AV128" i="124" s="1"/>
  <c r="AU213" i="124" a="1"/>
  <c r="AU213" i="124" l="1"/>
  <c r="AV213" i="124" s="1"/>
  <c r="AU147" i="124" a="1"/>
  <c r="AU147" i="124" l="1"/>
  <c r="AV147" i="124" s="1"/>
  <c r="AU214" i="124" a="1"/>
  <c r="AU214" i="124" l="1"/>
  <c r="AV214" i="124" s="1"/>
  <c r="AY187" i="124" a="1"/>
  <c r="AY187" i="124" l="1"/>
  <c r="AZ187" i="124" s="1"/>
  <c r="AY180" i="124" a="1"/>
  <c r="AY180" i="124" l="1"/>
  <c r="AZ180" i="124" s="1"/>
  <c r="AY141" i="124" a="1"/>
  <c r="AY141" i="124" l="1"/>
  <c r="AZ141" i="124" s="1"/>
  <c r="AY118" i="124" a="1"/>
  <c r="AY118" i="124" l="1"/>
  <c r="AY200" i="124" a="1"/>
  <c r="AY200" i="124" l="1"/>
  <c r="AZ200" i="124" s="1"/>
  <c r="AY207" i="124" a="1"/>
  <c r="AY207" i="124" l="1"/>
  <c r="AZ207" i="124" s="1"/>
  <c r="AY185" i="124" a="1"/>
  <c r="AY185" i="124" l="1"/>
  <c r="AZ185" i="124" s="1"/>
  <c r="AU124" i="124" a="1"/>
  <c r="AU124" i="124" l="1"/>
  <c r="AV124" i="124" s="1"/>
  <c r="AU122" i="124" a="1"/>
  <c r="AU122" i="124" l="1"/>
  <c r="AV122" i="124" s="1"/>
  <c r="AU157" i="124" a="1"/>
  <c r="AU157" i="124" l="1"/>
  <c r="AV157" i="124" s="1"/>
  <c r="AU207" i="124" a="1"/>
  <c r="AU207" i="124" l="1"/>
  <c r="AV207" i="124" s="1"/>
  <c r="AU165" i="124" a="1"/>
  <c r="AU165" i="124" l="1"/>
  <c r="AV165" i="124" s="1"/>
  <c r="AU123" i="124" a="1"/>
  <c r="AU123" i="124" l="1"/>
  <c r="AV123" i="124" s="1"/>
  <c r="AU198" i="124" a="1"/>
  <c r="AU198" i="124" l="1"/>
  <c r="AV198" i="124" s="1"/>
  <c r="AY211" i="124" a="1"/>
  <c r="AY211" i="124" l="1"/>
  <c r="AZ211" i="124" s="1"/>
  <c r="AY188" i="124" a="1"/>
  <c r="AY188" i="124" l="1"/>
  <c r="AZ188" i="124" s="1"/>
  <c r="AY149" i="124" a="1"/>
  <c r="AY149" i="124" l="1"/>
  <c r="AZ149" i="124" s="1"/>
  <c r="AY126" i="124" a="1"/>
  <c r="AY126" i="124" l="1"/>
  <c r="AZ126" i="124" s="1"/>
  <c r="AY106" i="124" a="1"/>
  <c r="AY106" i="124" l="1"/>
  <c r="AY215" i="124" a="1"/>
  <c r="AY215" i="124" l="1"/>
  <c r="AZ215" i="124" s="1"/>
  <c r="AY193" i="124" a="1"/>
  <c r="AY193" i="124" l="1"/>
  <c r="AZ193" i="124" s="1"/>
  <c r="AU116" i="124" a="1"/>
  <c r="AU116" i="124" l="1"/>
  <c r="AU217" i="124" a="1"/>
  <c r="AU217" i="124" l="1"/>
  <c r="AV217" i="124" s="1"/>
  <c r="AU125" i="124" a="1"/>
  <c r="AU125" i="124" l="1"/>
  <c r="AV125" i="124" s="1"/>
  <c r="AU199" i="124" a="1"/>
  <c r="AU199" i="124" l="1"/>
  <c r="AV199" i="124" s="1"/>
  <c r="AU141" i="124" a="1"/>
  <c r="AU141" i="124" l="1"/>
  <c r="AV141" i="124" s="1"/>
  <c r="AU216" i="124" a="1"/>
  <c r="AU216" i="124" l="1"/>
  <c r="AV216" i="124" s="1"/>
  <c r="AU190" i="124" a="1"/>
  <c r="AU190" i="124" l="1"/>
  <c r="AV190" i="124" s="1"/>
  <c r="AY219" i="124" a="1"/>
  <c r="AY219" i="124" l="1"/>
  <c r="AZ219" i="124" s="1"/>
  <c r="AY212" i="124" a="1"/>
  <c r="AY212" i="124" l="1"/>
  <c r="AZ212" i="124" s="1"/>
  <c r="AY173" i="124" a="1"/>
  <c r="AY173" i="124" l="1"/>
  <c r="AZ173" i="124" s="1"/>
  <c r="AY150" i="124" a="1"/>
  <c r="AY150" i="124" l="1"/>
  <c r="AZ150" i="124" s="1"/>
  <c r="AY111" i="124" a="1"/>
  <c r="AY111" i="124" l="1"/>
  <c r="AY216" i="124" a="1"/>
  <c r="AY216" i="124" l="1"/>
  <c r="AZ216" i="124" s="1"/>
  <c r="AY217" i="124" a="1"/>
  <c r="AY217" i="124" l="1"/>
  <c r="AZ217" i="124" s="1"/>
  <c r="AU179" i="124" a="1"/>
  <c r="AU179" i="124" l="1"/>
  <c r="AV179" i="124" s="1"/>
  <c r="AU193" i="124" a="1"/>
  <c r="AU193" i="124" l="1"/>
  <c r="AV193" i="124" s="1"/>
  <c r="AU187" i="124" a="1"/>
  <c r="AU187" i="124" l="1"/>
  <c r="AV187" i="124" s="1"/>
  <c r="AU175" i="124" a="1"/>
  <c r="AU175" i="124" l="1"/>
  <c r="AV175" i="124" s="1"/>
  <c r="AU212" i="124" a="1"/>
  <c r="AU212" i="124" l="1"/>
  <c r="AV212" i="124" s="1"/>
  <c r="AU200" i="124" a="1"/>
  <c r="AU200" i="124" l="1"/>
  <c r="AV200" i="124" s="1"/>
  <c r="AU182" i="124" a="1"/>
  <c r="AU182" i="124" l="1"/>
  <c r="AV182" i="124" s="1"/>
  <c r="AY122" i="124" a="1"/>
  <c r="AY122" i="124" l="1"/>
  <c r="AZ122" i="124" s="1"/>
  <c r="AY220" i="124" a="1"/>
  <c r="AY220" i="124" l="1"/>
  <c r="AZ220" i="124" s="1"/>
  <c r="AY181" i="124" a="1"/>
  <c r="AY181" i="124" l="1"/>
  <c r="AZ181" i="124" s="1"/>
  <c r="AY158" i="124" a="1"/>
  <c r="AY158" i="124" l="1"/>
  <c r="AZ158" i="124" s="1"/>
  <c r="AY119" i="124" a="1"/>
  <c r="AY119" i="124" l="1"/>
  <c r="AY146" i="124" a="1"/>
  <c r="AY146" i="124" l="1"/>
  <c r="AZ146" i="124" s="1"/>
  <c r="AY114" i="124" a="1"/>
  <c r="AY114" i="124" l="1"/>
  <c r="AU155" i="124" a="1"/>
  <c r="AU155" i="124" l="1"/>
  <c r="AV155" i="124" s="1"/>
  <c r="AU185" i="124" a="1"/>
  <c r="AU185" i="124" l="1"/>
  <c r="AV185" i="124" s="1"/>
  <c r="AU163" i="124" a="1"/>
  <c r="AU163" i="124" l="1"/>
  <c r="AV163" i="124" s="1"/>
  <c r="AU167" i="124" a="1"/>
  <c r="AU167" i="124" l="1"/>
  <c r="AV167" i="124" s="1"/>
  <c r="AU196" i="124" a="1"/>
  <c r="AU196" i="124" l="1"/>
  <c r="AV196" i="124" s="1"/>
  <c r="AU176" i="124" a="1"/>
  <c r="AU176" i="124" l="1"/>
  <c r="AV176" i="124" s="1"/>
  <c r="AU158" i="124" a="1"/>
  <c r="AU158" i="124" l="1"/>
  <c r="AV158" i="124" s="1"/>
  <c r="AU126" i="124" a="1"/>
  <c r="AU126" i="124" l="1"/>
  <c r="AV126" i="124" s="1"/>
  <c r="AY116" i="124" a="1"/>
  <c r="AY116" i="124" l="1"/>
  <c r="AY184" i="124" a="1"/>
  <c r="AY184" i="124" l="1"/>
  <c r="AZ184" i="124" s="1"/>
  <c r="AY205" i="124" a="1"/>
  <c r="AY205" i="124" l="1"/>
  <c r="AZ205" i="124" s="1"/>
  <c r="AY182" i="124" a="1"/>
  <c r="AY182" i="124" l="1"/>
  <c r="AZ182" i="124" s="1"/>
  <c r="AY143" i="124" a="1"/>
  <c r="AY143" i="124" l="1"/>
  <c r="AZ143" i="124" s="1"/>
  <c r="AY121" i="124" a="1"/>
  <c r="AY121" i="124" l="1"/>
  <c r="AZ121" i="124" s="1"/>
  <c r="AY218" i="124" a="1"/>
  <c r="AY218" i="124" l="1"/>
  <c r="AZ218" i="124" s="1"/>
  <c r="AU210" i="124" a="1"/>
  <c r="AU210" i="124" l="1"/>
  <c r="AV210" i="124" s="1"/>
  <c r="AU161" i="124" a="1"/>
  <c r="AU161" i="124" l="1"/>
  <c r="AV161" i="124" s="1"/>
  <c r="AU186" i="124" a="1"/>
  <c r="AU186" i="124" l="1"/>
  <c r="AV186" i="124" s="1"/>
  <c r="AU143" i="124" a="1"/>
  <c r="AU143" i="124" l="1"/>
  <c r="AV143" i="124" s="1"/>
  <c r="AU132" i="124" a="1"/>
  <c r="AU132" i="124" l="1"/>
  <c r="AV132" i="124" s="1"/>
  <c r="AU160" i="124" a="1"/>
  <c r="AU160" i="124" l="1"/>
  <c r="AV160" i="124" s="1"/>
  <c r="AU150" i="124" a="1"/>
  <c r="AU150" i="124" l="1"/>
  <c r="AV150" i="124" s="1"/>
  <c r="AY124" i="124" a="1"/>
  <c r="AY124" i="124" l="1"/>
  <c r="AZ124" i="124" s="1"/>
  <c r="AY208" i="124" a="1"/>
  <c r="AY208" i="124" l="1"/>
  <c r="AZ208" i="124" s="1"/>
  <c r="AY213" i="124" a="1"/>
  <c r="AY213" i="124" l="1"/>
  <c r="AZ213" i="124" s="1"/>
  <c r="AY190" i="124" a="1"/>
  <c r="AY190" i="124" l="1"/>
  <c r="AZ190" i="124" s="1"/>
  <c r="AY151" i="124" a="1"/>
  <c r="AY151" i="124" l="1"/>
  <c r="AZ151" i="124" s="1"/>
  <c r="AY129" i="124" a="1"/>
  <c r="AY129" i="124" l="1"/>
  <c r="AZ129" i="124" s="1"/>
  <c r="AU173" i="124" a="1"/>
  <c r="AU173" i="124" l="1"/>
  <c r="AV173" i="124" s="1"/>
  <c r="AU194" i="124" a="1"/>
  <c r="AU194" i="124" l="1"/>
  <c r="AV194" i="124" s="1"/>
  <c r="AU153" i="124" a="1"/>
  <c r="AU153" i="124" l="1"/>
  <c r="AV153" i="124" s="1"/>
  <c r="AU208" i="124" a="1"/>
  <c r="AU208" i="124" l="1"/>
  <c r="AV208" i="124" s="1"/>
  <c r="AU135" i="124" a="1"/>
  <c r="AU135" i="124" l="1"/>
  <c r="AV135" i="124" s="1"/>
  <c r="AU219" i="124" a="1"/>
  <c r="AU219" i="124" l="1"/>
  <c r="AV219" i="124" s="1"/>
  <c r="AU144" i="124" a="1"/>
  <c r="AU144" i="124" l="1"/>
  <c r="AV144" i="124" s="1"/>
  <c r="AU134" i="124" a="1"/>
  <c r="AU134" i="124" l="1"/>
  <c r="AV134" i="124" s="1"/>
  <c r="AU118" i="124" a="1"/>
  <c r="AU118" i="124" l="1"/>
  <c r="AU104" i="124" a="1"/>
  <c r="AU104" i="124" l="1"/>
  <c r="AU107" i="124" a="1"/>
  <c r="AU107" i="124" l="1"/>
  <c r="AU60" i="124" a="1"/>
  <c r="AU60" i="124" l="1"/>
  <c r="AU112" i="124" a="1"/>
  <c r="AU112" i="124" l="1"/>
  <c r="AU70" i="124" a="1"/>
  <c r="AU70" i="124" l="1"/>
  <c r="AU100" i="124" a="1"/>
  <c r="AU100" i="124" l="1"/>
  <c r="AU103" i="124" a="1"/>
  <c r="AU103" i="124" l="1"/>
  <c r="AU69" i="124" a="1"/>
  <c r="AU69" i="124" l="1"/>
  <c r="AU64" i="124" a="1"/>
  <c r="AU64" i="124" l="1"/>
  <c r="AU110" i="124" a="1"/>
  <c r="AU110" i="124" l="1"/>
  <c r="AU108" i="124" a="1"/>
  <c r="AU108" i="124" l="1"/>
  <c r="AU101" i="124" a="1"/>
  <c r="AU101" i="124" l="1"/>
  <c r="AU111" i="124" a="1"/>
  <c r="AU111" i="124" l="1"/>
  <c r="AU63" i="124" a="1"/>
  <c r="AU63" i="124" l="1"/>
  <c r="AU61" i="124" a="1"/>
  <c r="AU61" i="124" l="1"/>
  <c r="AU62" i="124" a="1"/>
  <c r="AU62" i="124" l="1"/>
  <c r="AU98" i="124" a="1"/>
  <c r="AU98" i="124" l="1"/>
  <c r="AU106" i="124" a="1"/>
  <c r="AU106" i="124" l="1"/>
  <c r="AU97" i="124" a="1"/>
  <c r="AU97" i="124" l="1"/>
  <c r="AU71" i="124" a="1"/>
  <c r="AU71" i="124" l="1"/>
  <c r="AU99" i="124" a="1"/>
  <c r="AU99" i="124" l="1"/>
  <c r="AU105" i="124" a="1"/>
  <c r="AU105" i="124" l="1"/>
  <c r="AU66" i="124" a="1"/>
  <c r="AU66" i="124" l="1"/>
  <c r="AU72" i="124" a="1"/>
  <c r="AU72" i="124" l="1"/>
  <c r="AU102" i="124" a="1"/>
  <c r="AU102" i="124" l="1"/>
  <c r="AU68" i="124" a="1"/>
  <c r="AU68" i="124" l="1"/>
  <c r="AU67" i="124" a="1"/>
  <c r="AU67" i="124" l="1"/>
  <c r="AU114" i="124" a="1"/>
  <c r="AU114" i="124" l="1"/>
  <c r="AU113" i="124" a="1"/>
  <c r="AU113" i="124" l="1"/>
  <c r="AU109" i="124" a="1"/>
  <c r="AU109" i="124" l="1"/>
  <c r="AU65" i="124" a="1"/>
  <c r="AU65" i="124" l="1"/>
  <c r="AU87" i="124" a="1"/>
  <c r="AU87" i="124" l="1"/>
  <c r="AU77" i="124" a="1"/>
  <c r="AU77" i="124" l="1"/>
  <c r="AU85" i="124" a="1"/>
  <c r="AU85" i="124" l="1"/>
  <c r="AU92" i="124" a="1"/>
  <c r="AU92" i="124" l="1"/>
  <c r="AU74" i="124" a="1"/>
  <c r="AU74" i="124" l="1"/>
  <c r="AU95" i="124" a="1"/>
  <c r="AU95" i="124" l="1"/>
  <c r="AU81" i="124" a="1"/>
  <c r="AU81" i="124" l="1"/>
  <c r="AU84" i="124" a="1"/>
  <c r="AU84" i="124" l="1"/>
  <c r="AU89" i="124" a="1"/>
  <c r="AU89" i="124" l="1"/>
  <c r="AU96" i="124" a="1"/>
  <c r="AU96" i="124" l="1"/>
  <c r="AU80" i="124" a="1"/>
  <c r="AU80" i="124" l="1"/>
  <c r="AU86" i="124" a="1"/>
  <c r="AU86" i="124" l="1"/>
  <c r="AU82" i="124" a="1"/>
  <c r="AU82" i="124" l="1"/>
  <c r="AU94" i="124" a="1"/>
  <c r="AU94" i="124" l="1"/>
  <c r="AU88" i="124" a="1"/>
  <c r="AU88" i="124" l="1"/>
  <c r="AU83" i="124" a="1"/>
  <c r="AU83" i="124" l="1"/>
  <c r="AU90" i="124" a="1"/>
  <c r="AU90" i="124" l="1"/>
  <c r="AU76" i="124" a="1"/>
  <c r="AU76" i="124" l="1"/>
  <c r="AU93" i="124" a="1"/>
  <c r="AU93" i="124" l="1"/>
  <c r="AU78" i="124" a="1"/>
  <c r="AU78" i="124" l="1"/>
  <c r="AU75" i="124" a="1"/>
  <c r="AU75" i="124" l="1"/>
  <c r="AU73" i="124" a="1"/>
  <c r="AU73" i="124" l="1"/>
  <c r="AU91" i="124" a="1"/>
  <c r="AU91" i="124" l="1"/>
  <c r="AU79" i="124" a="1"/>
  <c r="AU79" i="124" l="1"/>
  <c r="AU48" i="124" a="1"/>
  <c r="AU48" i="124" l="1"/>
  <c r="AU43" i="124" a="1"/>
  <c r="AU43" i="124" l="1"/>
  <c r="AU47" i="124" a="1"/>
  <c r="AU47" i="124" l="1"/>
  <c r="AU51" i="124" a="1"/>
  <c r="AU51" i="124" l="1"/>
  <c r="AU52" i="124" a="1"/>
  <c r="AU52" i="124" l="1"/>
  <c r="AU58" i="124" a="1"/>
  <c r="AU58" i="124" l="1"/>
  <c r="AU54" i="124" a="1"/>
  <c r="AU54" i="124" l="1"/>
  <c r="AU49" i="124" a="1"/>
  <c r="AU49" i="124" l="1"/>
  <c r="AU53" i="124" a="1"/>
  <c r="AU53" i="124" l="1"/>
  <c r="AU42" i="124" a="1"/>
  <c r="AU42" i="124" l="1"/>
  <c r="AU59" i="124" a="1"/>
  <c r="AU59" i="124" l="1"/>
  <c r="AU57" i="124" a="1"/>
  <c r="AU57" i="124" l="1"/>
  <c r="AU50" i="124" a="1"/>
  <c r="AU50" i="124" l="1"/>
  <c r="AU46" i="124" a="1"/>
  <c r="AU46" i="124" l="1"/>
  <c r="AU56" i="124" a="1"/>
  <c r="AU56" i="124" l="1"/>
  <c r="AU55" i="124" a="1"/>
  <c r="AU55" i="124" l="1"/>
  <c r="AU45" i="124" a="1"/>
  <c r="AU45" i="124" l="1"/>
  <c r="AU44" i="124" a="1"/>
  <c r="AU44" i="124" l="1"/>
  <c r="AU35" i="124" a="1"/>
  <c r="AU35" i="124" l="1"/>
  <c r="AU33" i="124" a="1"/>
  <c r="AU33" i="124" l="1"/>
  <c r="AU39" i="124" a="1"/>
  <c r="AU39" i="124" l="1"/>
  <c r="AU38" i="124" a="1"/>
  <c r="AU38" i="124" l="1"/>
  <c r="AU41" i="124" a="1"/>
  <c r="AU41" i="124" l="1"/>
  <c r="AU32" i="124" a="1"/>
  <c r="AU32" i="124" l="1"/>
  <c r="AU34" i="124" a="1"/>
  <c r="AU34" i="124" l="1"/>
  <c r="AU40" i="124" a="1"/>
  <c r="AU40" i="124" l="1"/>
  <c r="AU37" i="124" a="1"/>
  <c r="AU37" i="124" l="1"/>
  <c r="AU36" i="124" a="1"/>
  <c r="AU36" i="124" l="1"/>
  <c r="AU25" i="124" a="1"/>
  <c r="AU25" i="124" l="1"/>
  <c r="AU18" i="124" a="1"/>
  <c r="AU18" i="124" l="1"/>
  <c r="AU11" i="124" a="1"/>
  <c r="AU11" i="124" l="1"/>
  <c r="AU29" i="124" a="1"/>
  <c r="AU29" i="124" l="1"/>
  <c r="AU31" i="124" a="1"/>
  <c r="AU31" i="124" l="1"/>
  <c r="AU28" i="124" a="1"/>
  <c r="AU28" i="124" l="1"/>
  <c r="AU20" i="124" a="1"/>
  <c r="AU20" i="124" l="1"/>
  <c r="AU17" i="124" a="1"/>
  <c r="AU17" i="124" l="1"/>
  <c r="AU13" i="124" a="1"/>
  <c r="AU13" i="124" l="1"/>
  <c r="AU14" i="124" a="1"/>
  <c r="AU14" i="124" l="1"/>
  <c r="AU21" i="124" a="1"/>
  <c r="AU21" i="124" l="1"/>
  <c r="AU30" i="124" a="1"/>
  <c r="AU30" i="124" l="1"/>
  <c r="AU15" i="124" a="1"/>
  <c r="AU15" i="124" l="1"/>
  <c r="AU26" i="124" a="1"/>
  <c r="AU26" i="124" l="1"/>
  <c r="AU16" i="124" a="1"/>
  <c r="AU16" i="124" l="1"/>
  <c r="AU23" i="124" a="1"/>
  <c r="AU23" i="124" l="1"/>
  <c r="AU12" i="124" a="1"/>
  <c r="AU12" i="124" l="1"/>
  <c r="AU19" i="124" a="1"/>
  <c r="AU19" i="124" l="1"/>
  <c r="AU24" i="124" a="1"/>
  <c r="AU24" i="124" l="1"/>
  <c r="AU22" i="124" a="1"/>
  <c r="AU22" i="124" l="1"/>
  <c r="AU27" i="124" a="1"/>
  <c r="AU27" i="124" l="1"/>
  <c r="AU9" i="124" a="1"/>
  <c r="AU9" i="124" l="1"/>
  <c r="AU10" i="124" a="1"/>
  <c r="AU10" i="124" l="1"/>
  <c r="AU6" i="124" a="1"/>
  <c r="AU6" i="124" l="1"/>
  <c r="AU7" i="124" a="1"/>
  <c r="AU7" i="124" l="1"/>
  <c r="AU8" i="124" a="1"/>
  <c r="AU8" i="124" l="1"/>
  <c r="AU5" i="124" a="1"/>
  <c r="AU5" i="124" l="1"/>
  <c r="AU4" i="124" a="1"/>
  <c r="AU4" i="124" l="1"/>
  <c r="AY2" i="124" a="1"/>
  <c r="AY2" i="124" l="1"/>
  <c r="AU3" i="124" a="1"/>
  <c r="AZ2" i="124" l="1"/>
  <c r="AZ115" i="124"/>
  <c r="AZ108" i="124"/>
  <c r="AZ110" i="124"/>
  <c r="AZ113" i="124"/>
  <c r="AZ112" i="124"/>
  <c r="AZ107" i="124"/>
  <c r="AZ120" i="124"/>
  <c r="AZ109" i="124"/>
  <c r="AZ117" i="124"/>
  <c r="AZ118" i="124"/>
  <c r="AZ106" i="124"/>
  <c r="AZ111" i="124"/>
  <c r="AZ119" i="124"/>
  <c r="AZ114" i="124"/>
  <c r="AZ116" i="124"/>
  <c r="AU3" i="124"/>
  <c r="AZ45" i="124"/>
  <c r="AZ95" i="124"/>
  <c r="AZ34" i="124"/>
  <c r="AZ37" i="124"/>
  <c r="AZ10" i="124"/>
  <c r="AZ74" i="124"/>
  <c r="AZ85" i="124"/>
  <c r="AZ88" i="124"/>
  <c r="AZ76" i="124"/>
  <c r="AZ105" i="124"/>
  <c r="AZ18" i="124"/>
  <c r="AZ23" i="124"/>
  <c r="AZ28" i="124"/>
  <c r="AZ36" i="124"/>
  <c r="AZ93" i="124"/>
  <c r="AZ11" i="124"/>
  <c r="AZ66" i="124"/>
  <c r="AZ49" i="124"/>
  <c r="AZ104" i="124"/>
  <c r="AZ77" i="124"/>
  <c r="AZ31" i="124"/>
  <c r="AZ87" i="124"/>
  <c r="AZ43" i="124"/>
  <c r="AZ5" i="124"/>
  <c r="AZ100" i="124"/>
  <c r="AZ42" i="124"/>
  <c r="AZ7" i="124"/>
  <c r="AZ58" i="124"/>
  <c r="AZ97" i="124"/>
  <c r="AZ17" i="124"/>
  <c r="AZ20" i="124"/>
  <c r="AZ91" i="124"/>
  <c r="AZ61" i="124"/>
  <c r="AZ27" i="124"/>
  <c r="AZ62" i="124"/>
  <c r="AZ65" i="124"/>
  <c r="AZ14" i="124"/>
  <c r="AZ12" i="124"/>
  <c r="AZ15" i="124"/>
  <c r="AZ24" i="124"/>
  <c r="AZ53" i="124"/>
  <c r="AZ16" i="124"/>
  <c r="AZ9" i="124"/>
  <c r="AZ72" i="124"/>
  <c r="AZ101" i="124"/>
  <c r="AZ38" i="124"/>
  <c r="AZ3" i="124"/>
  <c r="AZ44" i="124"/>
  <c r="AZ102" i="124"/>
  <c r="AZ48" i="124"/>
  <c r="AZ67" i="124"/>
  <c r="AZ39" i="124"/>
  <c r="AZ63" i="124"/>
  <c r="AZ60" i="124"/>
  <c r="AZ56" i="124"/>
  <c r="AZ54" i="124"/>
  <c r="AZ82" i="124"/>
  <c r="AZ92" i="124"/>
  <c r="AZ35" i="124"/>
  <c r="AZ59" i="124"/>
  <c r="AZ75" i="124"/>
  <c r="AZ19" i="124"/>
  <c r="AZ47" i="124"/>
  <c r="AZ51" i="124"/>
  <c r="AZ78" i="124"/>
  <c r="AZ50" i="124"/>
  <c r="AZ6" i="124"/>
  <c r="AZ25" i="124"/>
  <c r="AZ30" i="124"/>
  <c r="AZ80" i="124"/>
  <c r="AZ73" i="124"/>
  <c r="AZ99" i="124"/>
  <c r="AZ13" i="124"/>
  <c r="AZ96" i="124"/>
  <c r="AZ21" i="124"/>
  <c r="AZ94" i="124"/>
  <c r="AZ79" i="124"/>
  <c r="AZ103" i="124"/>
  <c r="AZ83" i="124"/>
  <c r="AZ32" i="124"/>
  <c r="AZ89" i="124"/>
  <c r="AZ26" i="124"/>
  <c r="AZ69" i="124"/>
  <c r="AZ84" i="124"/>
  <c r="AZ71" i="124"/>
  <c r="AZ8" i="124"/>
  <c r="AZ55" i="124"/>
  <c r="AZ64" i="124"/>
  <c r="AZ4" i="124"/>
  <c r="AZ41" i="124"/>
  <c r="AZ90" i="124"/>
  <c r="AZ33" i="124"/>
  <c r="AZ22" i="124"/>
  <c r="AZ68" i="124"/>
  <c r="AZ70" i="124"/>
  <c r="AZ29" i="124"/>
  <c r="AZ98" i="124"/>
  <c r="AZ40" i="124"/>
  <c r="AZ46" i="124"/>
  <c r="AZ86" i="124"/>
  <c r="AZ81" i="124"/>
  <c r="AZ52" i="124"/>
  <c r="AZ57" i="124"/>
  <c r="AV115" i="124" l="1"/>
  <c r="AV117" i="124"/>
  <c r="AV119" i="124"/>
  <c r="AV116" i="124"/>
  <c r="AV118" i="124"/>
  <c r="BA2" i="124"/>
  <c r="BA107" i="124"/>
  <c r="BA183" i="124"/>
  <c r="BA178" i="124"/>
  <c r="BA128" i="124"/>
  <c r="BA72" i="124"/>
  <c r="BA88" i="124"/>
  <c r="BA31" i="124"/>
  <c r="BA158" i="124"/>
  <c r="BA126" i="124"/>
  <c r="BA153" i="124"/>
  <c r="BA202" i="124"/>
  <c r="BA119" i="124"/>
  <c r="BA14" i="124"/>
  <c r="BA138" i="124"/>
  <c r="BA78" i="124"/>
  <c r="BA134" i="124"/>
  <c r="BA200" i="124"/>
  <c r="BA84" i="124"/>
  <c r="BA97" i="124"/>
  <c r="BA136" i="124"/>
  <c r="BA83" i="124"/>
  <c r="BA74" i="124"/>
  <c r="BA55" i="124"/>
  <c r="BA118" i="124"/>
  <c r="BA189" i="124"/>
  <c r="BA102" i="124"/>
  <c r="BA85" i="124"/>
  <c r="BA174" i="124"/>
  <c r="BA214" i="124"/>
  <c r="BA100" i="124"/>
  <c r="BA167" i="124"/>
  <c r="BA87" i="124"/>
  <c r="BA23" i="124"/>
  <c r="BA70" i="124"/>
  <c r="BA27" i="124"/>
  <c r="BA168" i="124"/>
  <c r="BA115" i="124"/>
  <c r="BA141" i="124"/>
  <c r="BA205" i="124"/>
  <c r="BA208" i="124"/>
  <c r="BA38" i="124"/>
  <c r="BA211" i="124"/>
  <c r="BA67" i="124"/>
  <c r="BA45" i="124"/>
  <c r="BA220" i="124"/>
  <c r="BA17" i="124"/>
  <c r="BA98" i="124"/>
  <c r="BA152" i="124"/>
  <c r="BA151" i="124"/>
  <c r="BA95" i="124"/>
  <c r="BA12" i="124"/>
  <c r="BA172" i="124"/>
  <c r="BA175" i="124"/>
  <c r="BA144" i="124"/>
  <c r="BA53" i="124"/>
  <c r="BA142" i="124"/>
  <c r="BA69" i="124"/>
  <c r="BA106" i="124"/>
  <c r="BA39" i="124"/>
  <c r="BA59" i="124"/>
  <c r="BA50" i="124"/>
  <c r="BA215" i="124"/>
  <c r="BA81" i="124"/>
  <c r="BA103" i="124"/>
  <c r="BA89" i="124"/>
  <c r="BA170" i="124"/>
  <c r="BA212" i="124"/>
  <c r="BA58" i="124"/>
  <c r="BA77" i="124"/>
  <c r="BA64" i="124"/>
  <c r="BA71" i="124"/>
  <c r="BA157" i="124"/>
  <c r="BA11" i="124"/>
  <c r="BA194" i="124"/>
  <c r="BA159" i="124"/>
  <c r="BA65" i="124"/>
  <c r="BA133" i="124"/>
  <c r="BA4" i="124"/>
  <c r="BA135" i="124"/>
  <c r="BA35" i="124"/>
  <c r="BA216" i="124"/>
  <c r="BA223" i="124"/>
  <c r="BA114" i="124"/>
  <c r="BA184" i="124"/>
  <c r="BA180" i="124"/>
  <c r="BA171" i="124"/>
  <c r="BA90" i="124"/>
  <c r="BA6" i="124"/>
  <c r="BA129" i="124"/>
  <c r="BA60" i="124"/>
  <c r="BA162" i="124"/>
  <c r="BA82" i="124"/>
  <c r="BA79" i="124"/>
  <c r="BA20" i="124"/>
  <c r="BA116" i="124"/>
  <c r="BA155" i="124"/>
  <c r="BA150" i="124"/>
  <c r="BA197" i="124"/>
  <c r="BA143" i="124"/>
  <c r="BA117" i="124"/>
  <c r="BA92" i="124"/>
  <c r="BA110" i="124"/>
  <c r="BA196" i="124"/>
  <c r="BA15" i="124"/>
  <c r="BA52" i="124"/>
  <c r="BA139" i="124"/>
  <c r="BA33" i="124"/>
  <c r="BA130" i="124"/>
  <c r="BA137" i="124"/>
  <c r="BA76" i="124"/>
  <c r="BA185" i="124"/>
  <c r="BA91" i="124"/>
  <c r="BA46" i="124"/>
  <c r="BA219" i="124"/>
  <c r="BA210" i="124"/>
  <c r="BA131" i="124"/>
  <c r="BA61" i="124"/>
  <c r="BA173" i="124"/>
  <c r="BA29" i="124"/>
  <c r="BA80" i="124"/>
  <c r="BA104" i="124"/>
  <c r="BA166" i="124"/>
  <c r="BA99" i="124"/>
  <c r="BA108" i="124"/>
  <c r="BA48" i="124"/>
  <c r="BA63" i="124"/>
  <c r="BA222" i="124"/>
  <c r="BA187" i="124"/>
  <c r="BA163" i="124"/>
  <c r="BA86" i="124"/>
  <c r="BA125" i="124"/>
  <c r="BA140" i="124"/>
  <c r="BA19" i="124"/>
  <c r="BA32" i="124"/>
  <c r="BA146" i="124"/>
  <c r="BA156" i="124"/>
  <c r="BA68" i="124"/>
  <c r="BA96" i="124"/>
  <c r="BA177" i="124"/>
  <c r="BA120" i="124"/>
  <c r="BA204" i="124"/>
  <c r="BA198" i="124"/>
  <c r="BA181" i="124"/>
  <c r="BA161" i="124"/>
  <c r="BA206" i="124"/>
  <c r="BA105" i="124"/>
  <c r="BA24" i="124"/>
  <c r="BA132" i="124"/>
  <c r="BA149" i="124"/>
  <c r="BA94" i="124"/>
  <c r="BA66" i="124"/>
  <c r="BA109" i="124"/>
  <c r="BA73" i="124"/>
  <c r="BA13" i="124"/>
  <c r="BA213" i="124"/>
  <c r="BA203" i="124"/>
  <c r="BA7" i="124"/>
  <c r="BA191" i="124"/>
  <c r="BA124" i="124"/>
  <c r="BA164" i="124"/>
  <c r="BA169" i="124"/>
  <c r="BA10" i="124"/>
  <c r="BA218" i="124"/>
  <c r="BA209" i="124"/>
  <c r="BA199" i="124"/>
  <c r="BA221" i="124"/>
  <c r="BA201" i="124"/>
  <c r="BA21" i="124"/>
  <c r="BA28" i="124"/>
  <c r="BA127" i="124"/>
  <c r="BA145" i="124"/>
  <c r="BA113" i="124"/>
  <c r="BA56" i="124"/>
  <c r="BA165" i="124"/>
  <c r="BA195" i="124"/>
  <c r="BA57" i="124"/>
  <c r="BA8" i="124"/>
  <c r="BA154" i="124"/>
  <c r="BA44" i="124"/>
  <c r="BA111" i="124"/>
  <c r="BA186" i="124"/>
  <c r="BA75" i="124"/>
  <c r="BA193" i="124"/>
  <c r="BA188" i="124"/>
  <c r="BA93" i="124"/>
  <c r="BA147" i="124"/>
  <c r="BA148" i="124"/>
  <c r="BA101" i="124"/>
  <c r="BA122" i="124"/>
  <c r="BA5" i="124"/>
  <c r="BA217" i="124"/>
  <c r="BA112" i="124"/>
  <c r="BA182" i="124"/>
  <c r="BA18" i="124"/>
  <c r="BA49" i="124"/>
  <c r="BA25" i="124"/>
  <c r="BA207" i="124"/>
  <c r="BA37" i="124"/>
  <c r="BA51" i="124"/>
  <c r="BA16" i="124"/>
  <c r="BA190" i="124"/>
  <c r="BA26" i="124"/>
  <c r="BA9" i="124"/>
  <c r="BA192" i="124"/>
  <c r="BA54" i="124"/>
  <c r="BA43" i="124"/>
  <c r="BA41" i="124"/>
  <c r="BA22" i="124"/>
  <c r="BA42" i="124"/>
  <c r="BA62" i="124"/>
  <c r="BA160" i="124"/>
  <c r="BA47" i="124"/>
  <c r="BA3" i="124"/>
  <c r="BA34" i="124"/>
  <c r="BA176" i="124"/>
  <c r="BA179" i="124"/>
  <c r="BA121" i="124"/>
  <c r="BA40" i="124"/>
  <c r="BA30" i="124"/>
  <c r="BA123" i="124"/>
  <c r="BA36" i="124"/>
  <c r="AV104" i="124"/>
  <c r="AV107" i="124"/>
  <c r="AV60" i="124"/>
  <c r="AV112" i="124"/>
  <c r="AV70" i="124"/>
  <c r="AV100" i="124"/>
  <c r="AV103" i="124"/>
  <c r="AV69" i="124"/>
  <c r="AV64" i="124"/>
  <c r="AV110" i="124"/>
  <c r="AV108" i="124"/>
  <c r="AV101" i="124"/>
  <c r="AV111" i="124"/>
  <c r="AV63" i="124"/>
  <c r="AV61" i="124"/>
  <c r="AV62" i="124"/>
  <c r="AV98" i="124"/>
  <c r="AV106" i="124"/>
  <c r="AV97" i="124"/>
  <c r="AV71" i="124"/>
  <c r="AV99" i="124"/>
  <c r="AV105" i="124"/>
  <c r="AV66" i="124"/>
  <c r="AV72" i="124"/>
  <c r="AV102" i="124"/>
  <c r="AV68" i="124"/>
  <c r="AV67" i="124"/>
  <c r="AV114" i="124"/>
  <c r="AV113" i="124"/>
  <c r="AV109" i="124"/>
  <c r="AV65" i="124"/>
  <c r="AV87" i="124"/>
  <c r="AV77" i="124"/>
  <c r="AV85" i="124"/>
  <c r="AV92" i="124"/>
  <c r="AV74" i="124"/>
  <c r="AV95" i="124"/>
  <c r="AV81" i="124"/>
  <c r="AV84" i="124"/>
  <c r="AV89" i="124"/>
  <c r="AV96" i="124"/>
  <c r="AV80" i="124"/>
  <c r="AV86" i="124"/>
  <c r="AV82" i="124"/>
  <c r="AV94" i="124"/>
  <c r="AV88" i="124"/>
  <c r="AV83" i="124"/>
  <c r="AV90" i="124"/>
  <c r="AV76" i="124"/>
  <c r="AV93" i="124"/>
  <c r="AV78" i="124"/>
  <c r="AV75" i="124"/>
  <c r="AV73" i="124"/>
  <c r="AV91" i="124"/>
  <c r="AV79" i="124"/>
  <c r="AV48" i="124"/>
  <c r="AV43" i="124"/>
  <c r="AV47" i="124"/>
  <c r="AV51" i="124"/>
  <c r="AV52" i="124"/>
  <c r="AV58" i="124"/>
  <c r="AV54" i="124"/>
  <c r="AV49" i="124"/>
  <c r="AV53" i="124"/>
  <c r="AV42" i="124"/>
  <c r="AV59" i="124"/>
  <c r="AV57" i="124"/>
  <c r="AV50" i="124"/>
  <c r="AV46" i="124"/>
  <c r="AV56" i="124"/>
  <c r="AV55" i="124"/>
  <c r="AV45" i="124"/>
  <c r="AV44" i="124"/>
  <c r="AV35" i="124"/>
  <c r="AV33" i="124"/>
  <c r="AV39" i="124"/>
  <c r="AV38" i="124"/>
  <c r="AV41" i="124"/>
  <c r="AV32" i="124"/>
  <c r="AV34" i="124"/>
  <c r="AV40" i="124"/>
  <c r="AV37" i="124"/>
  <c r="AV36" i="124"/>
  <c r="AV25" i="124"/>
  <c r="AV18" i="124"/>
  <c r="AV11" i="124"/>
  <c r="AV29" i="124"/>
  <c r="AV31" i="124"/>
  <c r="AV28" i="124"/>
  <c r="AV20" i="124"/>
  <c r="AV17" i="124"/>
  <c r="AV13" i="124"/>
  <c r="AV14" i="124"/>
  <c r="AV21" i="124"/>
  <c r="AV30" i="124"/>
  <c r="AV15" i="124"/>
  <c r="AV26" i="124"/>
  <c r="AV16" i="124"/>
  <c r="AV23" i="124"/>
  <c r="AV12" i="124"/>
  <c r="AV19" i="124"/>
  <c r="AV24" i="124"/>
  <c r="AV22" i="124"/>
  <c r="AV27" i="124"/>
  <c r="AV9" i="124"/>
  <c r="AV10" i="124"/>
  <c r="AV6" i="124"/>
  <c r="AV7" i="124"/>
  <c r="AV8" i="124"/>
  <c r="AV3" i="124"/>
  <c r="AV5" i="124"/>
  <c r="AV4" i="124"/>
  <c r="AW2" i="124" l="1"/>
  <c r="AW99" i="124"/>
  <c r="AW95" i="124"/>
  <c r="AW60" i="124"/>
  <c r="AW118" i="124"/>
  <c r="AW170" i="124"/>
  <c r="AW57" i="124"/>
  <c r="AW26" i="124"/>
  <c r="AW93" i="124"/>
  <c r="AW193" i="124"/>
  <c r="AW157" i="124"/>
  <c r="AW82" i="124"/>
  <c r="AW64" i="124"/>
  <c r="AW62" i="124"/>
  <c r="AW171" i="124"/>
  <c r="AW55" i="124"/>
  <c r="AW209" i="124"/>
  <c r="AW220" i="124"/>
  <c r="AW197" i="124"/>
  <c r="AW164" i="124"/>
  <c r="AW188" i="124"/>
  <c r="AW81" i="124"/>
  <c r="AW216" i="124"/>
  <c r="AW177" i="124"/>
  <c r="AW199" i="124"/>
  <c r="AW100" i="124"/>
  <c r="AW52" i="124"/>
  <c r="AW128" i="124"/>
  <c r="AW31" i="124"/>
  <c r="AW123" i="124"/>
  <c r="AW114" i="124"/>
  <c r="AW24" i="124"/>
  <c r="AW144" i="124"/>
  <c r="AW14" i="124"/>
  <c r="AW77" i="124"/>
  <c r="AW102" i="124"/>
  <c r="AW5" i="124"/>
  <c r="AW141" i="124"/>
  <c r="AW45" i="124"/>
  <c r="AW54" i="124"/>
  <c r="AW103" i="124"/>
  <c r="AW124" i="124"/>
  <c r="AW213" i="124"/>
  <c r="AW211" i="124"/>
  <c r="AW168" i="124"/>
  <c r="AW7" i="124"/>
  <c r="AW49" i="124"/>
  <c r="AW185" i="124"/>
  <c r="AW176" i="124"/>
  <c r="AW136" i="124"/>
  <c r="AW151" i="124"/>
  <c r="AW8" i="124"/>
  <c r="AW137" i="124"/>
  <c r="AW125" i="124"/>
  <c r="AW97" i="124"/>
  <c r="AW132" i="124"/>
  <c r="AW196" i="124"/>
  <c r="AW210" i="124"/>
  <c r="AW18" i="124"/>
  <c r="AW184" i="124"/>
  <c r="AW104" i="124"/>
  <c r="AW120" i="124"/>
  <c r="AW63" i="124"/>
  <c r="AW142" i="124"/>
  <c r="AW98" i="124"/>
  <c r="AW198" i="124"/>
  <c r="AW135" i="124"/>
  <c r="AW71" i="124"/>
  <c r="AW87" i="124"/>
  <c r="AW174" i="124"/>
  <c r="AW208" i="124"/>
  <c r="AW202" i="124"/>
  <c r="AW35" i="124"/>
  <c r="AW72" i="124"/>
  <c r="AW223" i="124"/>
  <c r="AW143" i="124"/>
  <c r="AW145" i="124"/>
  <c r="AW181" i="124"/>
  <c r="AW126" i="124"/>
  <c r="AW29" i="124"/>
  <c r="AW39" i="124"/>
  <c r="AW119" i="124"/>
  <c r="AW91" i="124"/>
  <c r="AW105" i="124"/>
  <c r="AW139" i="124"/>
  <c r="AW159" i="124"/>
  <c r="AW108" i="124"/>
  <c r="AW65" i="124"/>
  <c r="AW131" i="124"/>
  <c r="AW84" i="124"/>
  <c r="AW66" i="124"/>
  <c r="AW122" i="124"/>
  <c r="AW51" i="124"/>
  <c r="AW165" i="124"/>
  <c r="AW182" i="124"/>
  <c r="AW68" i="124"/>
  <c r="AW27" i="124"/>
  <c r="AW58" i="124"/>
  <c r="AW116" i="124"/>
  <c r="AW169" i="124"/>
  <c r="AW43" i="124"/>
  <c r="AW42" i="124"/>
  <c r="AW9" i="124"/>
  <c r="AW195" i="124"/>
  <c r="AW30" i="124"/>
  <c r="AW80" i="124"/>
  <c r="AW22" i="124"/>
  <c r="AW47" i="124"/>
  <c r="AW3" i="124"/>
  <c r="AW101" i="124"/>
  <c r="AW21" i="124"/>
  <c r="AW186" i="124"/>
  <c r="AW11" i="124"/>
  <c r="AW70" i="124"/>
  <c r="AW48" i="124"/>
  <c r="AW44" i="124"/>
  <c r="AW74" i="124"/>
  <c r="AW178" i="124"/>
  <c r="AW76" i="124"/>
  <c r="AW106" i="124"/>
  <c r="AW121" i="124"/>
  <c r="AW172" i="124"/>
  <c r="AW153" i="124"/>
  <c r="AW56" i="124"/>
  <c r="AW33" i="124"/>
  <c r="AW4" i="124"/>
  <c r="AW34" i="124"/>
  <c r="AW113" i="124"/>
  <c r="AW83" i="124"/>
  <c r="AW160" i="124"/>
  <c r="AW67" i="124"/>
  <c r="AW12" i="124"/>
  <c r="AW46" i="124"/>
  <c r="AW92" i="124"/>
  <c r="AW203" i="124"/>
  <c r="AW53" i="124"/>
  <c r="AW59" i="124"/>
  <c r="AW23" i="124"/>
  <c r="AW194" i="124"/>
  <c r="AW219" i="124"/>
  <c r="AW150" i="124"/>
  <c r="AW149" i="124"/>
  <c r="AW158" i="124"/>
  <c r="AW221" i="124"/>
  <c r="AW161" i="124"/>
  <c r="AW134" i="124"/>
  <c r="AW129" i="124"/>
  <c r="AW41" i="124"/>
  <c r="AW107" i="124"/>
  <c r="AW73" i="124"/>
  <c r="AW112" i="124"/>
  <c r="AW94" i="124"/>
  <c r="AW200" i="124"/>
  <c r="AW75" i="124"/>
  <c r="AW111" i="124"/>
  <c r="AW96" i="124"/>
  <c r="AW110" i="124"/>
  <c r="AW127" i="124"/>
  <c r="AW192" i="124"/>
  <c r="AW217" i="124"/>
  <c r="AW162" i="124"/>
  <c r="AW88" i="124"/>
  <c r="AW215" i="124"/>
  <c r="AW183" i="124"/>
  <c r="AW218" i="124"/>
  <c r="AW146" i="124"/>
  <c r="AW20" i="124"/>
  <c r="AW212" i="124"/>
  <c r="AW191" i="124"/>
  <c r="AW205" i="124"/>
  <c r="AW86" i="124"/>
  <c r="AW154" i="124"/>
  <c r="AW155" i="124"/>
  <c r="AW78" i="124"/>
  <c r="AW90" i="124"/>
  <c r="AW140" i="124"/>
  <c r="AW16" i="124"/>
  <c r="AW222" i="124"/>
  <c r="AW117" i="124"/>
  <c r="AW15" i="124"/>
  <c r="AW19" i="124"/>
  <c r="AW38" i="124"/>
  <c r="AW133" i="124"/>
  <c r="AW166" i="124"/>
  <c r="AW85" i="124"/>
  <c r="AW69" i="124"/>
  <c r="AW147" i="124"/>
  <c r="AW180" i="124"/>
  <c r="AW163" i="124"/>
  <c r="AW138" i="124"/>
  <c r="AW148" i="124"/>
  <c r="AW109" i="124"/>
  <c r="AW36" i="124"/>
  <c r="AW156" i="124"/>
  <c r="AW152" i="124"/>
  <c r="AW28" i="124"/>
  <c r="AW40" i="124"/>
  <c r="AW201" i="124"/>
  <c r="AW32" i="124"/>
  <c r="AW17" i="124"/>
  <c r="AW115" i="124"/>
  <c r="AW207" i="124"/>
  <c r="AW173" i="124"/>
  <c r="AW25" i="124"/>
  <c r="AW206" i="124"/>
  <c r="AW10" i="124"/>
  <c r="AW79" i="124"/>
  <c r="AW189" i="124"/>
  <c r="AW130" i="124"/>
  <c r="AW179" i="124"/>
  <c r="AW187" i="124"/>
  <c r="AW6" i="124"/>
  <c r="AW13" i="124"/>
  <c r="AW167" i="124"/>
  <c r="AW190" i="124"/>
  <c r="AW175" i="124"/>
  <c r="AW89" i="124"/>
  <c r="AW50" i="124"/>
  <c r="AW61" i="124"/>
  <c r="AW214" i="124"/>
  <c r="AW204" i="124"/>
  <c r="AW37" i="124"/>
  <c r="C9" i="22"/>
  <c r="D30" i="20"/>
  <c r="O8" i="5" l="1"/>
  <c r="D31" i="20" s="1"/>
  <c r="D29" i="20" l="1"/>
  <c r="O10" i="5"/>
  <c r="C8" i="22"/>
  <c r="C11" i="22" s="1"/>
  <c r="B26" i="22" s="1"/>
  <c r="B28" i="22" s="1"/>
  <c r="C28" i="22" s="1"/>
  <c r="D28" i="22" s="1"/>
  <c r="E28" i="22" s="1"/>
  <c r="F28" i="22" s="1"/>
  <c r="G28" i="22" s="1"/>
  <c r="H28" i="22" s="1"/>
  <c r="I28" i="22" s="1"/>
  <c r="J28" i="22" s="1"/>
  <c r="K28" i="22" s="1"/>
  <c r="B29" i="22" s="1"/>
  <c r="D37" i="20" s="1"/>
  <c r="B6" i="23"/>
  <c r="O11" i="5" l="1"/>
  <c r="O12" i="5"/>
  <c r="B7" i="23"/>
  <c r="D36" i="20" l="1"/>
  <c r="G9" i="22"/>
  <c r="D35" i="20"/>
  <c r="G8" i="2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9DD7C7-5D35-41E0-8FFF-B3DDB6145B4C}"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305DC0B-DB5D-4F03-9839-D4E939DAF262}" name="WorksheetConnection_V2020-3- FS DVM Lighting Proposal Template.xlsm!LBL_Table" type="102" refreshedVersion="6" minRefreshableVersion="5">
    <extLst>
      <ext xmlns:x15="http://schemas.microsoft.com/office/spreadsheetml/2010/11/main" uri="{DE250136-89BD-433C-8126-D09CA5730AF9}">
        <x15:connection id="LBL_Table" autoDelete="1">
          <x15:rangePr sourceName="_xlcn.WorksheetConnection_V20203FSDVMLightingProposalTemplate.xlsmLBL_Table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<sst xmlns="http://schemas.openxmlformats.org/spreadsheetml/2006/main" count="7463" uniqueCount="3670">
  <si>
    <t>Existing Lighting Inventory</t>
  </si>
  <si>
    <t>Replacement Lighting Inventory</t>
  </si>
  <si>
    <t>NJ Clean Energy</t>
  </si>
  <si>
    <t>Location:</t>
  </si>
  <si>
    <t>Payback</t>
  </si>
  <si>
    <t>kWh Rate ($)</t>
  </si>
  <si>
    <t>Estimated Cost Savings ($)/Yr</t>
  </si>
  <si>
    <t>Project Cost ($)</t>
  </si>
  <si>
    <t>Rebate ($)</t>
  </si>
  <si>
    <t>Net Project Cost ($)</t>
  </si>
  <si>
    <t>Payback (Yr)</t>
  </si>
  <si>
    <t>Proposed</t>
  </si>
  <si>
    <t>ROI</t>
  </si>
  <si>
    <t>Estimated kWh Savings/ Yr</t>
  </si>
  <si>
    <t>Project Overview</t>
  </si>
  <si>
    <t>Project Cost</t>
  </si>
  <si>
    <t>Total Project Cost</t>
  </si>
  <si>
    <t>Rebate &amp; Incentives</t>
  </si>
  <si>
    <t>Tax Benefit</t>
  </si>
  <si>
    <t>Net Project Cost</t>
  </si>
  <si>
    <t>Financial Metrics</t>
  </si>
  <si>
    <t>Trees Planted</t>
  </si>
  <si>
    <t>Cars off the Road</t>
  </si>
  <si>
    <t xml:space="preserve">Environmental Analysis </t>
  </si>
  <si>
    <t>*EPA 2012 Equivalency Standards</t>
  </si>
  <si>
    <t>Client  Contact:</t>
  </si>
  <si>
    <t>Operating Hours:</t>
  </si>
  <si>
    <t>Rebate Program:</t>
  </si>
  <si>
    <t>Existing kWh/ Yr</t>
  </si>
  <si>
    <t>Replacement kWh/ Yr</t>
  </si>
  <si>
    <t>Cost/ Fixture</t>
  </si>
  <si>
    <t>Existing Hours/ Yr</t>
  </si>
  <si>
    <t>Replacement Hours/ Yr</t>
  </si>
  <si>
    <t>Operating Hours</t>
  </si>
  <si>
    <t>kWh Savings/ Yr</t>
  </si>
  <si>
    <t>kWh ($) Savings/ Yr</t>
  </si>
  <si>
    <t>Total Cost ($)</t>
  </si>
  <si>
    <t>Existing kWh ($)/ Yr</t>
  </si>
  <si>
    <t>Replacement kWh ($)/ Yr</t>
  </si>
  <si>
    <r>
      <t xml:space="preserve">Energy </t>
    </r>
    <r>
      <rPr>
        <b/>
        <sz val="9"/>
        <color indexed="9"/>
        <rFont val="Calibri"/>
        <family val="2"/>
      </rPr>
      <t>(kWh)</t>
    </r>
    <r>
      <rPr>
        <b/>
        <sz val="11"/>
        <color indexed="9"/>
        <rFont val="Calibri"/>
        <family val="2"/>
      </rPr>
      <t xml:space="preserve"> &amp; Cost </t>
    </r>
    <r>
      <rPr>
        <b/>
        <sz val="9"/>
        <color indexed="9"/>
        <rFont val="Calibri"/>
        <family val="2"/>
      </rPr>
      <t>($)</t>
    </r>
    <r>
      <rPr>
        <b/>
        <sz val="11"/>
        <color indexed="9"/>
        <rFont val="Calibri"/>
        <family val="2"/>
      </rPr>
      <t xml:space="preserve"> Savings</t>
    </r>
  </si>
  <si>
    <t>Payback (Yrs)</t>
  </si>
  <si>
    <r>
      <t xml:space="preserve">Utility Rate </t>
    </r>
    <r>
      <rPr>
        <sz val="9"/>
        <color indexed="8"/>
        <rFont val="Calibri"/>
        <family val="2"/>
      </rPr>
      <t>($/kWh)</t>
    </r>
  </si>
  <si>
    <t>Current Annual Energy Cost</t>
  </si>
  <si>
    <r>
      <t xml:space="preserve">Net Cost </t>
    </r>
    <r>
      <rPr>
        <b/>
        <sz val="9"/>
        <color indexed="8"/>
        <rFont val="Calibri"/>
        <family val="2"/>
      </rPr>
      <t>(After Incentives)</t>
    </r>
  </si>
  <si>
    <r>
      <t xml:space="preserve">Payback </t>
    </r>
    <r>
      <rPr>
        <b/>
        <sz val="8"/>
        <color indexed="8"/>
        <rFont val="Calibri"/>
        <family val="2"/>
      </rPr>
      <t>(Yrs.)</t>
    </r>
  </si>
  <si>
    <t>Proposed Annual Energy Cost</t>
  </si>
  <si>
    <t xml:space="preserve">Existing </t>
  </si>
  <si>
    <t>Savings Categories</t>
  </si>
  <si>
    <t>Lighting Savings</t>
  </si>
  <si>
    <t>Maintenance Savings</t>
  </si>
  <si>
    <t>Energy Use kWh $</t>
  </si>
  <si>
    <t>Energy Use Reduction</t>
  </si>
  <si>
    <t>Grand Total</t>
  </si>
  <si>
    <t>C: 516.633.5953</t>
  </si>
  <si>
    <t>O: 212.739.7846</t>
  </si>
  <si>
    <t xml:space="preserve">•       </t>
  </si>
  <si>
    <t xml:space="preserve">•       Replacement of existing technology to improve performance and efficiency </t>
  </si>
  <si>
    <t xml:space="preserve">•       Occupant experience and safety </t>
  </si>
  <si>
    <t xml:space="preserve">•       Consideration of upfront costs </t>
  </si>
  <si>
    <t>Project Recommendations:</t>
  </si>
  <si>
    <t>Aggregated Recommended Material:</t>
  </si>
  <si>
    <t>Agreement to Proceed</t>
  </si>
  <si>
    <t xml:space="preserve">Project Cost includes </t>
  </si>
  <si>
    <t>Project Payment Terms are as follows:</t>
  </si>
  <si>
    <t>50% Net Project Cost due upon completion.</t>
  </si>
  <si>
    <t>50% Net Project Cost due upon signature.</t>
  </si>
  <si>
    <t>Full Project Cost Financing Terms are as follows:</t>
  </si>
  <si>
    <t>60 Month Term:</t>
  </si>
  <si>
    <t xml:space="preserve">48 Month Term: </t>
  </si>
  <si>
    <t>Financing package subject to credit check and financial approval.</t>
  </si>
  <si>
    <t>With Kind Regards,</t>
  </si>
  <si>
    <t>James Justice, Vice President</t>
  </si>
  <si>
    <t>DVM Industries</t>
  </si>
  <si>
    <t>Print Name</t>
  </si>
  <si>
    <t>Signature</t>
  </si>
  <si>
    <t>Date</t>
  </si>
  <si>
    <t>Pricing Valid for 45 Days Upon Presentation</t>
  </si>
  <si>
    <t>Values</t>
  </si>
  <si>
    <t xml:space="preserve">This Agreement to Proceed addresses the lighting needs for </t>
  </si>
  <si>
    <t>located at:</t>
  </si>
  <si>
    <t xml:space="preserve">[Less Incentive Payment], for a Net Cost of </t>
  </si>
  <si>
    <t>Client Name:</t>
  </si>
  <si>
    <t>Year</t>
  </si>
  <si>
    <t>Total 10Yr Savings</t>
  </si>
  <si>
    <t>Annual Savings</t>
  </si>
  <si>
    <t>N/A</t>
  </si>
  <si>
    <t>Thank you for the opportunity to be of service. If this proposal is acceptable, please indicate by signing below.</t>
  </si>
  <si>
    <t>Payments</t>
  </si>
  <si>
    <t>Total System - 10 Yr. Cash Flow Analysis</t>
  </si>
  <si>
    <t>Cumulative Cash Flow</t>
  </si>
  <si>
    <t>Project #</t>
  </si>
  <si>
    <t>Project Analysis Summary</t>
  </si>
  <si>
    <r>
      <t xml:space="preserve">Cost For Retrofit </t>
    </r>
    <r>
      <rPr>
        <sz val="9"/>
        <color indexed="8"/>
        <rFont val="Calibri"/>
        <family val="2"/>
      </rPr>
      <t>(Before Incentives)</t>
    </r>
  </si>
  <si>
    <t>10 Yr Cumulative Savings</t>
  </si>
  <si>
    <r>
      <t xml:space="preserve">Annual Energy Savings </t>
    </r>
    <r>
      <rPr>
        <b/>
        <sz val="10"/>
        <color indexed="8"/>
        <rFont val="Calibri"/>
        <family val="2"/>
      </rPr>
      <t>($)</t>
    </r>
  </si>
  <si>
    <t>Annual kWh Saved</t>
  </si>
  <si>
    <r>
      <t>F</t>
    </r>
    <r>
      <rPr>
        <b/>
        <sz val="14"/>
        <color indexed="56"/>
        <rFont val="Calibri"/>
        <family val="2"/>
      </rPr>
      <t>INANCIAL</t>
    </r>
    <r>
      <rPr>
        <b/>
        <sz val="16"/>
        <color indexed="56"/>
        <rFont val="Calibri"/>
        <family val="2"/>
      </rPr>
      <t xml:space="preserve"> A</t>
    </r>
    <r>
      <rPr>
        <b/>
        <sz val="14"/>
        <color indexed="56"/>
        <rFont val="Calibri"/>
        <family val="2"/>
      </rPr>
      <t>NALYSIS</t>
    </r>
  </si>
  <si>
    <r>
      <t>S</t>
    </r>
    <r>
      <rPr>
        <b/>
        <sz val="14"/>
        <color indexed="56"/>
        <rFont val="Calibri"/>
        <family val="2"/>
      </rPr>
      <t>UMMARY</t>
    </r>
  </si>
  <si>
    <r>
      <t>S</t>
    </r>
    <r>
      <rPr>
        <b/>
        <sz val="14"/>
        <color indexed="56"/>
        <rFont val="Calibri"/>
        <family val="2"/>
      </rPr>
      <t>COPE</t>
    </r>
    <r>
      <rPr>
        <b/>
        <sz val="16"/>
        <color indexed="56"/>
        <rFont val="Calibri"/>
        <family val="2"/>
      </rPr>
      <t xml:space="preserve"> O</t>
    </r>
    <r>
      <rPr>
        <b/>
        <sz val="14"/>
        <color indexed="56"/>
        <rFont val="Calibri"/>
        <family val="2"/>
      </rPr>
      <t>F</t>
    </r>
    <r>
      <rPr>
        <b/>
        <sz val="16"/>
        <color indexed="56"/>
        <rFont val="Calibri"/>
        <family val="2"/>
      </rPr>
      <t xml:space="preserve"> W</t>
    </r>
    <r>
      <rPr>
        <b/>
        <sz val="14"/>
        <color indexed="56"/>
        <rFont val="Calibri"/>
        <family val="2"/>
      </rPr>
      <t>ORK</t>
    </r>
  </si>
  <si>
    <t>incentive amounts are subject to utility inspection and approval process. Tax is not in included in this proposal.</t>
  </si>
  <si>
    <t>Do not Paste</t>
  </si>
  <si>
    <t>19-65 Steinway St</t>
  </si>
  <si>
    <t>Post Fixture Description</t>
  </si>
  <si>
    <t>Pre Fixture Description</t>
  </si>
  <si>
    <t>Cost/ Fixture ($)</t>
  </si>
  <si>
    <t>1L 2ft T8</t>
  </si>
  <si>
    <t>1L 4ft T8</t>
  </si>
  <si>
    <t>1L 2ft T12</t>
  </si>
  <si>
    <t>1L 4ft T12</t>
  </si>
  <si>
    <t>2L 2ft T8 48V</t>
  </si>
  <si>
    <t>2L 2ft T12 48V</t>
  </si>
  <si>
    <t>2L 3ft T8</t>
  </si>
  <si>
    <t>2L 2ft T8</t>
  </si>
  <si>
    <t>2L 4ft T8</t>
  </si>
  <si>
    <t>2L 4ft T12</t>
  </si>
  <si>
    <t>1x4 2L T8</t>
  </si>
  <si>
    <t>2x4 2L T8</t>
  </si>
  <si>
    <t>2x2 2L Bi-ax T8</t>
  </si>
  <si>
    <t>3L 4ft T8</t>
  </si>
  <si>
    <t>2x4 3L T8</t>
  </si>
  <si>
    <t>4L 4ft T8</t>
  </si>
  <si>
    <t>4L 4ft T12</t>
  </si>
  <si>
    <t>2x4 4L T12</t>
  </si>
  <si>
    <t>2x4 4L T8</t>
  </si>
  <si>
    <t>A Lamp</t>
  </si>
  <si>
    <t>A Lamp Jelly Jar</t>
  </si>
  <si>
    <t>PL</t>
  </si>
  <si>
    <t>2L PL 2-pin Horizontal</t>
  </si>
  <si>
    <t>PAR30</t>
  </si>
  <si>
    <t>PAR38</t>
  </si>
  <si>
    <t>150W MH Wallpack</t>
  </si>
  <si>
    <t>Double-sided Exit Sign Surface Mounted</t>
  </si>
  <si>
    <t>Double-sided Exit Sign Pendant Mounted</t>
  </si>
  <si>
    <t>Single-sided Exit Sign Surface Mounted</t>
  </si>
  <si>
    <t>100W MH Canopy</t>
  </si>
  <si>
    <t>100W MH Wallpack</t>
  </si>
  <si>
    <t>100W MH Pole Light</t>
  </si>
  <si>
    <t>100W MH Floodlight</t>
  </si>
  <si>
    <t>175W Mercury Vapor Downlight</t>
  </si>
  <si>
    <t>200W MH Floodlight</t>
  </si>
  <si>
    <t>175W MH Wallpack</t>
  </si>
  <si>
    <t>250W MH Wallpack</t>
  </si>
  <si>
    <t>Double-sided Exit Sign Surface Mounted with Bug Eyes</t>
  </si>
  <si>
    <t>Single-sided Exit Sign Surface Mounted with Bug Eyes</t>
  </si>
  <si>
    <t>2L 2ft T8 Stair</t>
  </si>
  <si>
    <t>A Lamp Stair</t>
  </si>
  <si>
    <t>1L 4ft T8 Stair</t>
  </si>
  <si>
    <t>2L 4ft T8 Stair</t>
  </si>
  <si>
    <t>New LED 6in Recessed Can</t>
  </si>
  <si>
    <t>New LED 24W Wallpack</t>
  </si>
  <si>
    <t>New LED Double-sided Exit Sign Surface Mounted</t>
  </si>
  <si>
    <t>New LED Double-sided Exit Sign Pendant Mounted</t>
  </si>
  <si>
    <t>New LED Single-sided Exit Sign Surface Mounted</t>
  </si>
  <si>
    <t>New LED 52W Floodlight</t>
  </si>
  <si>
    <t>New LED Double-sided Exit Sign Surface Mounted with Bug Eyes</t>
  </si>
  <si>
    <t>New LED Single-sided Exit Sign Surface Mounted with Bug Eyes</t>
  </si>
  <si>
    <t>New LED 2ft Bi-Level Fixture</t>
  </si>
  <si>
    <t>New LED 4ft Bi-Level Fixture</t>
  </si>
  <si>
    <t>Type A LED Plug and Play Tube 2L 2ft 48V</t>
  </si>
  <si>
    <t>MR16</t>
  </si>
  <si>
    <t>Ceiling Mount Sensor</t>
  </si>
  <si>
    <t>Timer Control</t>
  </si>
  <si>
    <t>Type C LED U-Bent Tube 2L 2ft Retrofit</t>
  </si>
  <si>
    <t>Type C LED U-Bent Tube 1L 2ft Retrofit</t>
  </si>
  <si>
    <t>2L 8ft T12 Fixture</t>
  </si>
  <si>
    <t>1L 2ft T12 Stair</t>
  </si>
  <si>
    <t>1L 4ft T12 Stair</t>
  </si>
  <si>
    <t>2x4 4L T8 Fixture</t>
  </si>
  <si>
    <t>New LED 2x4 Flat Panel</t>
  </si>
  <si>
    <t>2x2 2L T8 Fixture</t>
  </si>
  <si>
    <t>New LED 2x2 Flat Panel</t>
  </si>
  <si>
    <t>2x4 2L T8 Fixture</t>
  </si>
  <si>
    <t>New LED 8in Recessed Can</t>
  </si>
  <si>
    <t>2L 2ft T8 Fixture</t>
  </si>
  <si>
    <t>2L 4ft T8 Fixture</t>
  </si>
  <si>
    <t>2x2 2L U-Bent T8 Fixture</t>
  </si>
  <si>
    <t>2x4 4L T12 Fixture</t>
  </si>
  <si>
    <t>2x4 3L T8 Fixture</t>
  </si>
  <si>
    <t>Floor</t>
  </si>
  <si>
    <t>Area</t>
  </si>
  <si>
    <t>Pre Qty</t>
  </si>
  <si>
    <t>1L 2ft T5</t>
  </si>
  <si>
    <t>Type C LED Tube 1L 2ft T5 Retrofit</t>
  </si>
  <si>
    <t>1L 3ft T5</t>
  </si>
  <si>
    <t>Type C LED Tube 1L 3ft T5 Retrofit</t>
  </si>
  <si>
    <t>1L 4ft T5</t>
  </si>
  <si>
    <t>Type C LED Tube 1L 4ft T5 Retrofit</t>
  </si>
  <si>
    <t>2L 8ft T8 Fixture</t>
  </si>
  <si>
    <t>2L 4ft T8 w/emergency light</t>
  </si>
  <si>
    <t>Type C LED Tube 2L 4ft Retrofit w/emergency light</t>
  </si>
  <si>
    <t>2x4 4L T8 w/emergency light</t>
  </si>
  <si>
    <t>Type C LED Tube 4L 4ft Retrofit w/emergency light</t>
  </si>
  <si>
    <t>8in Recessed Can w/1L 26W 4-pin PL</t>
  </si>
  <si>
    <t>6in Recessed Can w/PAR20</t>
  </si>
  <si>
    <t>2L 4ft T8 Stair w/emergency light</t>
  </si>
  <si>
    <t>New LED 4ft Bi-Level Fixture w/emergency light</t>
  </si>
  <si>
    <t>New LED 9in Circline Fixture</t>
  </si>
  <si>
    <t>2x2 2L U-Bend T8</t>
  </si>
  <si>
    <t>State</t>
  </si>
  <si>
    <t>Upstate NY</t>
  </si>
  <si>
    <t>Num of Pre Lamps</t>
  </si>
  <si>
    <t>Num of Post Lamps</t>
  </si>
  <si>
    <t>Rate</t>
  </si>
  <si>
    <t>Rebate Programs</t>
  </si>
  <si>
    <t>Multifamily - ConEdison</t>
  </si>
  <si>
    <t>C and I - ConEdison</t>
  </si>
  <si>
    <t>PSEG Long Island</t>
  </si>
  <si>
    <t>Long Island NY</t>
  </si>
  <si>
    <t>New York City</t>
  </si>
  <si>
    <t>New Jersey</t>
  </si>
  <si>
    <t>Maryland</t>
  </si>
  <si>
    <t>No Rebate</t>
  </si>
  <si>
    <t>2L 4ft T8 Wall Mount</t>
  </si>
  <si>
    <t>PostQty</t>
  </si>
  <si>
    <t>Additional Rebate Program:</t>
  </si>
  <si>
    <t>Instant Lighting Program</t>
  </si>
  <si>
    <t>Astoria, NY 11105</t>
  </si>
  <si>
    <t>MINORITY, VETERAN, WOMEN OWNED BUSINESS</t>
  </si>
  <si>
    <t>www.dvmindustries.us</t>
  </si>
  <si>
    <t>jimj@dvmindustries.us</t>
  </si>
  <si>
    <t>James Justice</t>
  </si>
  <si>
    <r>
      <t xml:space="preserve">•       Appendix I: </t>
    </r>
    <r>
      <rPr>
        <sz val="11"/>
        <color indexed="8"/>
        <rFont val="Calibri"/>
        <family val="2"/>
      </rPr>
      <t>Detailed Location Audit + Project Timeline</t>
    </r>
  </si>
  <si>
    <r>
      <t>•       Appendix II:</t>
    </r>
    <r>
      <rPr>
        <sz val="11"/>
        <color indexed="8"/>
        <rFont val="Calibri"/>
        <family val="2"/>
      </rPr>
      <t xml:space="preserve"> Manufacturer's Specification Sheets </t>
    </r>
  </si>
  <si>
    <t>Submitted by:</t>
  </si>
  <si>
    <t>SMBDI Program Coned</t>
  </si>
  <si>
    <t>SMBDI</t>
  </si>
  <si>
    <t>Abbreviation</t>
  </si>
  <si>
    <t>MF</t>
  </si>
  <si>
    <t>NJCE</t>
  </si>
  <si>
    <t>PSEGLI</t>
  </si>
  <si>
    <t>ILP</t>
  </si>
  <si>
    <t>CI</t>
  </si>
  <si>
    <t>NA</t>
  </si>
  <si>
    <t>Type</t>
  </si>
  <si>
    <t>PRE</t>
  </si>
  <si>
    <t>POST</t>
  </si>
  <si>
    <t>CTRLS</t>
  </si>
  <si>
    <t>Fixture Description</t>
  </si>
  <si>
    <t>PECOMF</t>
  </si>
  <si>
    <t>Watts per Lamp</t>
  </si>
  <si>
    <t>Wattts Per Fixture</t>
  </si>
  <si>
    <t>Lamps</t>
  </si>
  <si>
    <t>Ctrl Qty</t>
  </si>
  <si>
    <t>Control Description</t>
  </si>
  <si>
    <t>FS Admin Fee</t>
  </si>
  <si>
    <t>Control Rebate</t>
  </si>
  <si>
    <t>Cost/ Control</t>
  </si>
  <si>
    <t>Existing (kWh)</t>
  </si>
  <si>
    <t>Proposed (kWh)</t>
  </si>
  <si>
    <t>Rebate per lamp</t>
  </si>
  <si>
    <r>
      <t xml:space="preserve">Supplementary Information: </t>
    </r>
    <r>
      <rPr>
        <b/>
        <sz val="8"/>
        <color theme="3" tint="-0.249977111117893"/>
        <rFont val="Calibri"/>
        <family val="2"/>
      </rPr>
      <t>(upon request)</t>
    </r>
  </si>
  <si>
    <t>Region:</t>
  </si>
  <si>
    <t>Color Temp (k)</t>
  </si>
  <si>
    <t>Location</t>
  </si>
  <si>
    <t>Project Details</t>
  </si>
  <si>
    <t>Pre Watts/ Fixture</t>
  </si>
  <si>
    <t>Post Watts/ Fixture</t>
  </si>
  <si>
    <r>
      <t xml:space="preserve">Net Cost </t>
    </r>
    <r>
      <rPr>
        <b/>
        <sz val="9"/>
        <rFont val="Calibri"/>
        <family val="2"/>
      </rPr>
      <t>($)</t>
    </r>
  </si>
  <si>
    <r>
      <t xml:space="preserve">Total Rebate &amp; Incentives </t>
    </r>
    <r>
      <rPr>
        <b/>
        <sz val="9"/>
        <rFont val="Calibri"/>
        <family val="2"/>
      </rPr>
      <t>($)</t>
    </r>
  </si>
  <si>
    <t>Alernate Costs</t>
  </si>
  <si>
    <t>Total</t>
  </si>
  <si>
    <t>Project Metrics</t>
  </si>
  <si>
    <t>Appendix</t>
  </si>
  <si>
    <t>Additional Rebate per Lamp</t>
  </si>
  <si>
    <t>Turnkey Facility and Energy Solutions</t>
  </si>
  <si>
    <t xml:space="preserve">The contract cost for the work to be done in upgrading the lighting at the property consists </t>
  </si>
  <si>
    <t>of two components:</t>
  </si>
  <si>
    <t>- The amount payable by you for The work.</t>
  </si>
  <si>
    <t xml:space="preserve">- The payment (The “Incentive Payment”) that will be received by us from The ConEdison </t>
  </si>
  <si>
    <t xml:space="preserve">MFEEP lighting incentive program awarded for The permanent reduction in The electrical </t>
  </si>
  <si>
    <t xml:space="preserve">demand resultingfrom the replacement of the existing lighting fixtures with LED fixtures </t>
  </si>
  <si>
    <t>(the “Incentive Program”).</t>
  </si>
  <si>
    <t>We have partnered with FirstService Energy, an affiliate of your management company</t>
  </si>
  <si>
    <t xml:space="preserve">FirstService Residential New York, Inc., that will generate the Incentive Payment we expect </t>
  </si>
  <si>
    <t xml:space="preserve">to receive. FirstService Energy will be filing the application in order to obtain the Incentive </t>
  </si>
  <si>
    <t xml:space="preserve">Payment and otherwise providing administrative assistance in order to ensure prompt and </t>
  </si>
  <si>
    <t>proper processing under the Incentive Program.</t>
  </si>
  <si>
    <t xml:space="preserve">In return for the work being done by FirstService Energy, we will allow FirstService Energy </t>
  </si>
  <si>
    <t xml:space="preserve">to retain 15% of the Incentive Payment. There is no risk to you as the amount payable by </t>
  </si>
  <si>
    <t xml:space="preserve">you is not dependent on our receipt of the Incentive Payment. </t>
  </si>
  <si>
    <t>PECOCO</t>
  </si>
  <si>
    <t>PECO (PA) Commercial</t>
  </si>
  <si>
    <t>PECO (PA) Multifamily</t>
  </si>
  <si>
    <t>Pennsylvania</t>
  </si>
  <si>
    <t>Num of Lamps</t>
  </si>
  <si>
    <t>Post Qty</t>
  </si>
  <si>
    <t>CO2 Reduction (lbs.)</t>
  </si>
  <si>
    <t>Please select Region</t>
  </si>
  <si>
    <t>ID</t>
  </si>
  <si>
    <t>Sheet</t>
  </si>
  <si>
    <t>Cell</t>
  </si>
  <si>
    <t>Formula</t>
  </si>
  <si>
    <t>Formula R1C1</t>
  </si>
  <si>
    <t>E20</t>
  </si>
  <si>
    <t>G20</t>
  </si>
  <si>
    <t>H20</t>
  </si>
  <si>
    <t>I20</t>
  </si>
  <si>
    <t>='Proposal 4'!F4</t>
  </si>
  <si>
    <t>D25</t>
  </si>
  <si>
    <t>E25</t>
  </si>
  <si>
    <t>G25</t>
  </si>
  <si>
    <t>H25</t>
  </si>
  <si>
    <t>I25</t>
  </si>
  <si>
    <t>='Proposal 4'!F5</t>
  </si>
  <si>
    <t>D26</t>
  </si>
  <si>
    <t>E26</t>
  </si>
  <si>
    <t>G26</t>
  </si>
  <si>
    <t>H26</t>
  </si>
  <si>
    <t>I26</t>
  </si>
  <si>
    <t>Summary 2</t>
  </si>
  <si>
    <t>B5</t>
  </si>
  <si>
    <t>='Proposal 4'!R[-1]C[4]</t>
  </si>
  <si>
    <t>B7</t>
  </si>
  <si>
    <t>='Proposal 4'!R[-2]C[4]</t>
  </si>
  <si>
    <t>D22</t>
  </si>
  <si>
    <t>='Proposal 4'!R[-17]C[2]</t>
  </si>
  <si>
    <t>E22</t>
  </si>
  <si>
    <t>D23</t>
  </si>
  <si>
    <t>=kWh_Rate</t>
  </si>
  <si>
    <t>D24</t>
  </si>
  <si>
    <t>=EnergyCost_Existing</t>
  </si>
  <si>
    <t>=EnergyCost_Proposed</t>
  </si>
  <si>
    <t>=D24-D25</t>
  </si>
  <si>
    <t>=R[-2]C-R[-1]C</t>
  </si>
  <si>
    <t>D28</t>
  </si>
  <si>
    <t>=Project_Cost</t>
  </si>
  <si>
    <t>D29</t>
  </si>
  <si>
    <t>=RebateTtl</t>
  </si>
  <si>
    <t>D30</t>
  </si>
  <si>
    <t>=Project_Cost-RebateTtl+FSFee</t>
  </si>
  <si>
    <t>D32</t>
  </si>
  <si>
    <t>=kWh_Existing-kWh_Proposed</t>
  </si>
  <si>
    <t>D33</t>
  </si>
  <si>
    <t>=MtncSavings</t>
  </si>
  <si>
    <t>D35</t>
  </si>
  <si>
    <t>=Payback</t>
  </si>
  <si>
    <t>D36</t>
  </si>
  <si>
    <t>=ROI</t>
  </si>
  <si>
    <t>D37</t>
  </si>
  <si>
    <t>=TenY_Savings</t>
  </si>
  <si>
    <t>Proposal 4</t>
  </si>
  <si>
    <t>S5</t>
  </si>
  <si>
    <t>=SUM(LBL_Table[Existing kWh ($)/ Yr])</t>
  </si>
  <si>
    <t>S6</t>
  </si>
  <si>
    <t>=SUM(LBL_Table[Replacement kWh ($)/ Yr])</t>
  </si>
  <si>
    <t>L8</t>
  </si>
  <si>
    <t>=IFERROR(SUM(L4:L7),"Check data")</t>
  </si>
  <si>
    <t>S8</t>
  </si>
  <si>
    <t>=SUM(LBL_Table[kWh ($) Savings/ Yr])</t>
  </si>
  <si>
    <t>S9</t>
  </si>
  <si>
    <t>=(SUM(LBL_Table[Existing kWh ($)/ Yr])*$F$11)</t>
  </si>
  <si>
    <t>G9</t>
  </si>
  <si>
    <t>=VLOOKUP(F9,Rebate_Table,2,FALSE)</t>
  </si>
  <si>
    <t>G10</t>
  </si>
  <si>
    <t>=VLOOKUP(F10,Rebate_Table,2,FALSE)</t>
  </si>
  <si>
    <t>S11</t>
  </si>
  <si>
    <t>=SUM(LBL_Table[Existing kWh/ Yr])</t>
  </si>
  <si>
    <t>S12</t>
  </si>
  <si>
    <t>=SUM(LBL_Table[Replacement kWh/ Yr])</t>
  </si>
  <si>
    <t>O4</t>
  </si>
  <si>
    <t>=VLOOKUP($F$6,Reference!$AN:$AO,2, FALSE)</t>
  </si>
  <si>
    <t>O5</t>
  </si>
  <si>
    <t>O6</t>
  </si>
  <si>
    <t>=SUM(LBL_Table[kWh Savings/ Yr])</t>
  </si>
  <si>
    <t>O7</t>
  </si>
  <si>
    <t>=(SUM(LBL_Table[Total Rebate &amp; Incentives ($)])*0.15)</t>
  </si>
  <si>
    <t>O8</t>
  </si>
  <si>
    <t>=SUM(LBL_Table[Existing kWh ($)/ Yr])*$F$11</t>
  </si>
  <si>
    <t>O9</t>
  </si>
  <si>
    <t>=SUM(LBL_Table[Total Cost ($)])+AltCosts</t>
  </si>
  <si>
    <t>O10</t>
  </si>
  <si>
    <t>=SUM(LBL_Table[Total Rebate &amp; Incentives ($)])</t>
  </si>
  <si>
    <t>O11</t>
  </si>
  <si>
    <t>O12</t>
  </si>
  <si>
    <t>=IFERROR(Net_Project_Cost/(CostSavings+MtncSavings),"Check data")</t>
  </si>
  <si>
    <t>O13</t>
  </si>
  <si>
    <t>=IFERROR((CostSavings+MtncSavings)/Net_Project_Cost,"Check data")</t>
  </si>
  <si>
    <t>G19</t>
  </si>
  <si>
    <t>=IFERROR(VLOOKUP(F19,ReferenceTbl,5,FALSE), "")</t>
  </si>
  <si>
    <t>H19</t>
  </si>
  <si>
    <t>=IF(D19&lt;&gt;"",D19,"")</t>
  </si>
  <si>
    <t>I19</t>
  </si>
  <si>
    <t>=IFERROR(VLOOKUP(J19,ReferenceTbl,3,FALSE), "")</t>
  </si>
  <si>
    <t>=IFERROR(VLOOKUP(F20,ReferenceTbl,5,FALSE), "")</t>
  </si>
  <si>
    <t>=IF(D20&lt;&gt;"",D20,"")</t>
  </si>
  <si>
    <t>=IFERROR(VLOOKUP(J20,ReferenceTbl,3,FALSE), "")</t>
  </si>
  <si>
    <t>G21</t>
  </si>
  <si>
    <t>=IFERROR(VLOOKUP(F21,ReferenceTbl,5,FALSE), "")</t>
  </si>
  <si>
    <t>H21</t>
  </si>
  <si>
    <t>=IF(D21&lt;&gt;"",D21,"")</t>
  </si>
  <si>
    <t>I21</t>
  </si>
  <si>
    <t>=IFERROR(VLOOKUP(J21,ReferenceTbl,3,FALSE), "")</t>
  </si>
  <si>
    <t>G22</t>
  </si>
  <si>
    <t>=IFERROR(VLOOKUP(F22,ReferenceTbl,5,FALSE), "")</t>
  </si>
  <si>
    <t>H22</t>
  </si>
  <si>
    <t>=IF(D22&lt;&gt;"",D22,"")</t>
  </si>
  <si>
    <t>I22</t>
  </si>
  <si>
    <t>=IFERROR(VLOOKUP(J22,ReferenceTbl,3,FALSE), "")</t>
  </si>
  <si>
    <t>G23</t>
  </si>
  <si>
    <t>=IFERROR(VLOOKUP(F23,ReferenceTbl,5,FALSE), "")</t>
  </si>
  <si>
    <t>H23</t>
  </si>
  <si>
    <t>=IF(D23&lt;&gt;"",D23,"")</t>
  </si>
  <si>
    <t>I23</t>
  </si>
  <si>
    <t>=IFERROR(VLOOKUP(J23,ReferenceTbl,3,FALSE), "")</t>
  </si>
  <si>
    <t>G24</t>
  </si>
  <si>
    <t>=IFERROR(VLOOKUP(F24,ReferenceTbl,5,FALSE), "")</t>
  </si>
  <si>
    <t>H24</t>
  </si>
  <si>
    <t>=IF(D24&lt;&gt;"",D24,"")</t>
  </si>
  <si>
    <t>I24</t>
  </si>
  <si>
    <t>=IFERROR(VLOOKUP(J24,ReferenceTbl,3,FALSE), "")</t>
  </si>
  <si>
    <t>=IFERROR(VLOOKUP(F25,ReferenceTbl,5,FALSE), "")</t>
  </si>
  <si>
    <t>=IF(D25&lt;&gt;"",D25,"")</t>
  </si>
  <si>
    <t>=IFERROR(VLOOKUP(J25,ReferenceTbl,3,FALSE), "")</t>
  </si>
  <si>
    <t>=IFERROR(VLOOKUP(F26,ReferenceTbl,5,FALSE), "")</t>
  </si>
  <si>
    <t>=IF(D26&lt;&gt;"",D26,"")</t>
  </si>
  <si>
    <t>=IFERROR(VLOOKUP(J26,ReferenceTbl,3,FALSE), "")</t>
  </si>
  <si>
    <t>G27</t>
  </si>
  <si>
    <t>=IFERROR(VLOOKUP(F27,ReferenceTbl,5,FALSE), "")</t>
  </si>
  <si>
    <t>H27</t>
  </si>
  <si>
    <t>=IF(D27&lt;&gt;"",D27,"")</t>
  </si>
  <si>
    <t>I27</t>
  </si>
  <si>
    <t>=IFERROR(VLOOKUP(J27,ReferenceTbl,3,FALSE), "")</t>
  </si>
  <si>
    <t>G28</t>
  </si>
  <si>
    <t>=IFERROR(VLOOKUP(F28,ReferenceTbl,5,FALSE), "")</t>
  </si>
  <si>
    <t>H28</t>
  </si>
  <si>
    <t>=IF(D28&lt;&gt;"",D28,"")</t>
  </si>
  <si>
    <t>I28</t>
  </si>
  <si>
    <t>=IFERROR(VLOOKUP(J28,ReferenceTbl,3,FALSE), "")</t>
  </si>
  <si>
    <t>G29</t>
  </si>
  <si>
    <t>=IFERROR(VLOOKUP(F29,ReferenceTbl,5,FALSE), "")</t>
  </si>
  <si>
    <t>H29</t>
  </si>
  <si>
    <t>=IF(D29&lt;&gt;"",D29,"")</t>
  </si>
  <si>
    <t>I29</t>
  </si>
  <si>
    <t>=IFERROR(VLOOKUP(J29,ReferenceTbl,3,FALSE), "")</t>
  </si>
  <si>
    <t>G30</t>
  </si>
  <si>
    <t>=IFERROR(VLOOKUP(F30,ReferenceTbl,5,FALSE), "")</t>
  </si>
  <si>
    <t>H30</t>
  </si>
  <si>
    <t>=IF(D30&lt;&gt;"",D30,"")</t>
  </si>
  <si>
    <t>I30</t>
  </si>
  <si>
    <t>=IFERROR(VLOOKUP(J30,ReferenceTbl,3,FALSE), "")</t>
  </si>
  <si>
    <t>G31</t>
  </si>
  <si>
    <t>=IFERROR(VLOOKUP(F31,ReferenceTbl,5,FALSE), "")</t>
  </si>
  <si>
    <t>H31</t>
  </si>
  <si>
    <t>=IF(D31&lt;&gt;"",D31,"")</t>
  </si>
  <si>
    <t>I31</t>
  </si>
  <si>
    <t>=IFERROR(VLOOKUP(J31,ReferenceTbl,3,FALSE), "")</t>
  </si>
  <si>
    <t>G32</t>
  </si>
  <si>
    <t>=IFERROR(VLOOKUP(F32,ReferenceTbl,5,FALSE), "")</t>
  </si>
  <si>
    <t>H32</t>
  </si>
  <si>
    <t>=IF(D32&lt;&gt;"",D32,"")</t>
  </si>
  <si>
    <t>I32</t>
  </si>
  <si>
    <t>=IFERROR(VLOOKUP(J32,ReferenceTbl,3,FALSE), "")</t>
  </si>
  <si>
    <t>G33</t>
  </si>
  <si>
    <t>=IFERROR(VLOOKUP(F33,ReferenceTbl,5,FALSE), "")</t>
  </si>
  <si>
    <t>H33</t>
  </si>
  <si>
    <t>=IF(D33&lt;&gt;"",D33,"")</t>
  </si>
  <si>
    <t>I33</t>
  </si>
  <si>
    <t>=IFERROR(VLOOKUP(J33,ReferenceTbl,3,FALSE), "")</t>
  </si>
  <si>
    <t>G34</t>
  </si>
  <si>
    <t>=IFERROR(VLOOKUP(F34,ReferenceTbl,5,FALSE), "")</t>
  </si>
  <si>
    <t>H34</t>
  </si>
  <si>
    <t>=IF(D34&lt;&gt;"",D34,"")</t>
  </si>
  <si>
    <t>I34</t>
  </si>
  <si>
    <t>=IFERROR(VLOOKUP(J34,ReferenceTbl,3,FALSE), "")</t>
  </si>
  <si>
    <t>G35</t>
  </si>
  <si>
    <t>=IFERROR(VLOOKUP(F35,ReferenceTbl,5,FALSE), "")</t>
  </si>
  <si>
    <t>H35</t>
  </si>
  <si>
    <t>=IF(D35&lt;&gt;"",D35,"")</t>
  </si>
  <si>
    <t>I35</t>
  </si>
  <si>
    <t>=IFERROR(VLOOKUP(J35,ReferenceTbl,3,FALSE), "")</t>
  </si>
  <si>
    <t>G36</t>
  </si>
  <si>
    <t>=IFERROR(VLOOKUP(F36,ReferenceTbl,5,FALSE), "")</t>
  </si>
  <si>
    <t>H36</t>
  </si>
  <si>
    <t>=IF(D36&lt;&gt;"",D36,"")</t>
  </si>
  <si>
    <t>I36</t>
  </si>
  <si>
    <t>=IFERROR(VLOOKUP(J36,ReferenceTbl,3,FALSE), "")</t>
  </si>
  <si>
    <t>G37</t>
  </si>
  <si>
    <t>=IFERROR(VLOOKUP(F37,ReferenceTbl,5,FALSE), "")</t>
  </si>
  <si>
    <t>H37</t>
  </si>
  <si>
    <t>=IF(D37&lt;&gt;"",D37,"")</t>
  </si>
  <si>
    <t>I37</t>
  </si>
  <si>
    <t>=IFERROR(VLOOKUP(J37,ReferenceTbl,3,FALSE), "")</t>
  </si>
  <si>
    <t>G38</t>
  </si>
  <si>
    <t>=IFERROR(VLOOKUP(F38,ReferenceTbl,5,FALSE), "")</t>
  </si>
  <si>
    <t>H38</t>
  </si>
  <si>
    <t>=IF(D38&lt;&gt;"",D38,"")</t>
  </si>
  <si>
    <t>I38</t>
  </si>
  <si>
    <t>=IFERROR(VLOOKUP(J38,ReferenceTbl,3,FALSE), "")</t>
  </si>
  <si>
    <t>G39</t>
  </si>
  <si>
    <t>=IFERROR(VLOOKUP(F39,ReferenceTbl,5,FALSE), "")</t>
  </si>
  <si>
    <t>H39</t>
  </si>
  <si>
    <t>=IF(D39&lt;&gt;"",D39,"")</t>
  </si>
  <si>
    <t>I39</t>
  </si>
  <si>
    <t>=IFERROR(VLOOKUP(J39,ReferenceTbl,3,FALSE), "")</t>
  </si>
  <si>
    <t>G40</t>
  </si>
  <si>
    <t>=IFERROR(VLOOKUP(F40,ReferenceTbl,5,FALSE), "")</t>
  </si>
  <si>
    <t>H40</t>
  </si>
  <si>
    <t>=IF(D40&lt;&gt;"",D40,"")</t>
  </si>
  <si>
    <t>I40</t>
  </si>
  <si>
    <t>=IFERROR(VLOOKUP(J40,ReferenceTbl,3,FALSE), "")</t>
  </si>
  <si>
    <t>G41</t>
  </si>
  <si>
    <t>=IFERROR(VLOOKUP(F41,ReferenceTbl,5,FALSE), "")</t>
  </si>
  <si>
    <t>H41</t>
  </si>
  <si>
    <t>=IF(D41&lt;&gt;"",D41,"")</t>
  </si>
  <si>
    <t>I41</t>
  </si>
  <si>
    <t>=IFERROR(VLOOKUP(J41,ReferenceTbl,3,FALSE), "")</t>
  </si>
  <si>
    <t>G42</t>
  </si>
  <si>
    <t>=IFERROR(VLOOKUP(F42,ReferenceTbl,5,FALSE), "")</t>
  </si>
  <si>
    <t>H42</t>
  </si>
  <si>
    <t>=IF(D42&lt;&gt;"",D42,"")</t>
  </si>
  <si>
    <t>I42</t>
  </si>
  <si>
    <t>=IFERROR(VLOOKUP(J42,ReferenceTbl,3,FALSE), "")</t>
  </si>
  <si>
    <t>G43</t>
  </si>
  <si>
    <t>=IFERROR(VLOOKUP(F43,ReferenceTbl,5,FALSE), "")</t>
  </si>
  <si>
    <t>H43</t>
  </si>
  <si>
    <t>=IF(D43&lt;&gt;"",D43,"")</t>
  </si>
  <si>
    <t>I43</t>
  </si>
  <si>
    <t>=IFERROR(VLOOKUP(J43,ReferenceTbl,3,FALSE), "")</t>
  </si>
  <si>
    <t>G44</t>
  </si>
  <si>
    <t>=IFERROR(VLOOKUP(F44,ReferenceTbl,5,FALSE), "")</t>
  </si>
  <si>
    <t>H44</t>
  </si>
  <si>
    <t>=IF(D44&lt;&gt;"",D44,"")</t>
  </si>
  <si>
    <t>I44</t>
  </si>
  <si>
    <t>=IFERROR(VLOOKUP(J44,ReferenceTbl,3,FALSE), "")</t>
  </si>
  <si>
    <t>G45</t>
  </si>
  <si>
    <t>=IFERROR(VLOOKUP(F45,ReferenceTbl,5,FALSE), "")</t>
  </si>
  <si>
    <t>H45</t>
  </si>
  <si>
    <t>=IF(D45&lt;&gt;"",D45,"")</t>
  </si>
  <si>
    <t>I45</t>
  </si>
  <si>
    <t>=IFERROR(VLOOKUP(J45,ReferenceTbl,3,FALSE), "")</t>
  </si>
  <si>
    <t>G46</t>
  </si>
  <si>
    <t>=IFERROR(VLOOKUP(F46,ReferenceTbl,5,FALSE), "")</t>
  </si>
  <si>
    <t>H46</t>
  </si>
  <si>
    <t>=IF(D46&lt;&gt;"",D46,"")</t>
  </si>
  <si>
    <t>I46</t>
  </si>
  <si>
    <t>=IFERROR(VLOOKUP(J46,ReferenceTbl,3,FALSE), "")</t>
  </si>
  <si>
    <t>G47</t>
  </si>
  <si>
    <t>=IFERROR(VLOOKUP(F47,ReferenceTbl,5,FALSE), "")</t>
  </si>
  <si>
    <t>H47</t>
  </si>
  <si>
    <t>=IF(D47&lt;&gt;"",D47,"")</t>
  </si>
  <si>
    <t>I47</t>
  </si>
  <si>
    <t>=IFERROR(VLOOKUP(J47,ReferenceTbl,3,FALSE), "")</t>
  </si>
  <si>
    <t>G48</t>
  </si>
  <si>
    <t>=IFERROR(VLOOKUP(F48,ReferenceTbl,5,FALSE), "")</t>
  </si>
  <si>
    <t>H48</t>
  </si>
  <si>
    <t>=IF(D48&lt;&gt;"",D48,"")</t>
  </si>
  <si>
    <t>I48</t>
  </si>
  <si>
    <t>=IFERROR(VLOOKUP(J48,ReferenceTbl,3,FALSE), "")</t>
  </si>
  <si>
    <t>G49</t>
  </si>
  <si>
    <t>=IFERROR(VLOOKUP(F49,ReferenceTbl,5,FALSE), "")</t>
  </si>
  <si>
    <t>H49</t>
  </si>
  <si>
    <t>=IF(D49&lt;&gt;"",D49,"")</t>
  </si>
  <si>
    <t>I49</t>
  </si>
  <si>
    <t>=IFERROR(VLOOKUP(J49,ReferenceTbl,3,FALSE), "")</t>
  </si>
  <si>
    <t>G50</t>
  </si>
  <si>
    <t>=IFERROR(VLOOKUP(F50,ReferenceTbl,5,FALSE), "")</t>
  </si>
  <si>
    <t>H50</t>
  </si>
  <si>
    <t>=IF(D50&lt;&gt;"",D50,"")</t>
  </si>
  <si>
    <t>I50</t>
  </si>
  <si>
    <t>=IFERROR(VLOOKUP(J50,ReferenceTbl,3,FALSE), "")</t>
  </si>
  <si>
    <t>G51</t>
  </si>
  <si>
    <t>=IFERROR(VLOOKUP(F51,ReferenceTbl,5,FALSE), "")</t>
  </si>
  <si>
    <t>H51</t>
  </si>
  <si>
    <t>=IF(D51&lt;&gt;"",D51,"")</t>
  </si>
  <si>
    <t>I51</t>
  </si>
  <si>
    <t>=IFERROR(VLOOKUP(J51,ReferenceTbl,3,FALSE), "")</t>
  </si>
  <si>
    <t>G52</t>
  </si>
  <si>
    <t>=IFERROR(VLOOKUP(F52,ReferenceTbl,5,FALSE), "")</t>
  </si>
  <si>
    <t>H52</t>
  </si>
  <si>
    <t>=IF(D52&lt;&gt;"",D52,"")</t>
  </si>
  <si>
    <t>I52</t>
  </si>
  <si>
    <t>=IFERROR(VLOOKUP(J52,ReferenceTbl,3,FALSE), "")</t>
  </si>
  <si>
    <t>G53</t>
  </si>
  <si>
    <t>=IFERROR(VLOOKUP(F53,ReferenceTbl,5,FALSE), "")</t>
  </si>
  <si>
    <t>H53</t>
  </si>
  <si>
    <t>=IF(D53&lt;&gt;"",D53,"")</t>
  </si>
  <si>
    <t>I53</t>
  </si>
  <si>
    <t>=IFERROR(VLOOKUP(J53,ReferenceTbl,3,FALSE), "")</t>
  </si>
  <si>
    <t>G54</t>
  </si>
  <si>
    <t>=IFERROR(VLOOKUP(F54,ReferenceTbl,5,FALSE), "")</t>
  </si>
  <si>
    <t>H54</t>
  </si>
  <si>
    <t>=IF(D54&lt;&gt;"",D54,"")</t>
  </si>
  <si>
    <t>I54</t>
  </si>
  <si>
    <t>=IFERROR(VLOOKUP(J54,ReferenceTbl,3,FALSE), "")</t>
  </si>
  <si>
    <t>G55</t>
  </si>
  <si>
    <t>=IFERROR(VLOOKUP(F55,ReferenceTbl,5,FALSE), "")</t>
  </si>
  <si>
    <t>H55</t>
  </si>
  <si>
    <t>=IF(D55&lt;&gt;"",D55,"")</t>
  </si>
  <si>
    <t>I55</t>
  </si>
  <si>
    <t>=IFERROR(VLOOKUP(J55,ReferenceTbl,3,FALSE), "")</t>
  </si>
  <si>
    <t>G56</t>
  </si>
  <si>
    <t>=IFERROR(VLOOKUP(F56,ReferenceTbl,5,FALSE), "")</t>
  </si>
  <si>
    <t>H56</t>
  </si>
  <si>
    <t>=IF(D56&lt;&gt;"",D56,"")</t>
  </si>
  <si>
    <t>I56</t>
  </si>
  <si>
    <t>=IFERROR(VLOOKUP(J56,ReferenceTbl,3,FALSE), "")</t>
  </si>
  <si>
    <t>G57</t>
  </si>
  <si>
    <t>=IFERROR(VLOOKUP(F57,ReferenceTbl,5,FALSE), "")</t>
  </si>
  <si>
    <t>H57</t>
  </si>
  <si>
    <t>=IF(D57&lt;&gt;"",D57,"")</t>
  </si>
  <si>
    <t>I57</t>
  </si>
  <si>
    <t>=IFERROR(VLOOKUP(J57,ReferenceTbl,3,FALSE), "")</t>
  </si>
  <si>
    <t>G58</t>
  </si>
  <si>
    <t>=IFERROR(VLOOKUP(F58,ReferenceTbl,5,FALSE), "")</t>
  </si>
  <si>
    <t>H58</t>
  </si>
  <si>
    <t>=IF(D58&lt;&gt;"",D58,"")</t>
  </si>
  <si>
    <t>I58</t>
  </si>
  <si>
    <t>=IFERROR(VLOOKUP(J58,ReferenceTbl,3,FALSE), "")</t>
  </si>
  <si>
    <t>G59</t>
  </si>
  <si>
    <t>=IFERROR(VLOOKUP(F59,ReferenceTbl,5,FALSE), "")</t>
  </si>
  <si>
    <t>H59</t>
  </si>
  <si>
    <t>=IF(D59&lt;&gt;"",D59,"")</t>
  </si>
  <si>
    <t>I59</t>
  </si>
  <si>
    <t>=IFERROR(VLOOKUP(J59,ReferenceTbl,3,FALSE), "")</t>
  </si>
  <si>
    <t>G60</t>
  </si>
  <si>
    <t>=IFERROR(VLOOKUP(F60,ReferenceTbl,5,FALSE), "")</t>
  </si>
  <si>
    <t>H60</t>
  </si>
  <si>
    <t>=IF(D60&lt;&gt;"",D60,"")</t>
  </si>
  <si>
    <t>I60</t>
  </si>
  <si>
    <t>=IFERROR(VLOOKUP(J60,ReferenceTbl,3,FALSE), "")</t>
  </si>
  <si>
    <t>G61</t>
  </si>
  <si>
    <t>=IFERROR(VLOOKUP(F61,ReferenceTbl,5,FALSE), "")</t>
  </si>
  <si>
    <t>H61</t>
  </si>
  <si>
    <t>=IF(D61&lt;&gt;"",D61,"")</t>
  </si>
  <si>
    <t>I61</t>
  </si>
  <si>
    <t>=IFERROR(VLOOKUP(J61,ReferenceTbl,3,FALSE), "")</t>
  </si>
  <si>
    <t>G62</t>
  </si>
  <si>
    <t>=IFERROR(VLOOKUP(F62,ReferenceTbl,5,FALSE), "")</t>
  </si>
  <si>
    <t>H62</t>
  </si>
  <si>
    <t>=IF(D62&lt;&gt;"",D62,"")</t>
  </si>
  <si>
    <t>I62</t>
  </si>
  <si>
    <t>=IFERROR(VLOOKUP(J62,ReferenceTbl,3,FALSE), "")</t>
  </si>
  <si>
    <t>G63</t>
  </si>
  <si>
    <t>=IFERROR(VLOOKUP(F63,ReferenceTbl,5,FALSE), "")</t>
  </si>
  <si>
    <t>H63</t>
  </si>
  <si>
    <t>=IF(D63&lt;&gt;"",D63,"")</t>
  </si>
  <si>
    <t>I63</t>
  </si>
  <si>
    <t>=IFERROR(VLOOKUP(J63,ReferenceTbl,3,FALSE), "")</t>
  </si>
  <si>
    <t>G64</t>
  </si>
  <si>
    <t>=IFERROR(VLOOKUP(F64,ReferenceTbl,5,FALSE), "")</t>
  </si>
  <si>
    <t>H64</t>
  </si>
  <si>
    <t>=IF(D64&lt;&gt;"",D64,"")</t>
  </si>
  <si>
    <t>I64</t>
  </si>
  <si>
    <t>=IFERROR(VLOOKUP(J64,ReferenceTbl,3,FALSE), "")</t>
  </si>
  <si>
    <t>G65</t>
  </si>
  <si>
    <t>=IFERROR(VLOOKUP(F65,ReferenceTbl,5,FALSE), "")</t>
  </si>
  <si>
    <t>H65</t>
  </si>
  <si>
    <t>=IF(D65&lt;&gt;"",D65,"")</t>
  </si>
  <si>
    <t>I65</t>
  </si>
  <si>
    <t>=IFERROR(VLOOKUP(J65,ReferenceTbl,3,FALSE), "")</t>
  </si>
  <si>
    <t>G66</t>
  </si>
  <si>
    <t>=IFERROR(VLOOKUP(F66,ReferenceTbl,5,FALSE), "")</t>
  </si>
  <si>
    <t>H66</t>
  </si>
  <si>
    <t>=IF(D66&lt;&gt;"",D66,"")</t>
  </si>
  <si>
    <t>I66</t>
  </si>
  <si>
    <t>=IFERROR(VLOOKUP(J66,ReferenceTbl,3,FALSE), "")</t>
  </si>
  <si>
    <t>G67</t>
  </si>
  <si>
    <t>=IFERROR(VLOOKUP(F67,ReferenceTbl,5,FALSE), "")</t>
  </si>
  <si>
    <t>H67</t>
  </si>
  <si>
    <t>=IF(D67&lt;&gt;"",D67,"")</t>
  </si>
  <si>
    <t>I67</t>
  </si>
  <si>
    <t>=IFERROR(VLOOKUP(J67,ReferenceTbl,3,FALSE), "")</t>
  </si>
  <si>
    <t>G68</t>
  </si>
  <si>
    <t>=IFERROR(VLOOKUP(F68,ReferenceTbl,5,FALSE), "")</t>
  </si>
  <si>
    <t>H68</t>
  </si>
  <si>
    <t>=IF(D68&lt;&gt;"",D68,"")</t>
  </si>
  <si>
    <t>I68</t>
  </si>
  <si>
    <t>=IFERROR(VLOOKUP(J68,ReferenceTbl,3,FALSE), "")</t>
  </si>
  <si>
    <t>G69</t>
  </si>
  <si>
    <t>=IFERROR(VLOOKUP(F69,ReferenceTbl,5,FALSE), "")</t>
  </si>
  <si>
    <t>H69</t>
  </si>
  <si>
    <t>=IF(D69&lt;&gt;"",D69,"")</t>
  </si>
  <si>
    <t>I69</t>
  </si>
  <si>
    <t>=IFERROR(VLOOKUP(J69,ReferenceTbl,3,FALSE), "")</t>
  </si>
  <si>
    <t>G70</t>
  </si>
  <si>
    <t>=IFERROR(VLOOKUP(F70,ReferenceTbl,5,FALSE), "")</t>
  </si>
  <si>
    <t>H70</t>
  </si>
  <si>
    <t>=IF(D70&lt;&gt;"",D70,"")</t>
  </si>
  <si>
    <t>I70</t>
  </si>
  <si>
    <t>=IFERROR(VLOOKUP(J70,ReferenceTbl,3,FALSE), "")</t>
  </si>
  <si>
    <t>G71</t>
  </si>
  <si>
    <t>=IFERROR(VLOOKUP(F71,ReferenceTbl,5,FALSE), "")</t>
  </si>
  <si>
    <t>H71</t>
  </si>
  <si>
    <t>=IF(D71&lt;&gt;"",D71,"")</t>
  </si>
  <si>
    <t>I71</t>
  </si>
  <si>
    <t>=IFERROR(VLOOKUP(J71,ReferenceTbl,3,FALSE), "")</t>
  </si>
  <si>
    <t>G72</t>
  </si>
  <si>
    <t>=IFERROR(VLOOKUP(F72,ReferenceTbl,5,FALSE), "")</t>
  </si>
  <si>
    <t>H72</t>
  </si>
  <si>
    <t>=IF(D72&lt;&gt;"",D72,"")</t>
  </si>
  <si>
    <t>I72</t>
  </si>
  <si>
    <t>=IFERROR(VLOOKUP(J72,ReferenceTbl,3,FALSE), "")</t>
  </si>
  <si>
    <t>G73</t>
  </si>
  <si>
    <t>=IFERROR(VLOOKUP(F73,ReferenceTbl,5,FALSE), "")</t>
  </si>
  <si>
    <t>H73</t>
  </si>
  <si>
    <t>=IF(D73&lt;&gt;"",D73,"")</t>
  </si>
  <si>
    <t>I73</t>
  </si>
  <si>
    <t>=IFERROR(VLOOKUP(J73,ReferenceTbl,3,FALSE), "")</t>
  </si>
  <si>
    <t>G74</t>
  </si>
  <si>
    <t>=IFERROR(VLOOKUP(F74,ReferenceTbl,5,FALSE), "")</t>
  </si>
  <si>
    <t>H74</t>
  </si>
  <si>
    <t>=IF(D74&lt;&gt;"",D74,"")</t>
  </si>
  <si>
    <t>I74</t>
  </si>
  <si>
    <t>=IFERROR(VLOOKUP(J74,ReferenceTbl,3,FALSE), "")</t>
  </si>
  <si>
    <t>G75</t>
  </si>
  <si>
    <t>=IFERROR(VLOOKUP(F75,ReferenceTbl,5,FALSE), "")</t>
  </si>
  <si>
    <t>H75</t>
  </si>
  <si>
    <t>=IF(D75&lt;&gt;"",D75,"")</t>
  </si>
  <si>
    <t>I75</t>
  </si>
  <si>
    <t>=IFERROR(VLOOKUP(J75,ReferenceTbl,3,FALSE), "")</t>
  </si>
  <si>
    <t>G76</t>
  </si>
  <si>
    <t>=IFERROR(VLOOKUP(F76,ReferenceTbl,5,FALSE), "")</t>
  </si>
  <si>
    <t>H76</t>
  </si>
  <si>
    <t>=IF(D76&lt;&gt;"",D76,"")</t>
  </si>
  <si>
    <t>I76</t>
  </si>
  <si>
    <t>=IFERROR(VLOOKUP(J76,ReferenceTbl,3,FALSE), "")</t>
  </si>
  <si>
    <t>G77</t>
  </si>
  <si>
    <t>=IFERROR(VLOOKUP(F77,ReferenceTbl,5,FALSE), "")</t>
  </si>
  <si>
    <t>H77</t>
  </si>
  <si>
    <t>=IF(D77&lt;&gt;"",D77,"")</t>
  </si>
  <si>
    <t>I77</t>
  </si>
  <si>
    <t>=IFERROR(VLOOKUP(J77,ReferenceTbl,3,FALSE), "")</t>
  </si>
  <si>
    <t>G78</t>
  </si>
  <si>
    <t>=IFERROR(VLOOKUP(F78,ReferenceTbl,5,FALSE), "")</t>
  </si>
  <si>
    <t>H78</t>
  </si>
  <si>
    <t>=IF(D78&lt;&gt;"",D78,"")</t>
  </si>
  <si>
    <t>I78</t>
  </si>
  <si>
    <t>=IFERROR(VLOOKUP(J78,ReferenceTbl,3,FALSE), "")</t>
  </si>
  <si>
    <t>G79</t>
  </si>
  <si>
    <t>=IFERROR(VLOOKUP(F79,ReferenceTbl,5,FALSE), "")</t>
  </si>
  <si>
    <t>H79</t>
  </si>
  <si>
    <t>=IF(D79&lt;&gt;"",D79,"")</t>
  </si>
  <si>
    <t>I79</t>
  </si>
  <si>
    <t>=IFERROR(VLOOKUP(J79,ReferenceTbl,3,FALSE), "")</t>
  </si>
  <si>
    <t>G80</t>
  </si>
  <si>
    <t>=IFERROR(VLOOKUP(F80,ReferenceTbl,5,FALSE), "")</t>
  </si>
  <si>
    <t>H80</t>
  </si>
  <si>
    <t>=IF(D80&lt;&gt;"",D80,"")</t>
  </si>
  <si>
    <t>I80</t>
  </si>
  <si>
    <t>=IFERROR(VLOOKUP(J80,ReferenceTbl,3,FALSE), "")</t>
  </si>
  <si>
    <t>G81</t>
  </si>
  <si>
    <t>=IFERROR(VLOOKUP(F81,ReferenceTbl,5,FALSE), "")</t>
  </si>
  <si>
    <t>H81</t>
  </si>
  <si>
    <t>=IF(D81&lt;&gt;"",D81,"")</t>
  </si>
  <si>
    <t>I81</t>
  </si>
  <si>
    <t>=IFERROR(VLOOKUP(J81,ReferenceTbl,3,FALSE), "")</t>
  </si>
  <si>
    <t>G82</t>
  </si>
  <si>
    <t>=IFERROR(VLOOKUP(F82,ReferenceTbl,5,FALSE), "")</t>
  </si>
  <si>
    <t>H82</t>
  </si>
  <si>
    <t>=IF(D82&lt;&gt;"",D82,"")</t>
  </si>
  <si>
    <t>I82</t>
  </si>
  <si>
    <t>=IFERROR(VLOOKUP(J82,ReferenceTbl,3,FALSE), "")</t>
  </si>
  <si>
    <t>G83</t>
  </si>
  <si>
    <t>=IFERROR(VLOOKUP(F83,ReferenceTbl,5,FALSE), "")</t>
  </si>
  <si>
    <t>H83</t>
  </si>
  <si>
    <t>=IF(D83&lt;&gt;"",D83,"")</t>
  </si>
  <si>
    <t>I83</t>
  </si>
  <si>
    <t>=IFERROR(VLOOKUP(J83,ReferenceTbl,3,FALSE), "")</t>
  </si>
  <si>
    <t>G84</t>
  </si>
  <si>
    <t>=IFERROR(VLOOKUP(F84,ReferenceTbl,5,FALSE), "")</t>
  </si>
  <si>
    <t>H84</t>
  </si>
  <si>
    <t>=IF(D84&lt;&gt;"",D84,"")</t>
  </si>
  <si>
    <t>I84</t>
  </si>
  <si>
    <t>=IFERROR(VLOOKUP(J84,ReferenceTbl,3,FALSE), "")</t>
  </si>
  <si>
    <t>G85</t>
  </si>
  <si>
    <t>=IFERROR(VLOOKUP(F85,ReferenceTbl,5,FALSE), "")</t>
  </si>
  <si>
    <t>H85</t>
  </si>
  <si>
    <t>=IF(D85&lt;&gt;"",D85,"")</t>
  </si>
  <si>
    <t>I85</t>
  </si>
  <si>
    <t>=IFERROR(VLOOKUP(J85,ReferenceTbl,3,FALSE), "")</t>
  </si>
  <si>
    <t>G86</t>
  </si>
  <si>
    <t>=IFERROR(VLOOKUP(F86,ReferenceTbl,5,FALSE), "")</t>
  </si>
  <si>
    <t>H86</t>
  </si>
  <si>
    <t>=IF(D86&lt;&gt;"",D86,"")</t>
  </si>
  <si>
    <t>I86</t>
  </si>
  <si>
    <t>=IFERROR(VLOOKUP(J86,ReferenceTbl,3,FALSE), "")</t>
  </si>
  <si>
    <t>G87</t>
  </si>
  <si>
    <t>=IFERROR(VLOOKUP(F87,ReferenceTbl,5,FALSE), "")</t>
  </si>
  <si>
    <t>H87</t>
  </si>
  <si>
    <t>=IF(D87&lt;&gt;"",D87,"")</t>
  </si>
  <si>
    <t>I87</t>
  </si>
  <si>
    <t>=IFERROR(VLOOKUP(J87,ReferenceTbl,3,FALSE), "")</t>
  </si>
  <si>
    <t>G88</t>
  </si>
  <si>
    <t>=IFERROR(VLOOKUP(F88,ReferenceTbl,5,FALSE), "")</t>
  </si>
  <si>
    <t>H88</t>
  </si>
  <si>
    <t>=IF(D88&lt;&gt;"",D88,"")</t>
  </si>
  <si>
    <t>I88</t>
  </si>
  <si>
    <t>=IFERROR(VLOOKUP(J88,ReferenceTbl,3,FALSE), "")</t>
  </si>
  <si>
    <t>G89</t>
  </si>
  <si>
    <t>=IFERROR(VLOOKUP(F89,ReferenceTbl,5,FALSE), "")</t>
  </si>
  <si>
    <t>H89</t>
  </si>
  <si>
    <t>=IF(D89&lt;&gt;"",D89,"")</t>
  </si>
  <si>
    <t>I89</t>
  </si>
  <si>
    <t>=IFERROR(VLOOKUP(J89,ReferenceTbl,3,FALSE), "")</t>
  </si>
  <si>
    <t>G90</t>
  </si>
  <si>
    <t>=IFERROR(VLOOKUP(F90,ReferenceTbl,5,FALSE), "")</t>
  </si>
  <si>
    <t>H90</t>
  </si>
  <si>
    <t>=IF(D90&lt;&gt;"",D90,"")</t>
  </si>
  <si>
    <t>I90</t>
  </si>
  <si>
    <t>=IFERROR(VLOOKUP(J90,ReferenceTbl,3,FALSE), "")</t>
  </si>
  <si>
    <t>G91</t>
  </si>
  <si>
    <t>=IFERROR(VLOOKUP(F91,ReferenceTbl,5,FALSE), "")</t>
  </si>
  <si>
    <t>H91</t>
  </si>
  <si>
    <t>=IF(D91&lt;&gt;"",D91,"")</t>
  </si>
  <si>
    <t>I91</t>
  </si>
  <si>
    <t>=IFERROR(VLOOKUP(J91,ReferenceTbl,3,FALSE), "")</t>
  </si>
  <si>
    <t>G92</t>
  </si>
  <si>
    <t>=IFERROR(VLOOKUP(F92,ReferenceTbl,5,FALSE), "")</t>
  </si>
  <si>
    <t>H92</t>
  </si>
  <si>
    <t>=IF(D92&lt;&gt;"",D92,"")</t>
  </si>
  <si>
    <t>I92</t>
  </si>
  <si>
    <t>=IFERROR(VLOOKUP(J92,ReferenceTbl,3,FALSE), "")</t>
  </si>
  <si>
    <t>G93</t>
  </si>
  <si>
    <t>=IFERROR(VLOOKUP(F93,ReferenceTbl,5,FALSE), "")</t>
  </si>
  <si>
    <t>H93</t>
  </si>
  <si>
    <t>=IF(D93&lt;&gt;"",D93,"")</t>
  </si>
  <si>
    <t>I93</t>
  </si>
  <si>
    <t>=IFERROR(VLOOKUP(J93,ReferenceTbl,3,FALSE), "")</t>
  </si>
  <si>
    <t>G94</t>
  </si>
  <si>
    <t>=IFERROR(VLOOKUP(F94,ReferenceTbl,5,FALSE), "")</t>
  </si>
  <si>
    <t>H94</t>
  </si>
  <si>
    <t>=IF(D94&lt;&gt;"",D94,"")</t>
  </si>
  <si>
    <t>I94</t>
  </si>
  <si>
    <t>=IFERROR(VLOOKUP(J94,ReferenceTbl,3,FALSE), "")</t>
  </si>
  <si>
    <t>G95</t>
  </si>
  <si>
    <t>=IFERROR(VLOOKUP(F95,ReferenceTbl,5,FALSE), "")</t>
  </si>
  <si>
    <t>H95</t>
  </si>
  <si>
    <t>=IF(D95&lt;&gt;"",D95,"")</t>
  </si>
  <si>
    <t>I95</t>
  </si>
  <si>
    <t>=IFERROR(VLOOKUP(J95,ReferenceTbl,3,FALSE), "")</t>
  </si>
  <si>
    <t>G96</t>
  </si>
  <si>
    <t>=IFERROR(VLOOKUP(F96,ReferenceTbl,5,FALSE), "")</t>
  </si>
  <si>
    <t>H96</t>
  </si>
  <si>
    <t>=IF(D96&lt;&gt;"",D96,"")</t>
  </si>
  <si>
    <t>I96</t>
  </si>
  <si>
    <t>=IFERROR(VLOOKUP(J96,ReferenceTbl,3,FALSE), "")</t>
  </si>
  <si>
    <t>P19</t>
  </si>
  <si>
    <t>=IFS(N19="Switch Sensor",O19*0.5,N19="Ceiling Mount Sensor",O19*0.5,N19="Timer Control",O19*(1-0.3),N19="","")</t>
  </si>
  <si>
    <t>Q19</t>
  </si>
  <si>
    <t>=IFERROR((Y19-Z19),"")</t>
  </si>
  <si>
    <t>R19</t>
  </si>
  <si>
    <t>=IFERROR(Y19*kWh_Rate,"")</t>
  </si>
  <si>
    <t>S19</t>
  </si>
  <si>
    <t>=IFERROR(Z19*kWh_Rate,"")</t>
  </si>
  <si>
    <t>T19</t>
  </si>
  <si>
    <t>=IFERROR(R19-S19,"")</t>
  </si>
  <si>
    <t>U19</t>
  </si>
  <si>
    <t>=IFERROR(IF(M19="",H19*AA19, (H19*AA19)+(M19*AB19)), "")</t>
  </si>
  <si>
    <t>V19</t>
  </si>
  <si>
    <t>=IFERROR(IF(M19="",(I19*H19)*(AC19+AD19),((I19*H19)*(AC19+AD19))+(M19*AE19)),"")</t>
  </si>
  <si>
    <t>W19</t>
  </si>
  <si>
    <t>=IFERROR(U19-V19,"")</t>
  </si>
  <si>
    <t>X19</t>
  </si>
  <si>
    <t>=IFERROR(W19/(T19+(R19*$F$11)),"")</t>
  </si>
  <si>
    <t>Y19</t>
  </si>
  <si>
    <t>=IFERROR((D19*G19*O19)/1000,"")</t>
  </si>
  <si>
    <t>Z19</t>
  </si>
  <si>
    <t>=IFERROR((H19*L19*P19)/1000,"")</t>
  </si>
  <si>
    <t>AA19</t>
  </si>
  <si>
    <t>=IFERROR(VLOOKUP(J19,ReferenceTbl,6,FALSE), 0)</t>
  </si>
  <si>
    <t>AB19</t>
  </si>
  <si>
    <t>=IFERROR(VLOOKUP(N19,ReferenceTbl,6,FALSE), 0)</t>
  </si>
  <si>
    <t>AC19</t>
  </si>
  <si>
    <t>=IFERROR(IF(NOT($G$9="CI"),INDEX(ReferenceTbl[[SMBDI]:[NA]],MATCH([@[Post Fixture Description]], ReferenceTbl[Fixture Description],0),MATCH('Proposal 4'!$G$9,ReferenceTbl[[#Headers],[SMBDI]:[NA]],0)),INDEX(ReferenceTbl[[SMBDI]:[NA]],MATCH([@[Pre Fixture Description]], ReferenceTbl[Fixture Description],0),MATCH('Proposal 4'!$G$9,ReferenceTbl[[#Headers],[SMBDI]:[NA]],0))),0)</t>
  </si>
  <si>
    <t>AD19</t>
  </si>
  <si>
    <t>=IFERROR(IF(NOT($G$10="CI"),INDEX(ReferenceTbl[[SMBDI]:[NA]],MATCH([@[Post Fixture Description]], ReferenceTbl[Fixture Description],0),MATCH('Proposal 4'!$G$10,ReferenceTbl[[#Headers],[SMBDI]:[NA]],0)),INDEX(ReferenceTbl[[SMBDI]:[NA]],MATCH([@[Pre Fixture Description]], ReferenceTbl[Fixture Description],0),MATCH('Proposal 4'!$G$10,ReferenceTbl[[#Headers],[SMBDI]:[NA]],0))),0)</t>
  </si>
  <si>
    <t>AE19</t>
  </si>
  <si>
    <t>=IFERROR(INDEX(ReferenceTbl[[SMBDI]:[NA]],MATCH([@[Control Description]], ReferenceTbl[Fixture Description],0),MATCH('Proposal 4'!G9,ReferenceTbl[[#Headers],[SMBDI]:[NA]],0)),0)</t>
  </si>
  <si>
    <t>P20</t>
  </si>
  <si>
    <t>=IFS(N20="Switch Sensor",O20*0.5,N20="Ceiling Mount Sensor",O20*0.5,N20="Timer Control",O20*(1-0.3),N20="","")</t>
  </si>
  <si>
    <t>Q20</t>
  </si>
  <si>
    <t>=IFERROR((Y20-Z20),"")</t>
  </si>
  <si>
    <t>R20</t>
  </si>
  <si>
    <t>=IFERROR(Y20*kWh_Rate,"")</t>
  </si>
  <si>
    <t>S20</t>
  </si>
  <si>
    <t>=IFERROR(Z20*kWh_Rate,"")</t>
  </si>
  <si>
    <t>T20</t>
  </si>
  <si>
    <t>=IFERROR(R20-S20,"")</t>
  </si>
  <si>
    <t>U20</t>
  </si>
  <si>
    <t>=IFERROR(IF(M20="",H20*AA20, (H20*AA20)+(M20*AB20)), "")</t>
  </si>
  <si>
    <t>V20</t>
  </si>
  <si>
    <t>=IFERROR(IF(M20="",(I20*H20)*(AC20+AD20),((I20*H20)*(AC20+AD20))+(M20*AE20)),"")</t>
  </si>
  <si>
    <t>W20</t>
  </si>
  <si>
    <t>=IFERROR(U20-V20,"")</t>
  </si>
  <si>
    <t>X20</t>
  </si>
  <si>
    <t>=IFERROR(W20/(T20+(R20*$F$11)),"")</t>
  </si>
  <si>
    <t>Y20</t>
  </si>
  <si>
    <t>=IFERROR((D20*G20*O20)/1000,"")</t>
  </si>
  <si>
    <t>Z20</t>
  </si>
  <si>
    <t>=IFERROR((H20*L20*P20)/1000,"")</t>
  </si>
  <si>
    <t>AA20</t>
  </si>
  <si>
    <t>=IFERROR(VLOOKUP(J20,ReferenceTbl,6,FALSE), 0)</t>
  </si>
  <si>
    <t>AB20</t>
  </si>
  <si>
    <t>=IFERROR(VLOOKUP(N20,ReferenceTbl,6,FALSE), 0)</t>
  </si>
  <si>
    <t>AC20</t>
  </si>
  <si>
    <t>AD20</t>
  </si>
  <si>
    <t>AE20</t>
  </si>
  <si>
    <t>=IFERROR(INDEX(ReferenceTbl[[SMBDI]:[NA]],MATCH([@[Control Description]], ReferenceTbl[Fixture Description],0),MATCH('Proposal 4'!G10,ReferenceTbl[[#Headers],[SMBDI]:[NA]],0)),0)</t>
  </si>
  <si>
    <t>P21</t>
  </si>
  <si>
    <t>=IFS(N21="Switch Sensor",O21*0.5,N21="Ceiling Mount Sensor",O21*0.5,N21="Timer Control",O21*(1-0.3),N21="","")</t>
  </si>
  <si>
    <t>Q21</t>
  </si>
  <si>
    <t>=IFERROR((Y21-Z21),"")</t>
  </si>
  <si>
    <t>R21</t>
  </si>
  <si>
    <t>=IFERROR(Y21*kWh_Rate,"")</t>
  </si>
  <si>
    <t>S21</t>
  </si>
  <si>
    <t>=IFERROR(Z21*kWh_Rate,"")</t>
  </si>
  <si>
    <t>T21</t>
  </si>
  <si>
    <t>=IFERROR(R21-S21,"")</t>
  </si>
  <si>
    <t>U21</t>
  </si>
  <si>
    <t>=IFERROR(IF(M21="",H21*AA21, (H21*AA21)+(M21*AB21)), "")</t>
  </si>
  <si>
    <t>V21</t>
  </si>
  <si>
    <t>=IFERROR(IF(M21="",(I21*H21)*(AC21+AD21),((I21*H21)*(AC21+AD21))+(M21*AE21)),"")</t>
  </si>
  <si>
    <t>W21</t>
  </si>
  <si>
    <t>=IFERROR(U21-V21,"")</t>
  </si>
  <si>
    <t>X21</t>
  </si>
  <si>
    <t>=IFERROR(W21/(T21+(R21*$F$11)),"")</t>
  </si>
  <si>
    <t>Y21</t>
  </si>
  <si>
    <t>=IFERROR((D21*G21*O21)/1000,"")</t>
  </si>
  <si>
    <t>Z21</t>
  </si>
  <si>
    <t>=IFERROR((H21*L21*P21)/1000,"")</t>
  </si>
  <si>
    <t>AA21</t>
  </si>
  <si>
    <t>=IFERROR(VLOOKUP(J21,ReferenceTbl,6,FALSE), 0)</t>
  </si>
  <si>
    <t>AB21</t>
  </si>
  <si>
    <t>=IFERROR(VLOOKUP(N21,ReferenceTbl,6,FALSE), 0)</t>
  </si>
  <si>
    <t>AC21</t>
  </si>
  <si>
    <t>AD21</t>
  </si>
  <si>
    <t>AE21</t>
  </si>
  <si>
    <t>=IFERROR(INDEX(ReferenceTbl[[SMBDI]:[NA]],MATCH([@[Control Description]], ReferenceTbl[Fixture Description],0),MATCH('Proposal 4'!G11,ReferenceTbl[[#Headers],[SMBDI]:[NA]],0)),0)</t>
  </si>
  <si>
    <t>P22</t>
  </si>
  <si>
    <t>=IFS(N22="Switch Sensor",O22*0.5,N22="Ceiling Mount Sensor",O22*0.5,N22="Timer Control",O22*(1-0.3),N22="","")</t>
  </si>
  <si>
    <t>Q22</t>
  </si>
  <si>
    <t>=IFERROR((Y22-Z22),"")</t>
  </si>
  <si>
    <t>R22</t>
  </si>
  <si>
    <t>=IFERROR(Y22*kWh_Rate,"")</t>
  </si>
  <si>
    <t>S22</t>
  </si>
  <si>
    <t>=IFERROR(Z22*kWh_Rate,"")</t>
  </si>
  <si>
    <t>T22</t>
  </si>
  <si>
    <t>=IFERROR(R22-S22,"")</t>
  </si>
  <si>
    <t>U22</t>
  </si>
  <si>
    <t>=IFERROR(IF(M22="",H22*AA22, (H22*AA22)+(M22*AB22)), "")</t>
  </si>
  <si>
    <t>V22</t>
  </si>
  <si>
    <t>=IFERROR(IF(M22="",(I22*H22)*(AC22+AD22),((I22*H22)*(AC22+AD22))+(M22*AE22)),"")</t>
  </si>
  <si>
    <t>W22</t>
  </si>
  <si>
    <t>=IFERROR(U22-V22,"")</t>
  </si>
  <si>
    <t>X22</t>
  </si>
  <si>
    <t>=IFERROR(W22/(T22+(R22*$F$11)),"")</t>
  </si>
  <si>
    <t>Y22</t>
  </si>
  <si>
    <t>=IFERROR((D22*G22*O22)/1000,"")</t>
  </si>
  <si>
    <t>Z22</t>
  </si>
  <si>
    <t>=IFERROR((H22*L22*P22)/1000,"")</t>
  </si>
  <si>
    <t>AA22</t>
  </si>
  <si>
    <t>=IFERROR(VLOOKUP(J22,ReferenceTbl,6,FALSE), 0)</t>
  </si>
  <si>
    <t>AB22</t>
  </si>
  <si>
    <t>=IFERROR(VLOOKUP(N22,ReferenceTbl,6,FALSE), 0)</t>
  </si>
  <si>
    <t>AC22</t>
  </si>
  <si>
    <t>AD22</t>
  </si>
  <si>
    <t>AE22</t>
  </si>
  <si>
    <t>=IFERROR(INDEX(ReferenceTbl[[SMBDI]:[NA]],MATCH([@[Control Description]], ReferenceTbl[Fixture Description],0),MATCH('Proposal 4'!G12,ReferenceTbl[[#Headers],[SMBDI]:[NA]],0)),0)</t>
  </si>
  <si>
    <t>P23</t>
  </si>
  <si>
    <t>=IFS(N23="Switch Sensor",O23*0.5,N23="Ceiling Mount Sensor",O23*0.5,N23="Timer Control",O23*(1-0.3),N23="","")</t>
  </si>
  <si>
    <t>Q23</t>
  </si>
  <si>
    <t>=IFERROR((Y23-Z23),"")</t>
  </si>
  <si>
    <t>R23</t>
  </si>
  <si>
    <t>=IFERROR(Y23*kWh_Rate,"")</t>
  </si>
  <si>
    <t>S23</t>
  </si>
  <si>
    <t>=IFERROR(Z23*kWh_Rate,"")</t>
  </si>
  <si>
    <t>T23</t>
  </si>
  <si>
    <t>=IFERROR(R23-S23,"")</t>
  </si>
  <si>
    <t>U23</t>
  </si>
  <si>
    <t>=IFERROR(IF(M23="",H23*AA23, (H23*AA23)+(M23*AB23)), "")</t>
  </si>
  <si>
    <t>V23</t>
  </si>
  <si>
    <t>=IFERROR(IF(M23="",(I23*H23)*(AC23+AD23),((I23*H23)*(AC23+AD23))+(M23*AE23)),"")</t>
  </si>
  <si>
    <t>W23</t>
  </si>
  <si>
    <t>=IFERROR(U23-V23,"")</t>
  </si>
  <si>
    <t>X23</t>
  </si>
  <si>
    <t>=IFERROR(W23/(T23+(R23*$F$11)),"")</t>
  </si>
  <si>
    <t>Y23</t>
  </si>
  <si>
    <t>=IFERROR((D23*G23*O23)/1000,"")</t>
  </si>
  <si>
    <t>Z23</t>
  </si>
  <si>
    <t>=IFERROR((H23*L23*P23)/1000,"")</t>
  </si>
  <si>
    <t>AA23</t>
  </si>
  <si>
    <t>=IFERROR(VLOOKUP(J23,ReferenceTbl,6,FALSE), 0)</t>
  </si>
  <si>
    <t>AB23</t>
  </si>
  <si>
    <t>=IFERROR(VLOOKUP(N23,ReferenceTbl,6,FALSE), 0)</t>
  </si>
  <si>
    <t>AC23</t>
  </si>
  <si>
    <t>AD23</t>
  </si>
  <si>
    <t>AE23</t>
  </si>
  <si>
    <t>=IFERROR(INDEX(ReferenceTbl[[SMBDI]:[NA]],MATCH([@[Control Description]], ReferenceTbl[Fixture Description],0),MATCH('Proposal 4'!G13,ReferenceTbl[[#Headers],[SMBDI]:[NA]],0)),0)</t>
  </si>
  <si>
    <t>P24</t>
  </si>
  <si>
    <t>=IFS(N24="Switch Sensor",O24*0.5,N24="Ceiling Mount Sensor",O24*0.5,N24="Timer Control",O24*(1-0.3),N24="","")</t>
  </si>
  <si>
    <t>Q24</t>
  </si>
  <si>
    <t>=IFERROR((Y24-Z24),"")</t>
  </si>
  <si>
    <t>R24</t>
  </si>
  <si>
    <t>=IFERROR(Y24*kWh_Rate,"")</t>
  </si>
  <si>
    <t>S24</t>
  </si>
  <si>
    <t>=IFERROR(Z24*kWh_Rate,"")</t>
  </si>
  <si>
    <t>T24</t>
  </si>
  <si>
    <t>=IFERROR(R24-S24,"")</t>
  </si>
  <si>
    <t>U24</t>
  </si>
  <si>
    <t>=IFERROR(IF(M24="",H24*AA24, (H24*AA24)+(M24*AB24)), "")</t>
  </si>
  <si>
    <t>V24</t>
  </si>
  <si>
    <t>=IFERROR(IF(M24="",(I24*H24)*(AC24+AD24),((I24*H24)*(AC24+AD24))+(M24*AE24)),"")</t>
  </si>
  <si>
    <t>W24</t>
  </si>
  <si>
    <t>=IFERROR(U24-V24,"")</t>
  </si>
  <si>
    <t>X24</t>
  </si>
  <si>
    <t>=IFERROR(W24/(T24+(R24*$F$11)),"")</t>
  </si>
  <si>
    <t>Y24</t>
  </si>
  <si>
    <t>=IFERROR((D24*G24*O24)/1000,"")</t>
  </si>
  <si>
    <t>Z24</t>
  </si>
  <si>
    <t>=IFERROR((H24*L24*P24)/1000,"")</t>
  </si>
  <si>
    <t>AA24</t>
  </si>
  <si>
    <t>=IFERROR(VLOOKUP(J24,ReferenceTbl,6,FALSE), 0)</t>
  </si>
  <si>
    <t>AB24</t>
  </si>
  <si>
    <t>=IFERROR(VLOOKUP(N24,ReferenceTbl,6,FALSE), 0)</t>
  </si>
  <si>
    <t>AC24</t>
  </si>
  <si>
    <t>AD24</t>
  </si>
  <si>
    <t>AE24</t>
  </si>
  <si>
    <t>=IFERROR(INDEX(ReferenceTbl[[SMBDI]:[NA]],MATCH([@[Control Description]], ReferenceTbl[Fixture Description],0),MATCH('Proposal 4'!G14,ReferenceTbl[[#Headers],[SMBDI]:[NA]],0)),0)</t>
  </si>
  <si>
    <t>P25</t>
  </si>
  <si>
    <t>=IFS(N25="Switch Sensor",O25*0.5,N25="Ceiling Mount Sensor",O25*0.5,N25="Timer Control",O25*(1-0.3),N25="","")</t>
  </si>
  <si>
    <t>Q25</t>
  </si>
  <si>
    <t>=IFERROR((Y25-Z25),"")</t>
  </si>
  <si>
    <t>R25</t>
  </si>
  <si>
    <t>=IFERROR(Y25*kWh_Rate,"")</t>
  </si>
  <si>
    <t>S25</t>
  </si>
  <si>
    <t>=IFERROR(Z25*kWh_Rate,"")</t>
  </si>
  <si>
    <t>T25</t>
  </si>
  <si>
    <t>=IFERROR(R25-S25,"")</t>
  </si>
  <si>
    <t>U25</t>
  </si>
  <si>
    <t>=IFERROR(IF(M25="",H25*AA25, (H25*AA25)+(M25*AB25)), "")</t>
  </si>
  <si>
    <t>V25</t>
  </si>
  <si>
    <t>=IFERROR(IF(M25="",(I25*H25)*(AC25+AD25),((I25*H25)*(AC25+AD25))+(M25*AE25)),"")</t>
  </si>
  <si>
    <t>W25</t>
  </si>
  <si>
    <t>=IFERROR(U25-V25,"")</t>
  </si>
  <si>
    <t>X25</t>
  </si>
  <si>
    <t>=IFERROR(W25/(T25+(R25*$F$11)),"")</t>
  </si>
  <si>
    <t>Y25</t>
  </si>
  <si>
    <t>=IFERROR((D25*G25*O25)/1000,"")</t>
  </si>
  <si>
    <t>Z25</t>
  </si>
  <si>
    <t>=IFERROR((H25*L25*P25)/1000,"")</t>
  </si>
  <si>
    <t>AA25</t>
  </si>
  <si>
    <t>=IFERROR(VLOOKUP(J25,ReferenceTbl,6,FALSE), 0)</t>
  </si>
  <si>
    <t>AB25</t>
  </si>
  <si>
    <t>=IFERROR(VLOOKUP(N25,ReferenceTbl,6,FALSE), 0)</t>
  </si>
  <si>
    <t>AC25</t>
  </si>
  <si>
    <t>AD25</t>
  </si>
  <si>
    <t>AE25</t>
  </si>
  <si>
    <t>=IFERROR(INDEX(ReferenceTbl[[SMBDI]:[NA]],MATCH([@[Control Description]], ReferenceTbl[Fixture Description],0),MATCH('Proposal 4'!G15,ReferenceTbl[[#Headers],[SMBDI]:[NA]],0)),0)</t>
  </si>
  <si>
    <t>P26</t>
  </si>
  <si>
    <t>=IFS(N26="Switch Sensor",O26*0.5,N26="Ceiling Mount Sensor",O26*0.5,N26="Timer Control",O26*(1-0.3),N26="","")</t>
  </si>
  <si>
    <t>Q26</t>
  </si>
  <si>
    <t>=IFERROR((Y26-Z26),"")</t>
  </si>
  <si>
    <t>R26</t>
  </si>
  <si>
    <t>=IFERROR(Y26*kWh_Rate,"")</t>
  </si>
  <si>
    <t>S26</t>
  </si>
  <si>
    <t>=IFERROR(Z26*kWh_Rate,"")</t>
  </si>
  <si>
    <t>T26</t>
  </si>
  <si>
    <t>=IFERROR(R26-S26,"")</t>
  </si>
  <si>
    <t>U26</t>
  </si>
  <si>
    <t>=IFERROR(IF(M26="",H26*AA26, (H26*AA26)+(M26*AB26)), "")</t>
  </si>
  <si>
    <t>V26</t>
  </si>
  <si>
    <t>=IFERROR(IF(M26="",(I26*H26)*(AC26+AD26),((I26*H26)*(AC26+AD26))+(M26*AE26)),"")</t>
  </si>
  <si>
    <t>W26</t>
  </si>
  <si>
    <t>=IFERROR(U26-V26,"")</t>
  </si>
  <si>
    <t>X26</t>
  </si>
  <si>
    <t>=IFERROR(W26/(T26+(R26*$F$11)),"")</t>
  </si>
  <si>
    <t>Y26</t>
  </si>
  <si>
    <t>=IFERROR((D26*G26*O26)/1000,"")</t>
  </si>
  <si>
    <t>Z26</t>
  </si>
  <si>
    <t>=IFERROR((H26*L26*P26)/1000,"")</t>
  </si>
  <si>
    <t>AA26</t>
  </si>
  <si>
    <t>=IFERROR(VLOOKUP(J26,ReferenceTbl,6,FALSE), 0)</t>
  </si>
  <si>
    <t>AB26</t>
  </si>
  <si>
    <t>=IFERROR(VLOOKUP(N26,ReferenceTbl,6,FALSE), 0)</t>
  </si>
  <si>
    <t>AC26</t>
  </si>
  <si>
    <t>AD26</t>
  </si>
  <si>
    <t>AE26</t>
  </si>
  <si>
    <t>=IFERROR(INDEX(ReferenceTbl[[SMBDI]:[NA]],MATCH([@[Control Description]], ReferenceTbl[Fixture Description],0),MATCH('Proposal 4'!G16,ReferenceTbl[[#Headers],[SMBDI]:[NA]],0)),0)</t>
  </si>
  <si>
    <t>P27</t>
  </si>
  <si>
    <t>=IFS(N27="Switch Sensor",O27*0.5,N27="Ceiling Mount Sensor",O27*0.5,N27="Timer Control",O27*(1-0.3),N27="","")</t>
  </si>
  <si>
    <t>Q27</t>
  </si>
  <si>
    <t>=IFERROR((Y27-Z27),"")</t>
  </si>
  <si>
    <t>R27</t>
  </si>
  <si>
    <t>=IFERROR(Y27*kWh_Rate,"")</t>
  </si>
  <si>
    <t>S27</t>
  </si>
  <si>
    <t>=IFERROR(Z27*kWh_Rate,"")</t>
  </si>
  <si>
    <t>T27</t>
  </si>
  <si>
    <t>=IFERROR(R27-S27,"")</t>
  </si>
  <si>
    <t>U27</t>
  </si>
  <si>
    <t>=IFERROR(IF(M27="",H27*AA27, (H27*AA27)+(M27*AB27)), "")</t>
  </si>
  <si>
    <t>V27</t>
  </si>
  <si>
    <t>=IFERROR(IF(M27="",(I27*H27)*(AC27+AD27),((I27*H27)*(AC27+AD27))+(M27*AE27)),"")</t>
  </si>
  <si>
    <t>W27</t>
  </si>
  <si>
    <t>=IFERROR(U27-V27,"")</t>
  </si>
  <si>
    <t>X27</t>
  </si>
  <si>
    <t>=IFERROR(W27/(T27+(R27*$F$11)),"")</t>
  </si>
  <si>
    <t>Y27</t>
  </si>
  <si>
    <t>=IFERROR((D27*G27*O27)/1000,"")</t>
  </si>
  <si>
    <t>Z27</t>
  </si>
  <si>
    <t>=IFERROR((H27*L27*P27)/1000,"")</t>
  </si>
  <si>
    <t>AA27</t>
  </si>
  <si>
    <t>=IFERROR(VLOOKUP(J27,ReferenceTbl,6,FALSE), 0)</t>
  </si>
  <si>
    <t>AB27</t>
  </si>
  <si>
    <t>=IFERROR(VLOOKUP(N27,ReferenceTbl,6,FALSE), 0)</t>
  </si>
  <si>
    <t>AC27</t>
  </si>
  <si>
    <t>AD27</t>
  </si>
  <si>
    <t>AE27</t>
  </si>
  <si>
    <t>=IFERROR(INDEX(ReferenceTbl[[SMBDI]:[NA]],MATCH([@[Control Description]], ReferenceTbl[Fixture Description],0),MATCH('Proposal 4'!G17,ReferenceTbl[[#Headers],[SMBDI]:[NA]],0)),0)</t>
  </si>
  <si>
    <t>P28</t>
  </si>
  <si>
    <t>=IFS(N28="Switch Sensor",O28*0.5,N28="Ceiling Mount Sensor",O28*0.5,N28="Timer Control",O28*(1-0.3),N28="","")</t>
  </si>
  <si>
    <t>Q28</t>
  </si>
  <si>
    <t>=IFERROR((Y28-Z28),"")</t>
  </si>
  <si>
    <t>R28</t>
  </si>
  <si>
    <t>=IFERROR(Y28*kWh_Rate,"")</t>
  </si>
  <si>
    <t>S28</t>
  </si>
  <si>
    <t>=IFERROR(Z28*kWh_Rate,"")</t>
  </si>
  <si>
    <t>T28</t>
  </si>
  <si>
    <t>=IFERROR(R28-S28,"")</t>
  </si>
  <si>
    <t>U28</t>
  </si>
  <si>
    <t>=IFERROR(IF(M28="",H28*AA28, (H28*AA28)+(M28*AB28)), "")</t>
  </si>
  <si>
    <t>V28</t>
  </si>
  <si>
    <t>=IFERROR(IF(M28="",(I28*H28)*(AC28+AD28),((I28*H28)*(AC28+AD28))+(M28*AE28)),"")</t>
  </si>
  <si>
    <t>W28</t>
  </si>
  <si>
    <t>=IFERROR(U28-V28,"")</t>
  </si>
  <si>
    <t>X28</t>
  </si>
  <si>
    <t>=IFERROR(W28/(T28+(R28*$F$11)),"")</t>
  </si>
  <si>
    <t>Y28</t>
  </si>
  <si>
    <t>=IFERROR((D28*G28*O28)/1000,"")</t>
  </si>
  <si>
    <t>Z28</t>
  </si>
  <si>
    <t>=IFERROR((H28*L28*P28)/1000,"")</t>
  </si>
  <si>
    <t>AA28</t>
  </si>
  <si>
    <t>=IFERROR(VLOOKUP(J28,ReferenceTbl,6,FALSE), 0)</t>
  </si>
  <si>
    <t>AB28</t>
  </si>
  <si>
    <t>=IFERROR(VLOOKUP(N28,ReferenceTbl,6,FALSE), 0)</t>
  </si>
  <si>
    <t>AC28</t>
  </si>
  <si>
    <t>AD28</t>
  </si>
  <si>
    <t>AE28</t>
  </si>
  <si>
    <t>=IFERROR(INDEX(ReferenceTbl[[SMBDI]:[NA]],MATCH([@[Control Description]], ReferenceTbl[Fixture Description],0),MATCH('Proposal 4'!G18,ReferenceTbl[[#Headers],[SMBDI]:[NA]],0)),0)</t>
  </si>
  <si>
    <t>P29</t>
  </si>
  <si>
    <t>=IFS(N29="Switch Sensor",O29*0.5,N29="Ceiling Mount Sensor",O29*0.5,N29="Timer Control",O29*(1-0.3),N29="","")</t>
  </si>
  <si>
    <t>Q29</t>
  </si>
  <si>
    <t>=IFERROR((Y29-Z29),"")</t>
  </si>
  <si>
    <t>R29</t>
  </si>
  <si>
    <t>=IFERROR(Y29*kWh_Rate,"")</t>
  </si>
  <si>
    <t>S29</t>
  </si>
  <si>
    <t>=IFERROR(Z29*kWh_Rate,"")</t>
  </si>
  <si>
    <t>T29</t>
  </si>
  <si>
    <t>=IFERROR(R29-S29,"")</t>
  </si>
  <si>
    <t>U29</t>
  </si>
  <si>
    <t>=IFERROR(IF(M29="",H29*AA29, (H29*AA29)+(M29*AB29)), "")</t>
  </si>
  <si>
    <t>V29</t>
  </si>
  <si>
    <t>=IFERROR(IF(M29="",(I29*H29)*(AC29+AD29),((I29*H29)*(AC29+AD29))+(M29*AE29)),"")</t>
  </si>
  <si>
    <t>W29</t>
  </si>
  <si>
    <t>=IFERROR(U29-V29,"")</t>
  </si>
  <si>
    <t>X29</t>
  </si>
  <si>
    <t>=IFERROR(W29/(T29+(R29*$F$11)),"")</t>
  </si>
  <si>
    <t>Y29</t>
  </si>
  <si>
    <t>=IFERROR((D29*G29*O29)/1000,"")</t>
  </si>
  <si>
    <t>Z29</t>
  </si>
  <si>
    <t>=IFERROR((H29*L29*P29)/1000,"")</t>
  </si>
  <si>
    <t>AA29</t>
  </si>
  <si>
    <t>=IFERROR(VLOOKUP(J29,ReferenceTbl,6,FALSE), 0)</t>
  </si>
  <si>
    <t>AB29</t>
  </si>
  <si>
    <t>=IFERROR(VLOOKUP(N29,ReferenceTbl,6,FALSE), 0)</t>
  </si>
  <si>
    <t>AC29</t>
  </si>
  <si>
    <t>AD29</t>
  </si>
  <si>
    <t>AE29</t>
  </si>
  <si>
    <t>=IFERROR(INDEX(ReferenceTbl[[SMBDI]:[NA]],MATCH([@[Control Description]], ReferenceTbl[Fixture Description],0),MATCH('Proposal 4'!G19,ReferenceTbl[[#Headers],[SMBDI]:[NA]],0)),0)</t>
  </si>
  <si>
    <t>P30</t>
  </si>
  <si>
    <t>=IFS(N30="Switch Sensor",O30*0.5,N30="Ceiling Mount Sensor",O30*0.5,N30="Timer Control",O30*(1-0.3),N30="","")</t>
  </si>
  <si>
    <t>Q30</t>
  </si>
  <si>
    <t>=IFERROR((Y30-Z30),"")</t>
  </si>
  <si>
    <t>R30</t>
  </si>
  <si>
    <t>=IFERROR(Y30*kWh_Rate,"")</t>
  </si>
  <si>
    <t>S30</t>
  </si>
  <si>
    <t>=IFERROR(Z30*kWh_Rate,"")</t>
  </si>
  <si>
    <t>T30</t>
  </si>
  <si>
    <t>=IFERROR(R30-S30,"")</t>
  </si>
  <si>
    <t>U30</t>
  </si>
  <si>
    <t>=IFERROR(IF(M30="",H30*AA30, (H30*AA30)+(M30*AB30)), "")</t>
  </si>
  <si>
    <t>V30</t>
  </si>
  <si>
    <t>=IFERROR(IF(M30="",(I30*H30)*(AC30+AD30),((I30*H30)*(AC30+AD30))+(M30*AE30)),"")</t>
  </si>
  <si>
    <t>W30</t>
  </si>
  <si>
    <t>=IFERROR(U30-V30,"")</t>
  </si>
  <si>
    <t>X30</t>
  </si>
  <si>
    <t>=IFERROR(W30/(T30+(R30*$F$11)),"")</t>
  </si>
  <si>
    <t>Y30</t>
  </si>
  <si>
    <t>=IFERROR((D30*G30*O30)/1000,"")</t>
  </si>
  <si>
    <t>Z30</t>
  </si>
  <si>
    <t>=IFERROR((H30*L30*P30)/1000,"")</t>
  </si>
  <si>
    <t>AA30</t>
  </si>
  <si>
    <t>=IFERROR(VLOOKUP(J30,ReferenceTbl,6,FALSE), 0)</t>
  </si>
  <si>
    <t>AB30</t>
  </si>
  <si>
    <t>=IFERROR(VLOOKUP(N30,ReferenceTbl,6,FALSE), 0)</t>
  </si>
  <si>
    <t>AC30</t>
  </si>
  <si>
    <t>AD30</t>
  </si>
  <si>
    <t>AE30</t>
  </si>
  <si>
    <t>=IFERROR(INDEX(ReferenceTbl[[SMBDI]:[NA]],MATCH([@[Control Description]], ReferenceTbl[Fixture Description],0),MATCH('Proposal 4'!G20,ReferenceTbl[[#Headers],[SMBDI]:[NA]],0)),0)</t>
  </si>
  <si>
    <t>P31</t>
  </si>
  <si>
    <t>=IFS(N31="Switch Sensor",O31*0.5,N31="Ceiling Mount Sensor",O31*0.5,N31="Timer Control",O31*(1-0.3),N31="","")</t>
  </si>
  <si>
    <t>Q31</t>
  </si>
  <si>
    <t>=IFERROR((Y31-Z31),"")</t>
  </si>
  <si>
    <t>R31</t>
  </si>
  <si>
    <t>=IFERROR(Y31*kWh_Rate,"")</t>
  </si>
  <si>
    <t>S31</t>
  </si>
  <si>
    <t>=IFERROR(Z31*kWh_Rate,"")</t>
  </si>
  <si>
    <t>T31</t>
  </si>
  <si>
    <t>=IFERROR(R31-S31,"")</t>
  </si>
  <si>
    <t>U31</t>
  </si>
  <si>
    <t>=IFERROR(IF(M31="",H31*AA31, (H31*AA31)+(M31*AB31)), "")</t>
  </si>
  <si>
    <t>V31</t>
  </si>
  <si>
    <t>=IFERROR(IF(M31="",(I31*H31)*(AC31+AD31),((I31*H31)*(AC31+AD31))+(M31*AE31)),"")</t>
  </si>
  <si>
    <t>W31</t>
  </si>
  <si>
    <t>=IFERROR(U31-V31,"")</t>
  </si>
  <si>
    <t>X31</t>
  </si>
  <si>
    <t>=IFERROR(W31/(T31+(R31*$F$11)),"")</t>
  </si>
  <si>
    <t>Y31</t>
  </si>
  <si>
    <t>=IFERROR((D31*G31*O31)/1000,"")</t>
  </si>
  <si>
    <t>Z31</t>
  </si>
  <si>
    <t>=IFERROR((H31*L31*P31)/1000,"")</t>
  </si>
  <si>
    <t>AA31</t>
  </si>
  <si>
    <t>=IFERROR(VLOOKUP(J31,ReferenceTbl,6,FALSE), 0)</t>
  </si>
  <si>
    <t>AB31</t>
  </si>
  <si>
    <t>=IFERROR(VLOOKUP(N31,ReferenceTbl,6,FALSE), 0)</t>
  </si>
  <si>
    <t>AC31</t>
  </si>
  <si>
    <t>AD31</t>
  </si>
  <si>
    <t>AE31</t>
  </si>
  <si>
    <t>=IFERROR(INDEX(ReferenceTbl[[SMBDI]:[NA]],MATCH([@[Control Description]], ReferenceTbl[Fixture Description],0),MATCH('Proposal 4'!G21,ReferenceTbl[[#Headers],[SMBDI]:[NA]],0)),0)</t>
  </si>
  <si>
    <t>P32</t>
  </si>
  <si>
    <t>=IFS(N32="Switch Sensor",O32*0.5,N32="Ceiling Mount Sensor",O32*0.5,N32="Timer Control",O32*(1-0.3),N32="","")</t>
  </si>
  <si>
    <t>Q32</t>
  </si>
  <si>
    <t>=IFERROR((Y32-Z32),"")</t>
  </si>
  <si>
    <t>R32</t>
  </si>
  <si>
    <t>=IFERROR(Y32*kWh_Rate,"")</t>
  </si>
  <si>
    <t>S32</t>
  </si>
  <si>
    <t>=IFERROR(Z32*kWh_Rate,"")</t>
  </si>
  <si>
    <t>T32</t>
  </si>
  <si>
    <t>=IFERROR(R32-S32,"")</t>
  </si>
  <si>
    <t>U32</t>
  </si>
  <si>
    <t>=IFERROR(IF(M32="",H32*AA32, (H32*AA32)+(M32*AB32)), "")</t>
  </si>
  <si>
    <t>V32</t>
  </si>
  <si>
    <t>=IFERROR(IF(M32="",(I32*H32)*(AC32+AD32),((I32*H32)*(AC32+AD32))+(M32*AE32)),"")</t>
  </si>
  <si>
    <t>W32</t>
  </si>
  <si>
    <t>=IFERROR(U32-V32,"")</t>
  </si>
  <si>
    <t>X32</t>
  </si>
  <si>
    <t>=IFERROR(W32/(T32+(R32*$F$11)),"")</t>
  </si>
  <si>
    <t>Y32</t>
  </si>
  <si>
    <t>=IFERROR((D32*G32*O32)/1000,"")</t>
  </si>
  <si>
    <t>Z32</t>
  </si>
  <si>
    <t>=IFERROR((H32*L32*P32)/1000,"")</t>
  </si>
  <si>
    <t>AA32</t>
  </si>
  <si>
    <t>=IFERROR(VLOOKUP(J32,ReferenceTbl,6,FALSE), 0)</t>
  </si>
  <si>
    <t>AB32</t>
  </si>
  <si>
    <t>=IFERROR(VLOOKUP(N32,ReferenceTbl,6,FALSE), 0)</t>
  </si>
  <si>
    <t>AC32</t>
  </si>
  <si>
    <t>AD32</t>
  </si>
  <si>
    <t>AE32</t>
  </si>
  <si>
    <t>=IFERROR(INDEX(ReferenceTbl[[SMBDI]:[NA]],MATCH([@[Control Description]], ReferenceTbl[Fixture Description],0),MATCH('Proposal 4'!G22,ReferenceTbl[[#Headers],[SMBDI]:[NA]],0)),0)</t>
  </si>
  <si>
    <t>P33</t>
  </si>
  <si>
    <t>=IFS(N33="Switch Sensor",O33*0.5,N33="Ceiling Mount Sensor",O33*0.5,N33="Timer Control",O33*(1-0.3),N33="","")</t>
  </si>
  <si>
    <t>Q33</t>
  </si>
  <si>
    <t>=IFERROR((Y33-Z33),"")</t>
  </si>
  <si>
    <t>R33</t>
  </si>
  <si>
    <t>=IFERROR(Y33*kWh_Rate,"")</t>
  </si>
  <si>
    <t>S33</t>
  </si>
  <si>
    <t>=IFERROR(Z33*kWh_Rate,"")</t>
  </si>
  <si>
    <t>T33</t>
  </si>
  <si>
    <t>=IFERROR(R33-S33,"")</t>
  </si>
  <si>
    <t>U33</t>
  </si>
  <si>
    <t>=IFERROR(IF(M33="",H33*AA33, (H33*AA33)+(M33*AB33)), "")</t>
  </si>
  <si>
    <t>V33</t>
  </si>
  <si>
    <t>=IFERROR(IF(M33="",(I33*H33)*(AC33+AD33),((I33*H33)*(AC33+AD33))+(M33*AE33)),"")</t>
  </si>
  <si>
    <t>W33</t>
  </si>
  <si>
    <t>=IFERROR(U33-V33,"")</t>
  </si>
  <si>
    <t>X33</t>
  </si>
  <si>
    <t>=IFERROR(W33/(T33+(R33*$F$11)),"")</t>
  </si>
  <si>
    <t>Y33</t>
  </si>
  <si>
    <t>=IFERROR((D33*G33*O33)/1000,"")</t>
  </si>
  <si>
    <t>Z33</t>
  </si>
  <si>
    <t>=IFERROR((H33*L33*P33)/1000,"")</t>
  </si>
  <si>
    <t>AA33</t>
  </si>
  <si>
    <t>=IFERROR(VLOOKUP(J33,ReferenceTbl,6,FALSE), 0)</t>
  </si>
  <si>
    <t>AB33</t>
  </si>
  <si>
    <t>=IFERROR(VLOOKUP(N33,ReferenceTbl,6,FALSE), 0)</t>
  </si>
  <si>
    <t>AC33</t>
  </si>
  <si>
    <t>AD33</t>
  </si>
  <si>
    <t>AE33</t>
  </si>
  <si>
    <t>=IFERROR(INDEX(ReferenceTbl[[SMBDI]:[NA]],MATCH([@[Control Description]], ReferenceTbl[Fixture Description],0),MATCH('Proposal 4'!G23,ReferenceTbl[[#Headers],[SMBDI]:[NA]],0)),0)</t>
  </si>
  <si>
    <t>P34</t>
  </si>
  <si>
    <t>=IFS(N34="Switch Sensor",O34*0.5,N34="Ceiling Mount Sensor",O34*0.5,N34="Timer Control",O34*(1-0.3),N34="","")</t>
  </si>
  <si>
    <t>Q34</t>
  </si>
  <si>
    <t>=IFERROR((Y34-Z34),"")</t>
  </si>
  <si>
    <t>R34</t>
  </si>
  <si>
    <t>=IFERROR(Y34*kWh_Rate,"")</t>
  </si>
  <si>
    <t>S34</t>
  </si>
  <si>
    <t>=IFERROR(Z34*kWh_Rate,"")</t>
  </si>
  <si>
    <t>T34</t>
  </si>
  <si>
    <t>=IFERROR(R34-S34,"")</t>
  </si>
  <si>
    <t>U34</t>
  </si>
  <si>
    <t>=IFERROR(IF(M34="",H34*AA34, (H34*AA34)+(M34*AB34)), "")</t>
  </si>
  <si>
    <t>V34</t>
  </si>
  <si>
    <t>=IFERROR(IF(M34="",(I34*H34)*(AC34+AD34),((I34*H34)*(AC34+AD34))+(M34*AE34)),"")</t>
  </si>
  <si>
    <t>W34</t>
  </si>
  <si>
    <t>=IFERROR(U34-V34,"")</t>
  </si>
  <si>
    <t>X34</t>
  </si>
  <si>
    <t>=IFERROR(W34/(T34+(R34*$F$11)),"")</t>
  </si>
  <si>
    <t>Y34</t>
  </si>
  <si>
    <t>=IFERROR((D34*G34*O34)/1000,"")</t>
  </si>
  <si>
    <t>Z34</t>
  </si>
  <si>
    <t>=IFERROR((H34*L34*P34)/1000,"")</t>
  </si>
  <si>
    <t>AA34</t>
  </si>
  <si>
    <t>=IFERROR(VLOOKUP(J34,ReferenceTbl,6,FALSE), 0)</t>
  </si>
  <si>
    <t>AB34</t>
  </si>
  <si>
    <t>=IFERROR(VLOOKUP(N34,ReferenceTbl,6,FALSE), 0)</t>
  </si>
  <si>
    <t>AC34</t>
  </si>
  <si>
    <t>AD34</t>
  </si>
  <si>
    <t>AE34</t>
  </si>
  <si>
    <t>=IFERROR(INDEX(ReferenceTbl[[SMBDI]:[NA]],MATCH([@[Control Description]], ReferenceTbl[Fixture Description],0),MATCH('Proposal 4'!G24,ReferenceTbl[[#Headers],[SMBDI]:[NA]],0)),0)</t>
  </si>
  <si>
    <t>P35</t>
  </si>
  <si>
    <t>=IFS(N35="Switch Sensor",O35*0.5,N35="Ceiling Mount Sensor",O35*0.5,N35="Timer Control",O35*(1-0.3),N35="","")</t>
  </si>
  <si>
    <t>Q35</t>
  </si>
  <si>
    <t>=IFERROR((Y35-Z35),"")</t>
  </si>
  <si>
    <t>R35</t>
  </si>
  <si>
    <t>=IFERROR(Y35*kWh_Rate,"")</t>
  </si>
  <si>
    <t>S35</t>
  </si>
  <si>
    <t>=IFERROR(Z35*kWh_Rate,"")</t>
  </si>
  <si>
    <t>T35</t>
  </si>
  <si>
    <t>=IFERROR(R35-S35,"")</t>
  </si>
  <si>
    <t>U35</t>
  </si>
  <si>
    <t>=IFERROR(IF(M35="",H35*AA35, (H35*AA35)+(M35*AB35)), "")</t>
  </si>
  <si>
    <t>V35</t>
  </si>
  <si>
    <t>=IFERROR(IF(M35="",(I35*H35)*(AC35+AD35),((I35*H35)*(AC35+AD35))+(M35*AE35)),"")</t>
  </si>
  <si>
    <t>W35</t>
  </si>
  <si>
    <t>=IFERROR(U35-V35,"")</t>
  </si>
  <si>
    <t>X35</t>
  </si>
  <si>
    <t>=IFERROR(W35/(T35+(R35*$F$11)),"")</t>
  </si>
  <si>
    <t>Y35</t>
  </si>
  <si>
    <t>=IFERROR((D35*G35*O35)/1000,"")</t>
  </si>
  <si>
    <t>Z35</t>
  </si>
  <si>
    <t>=IFERROR((H35*L35*P35)/1000,"")</t>
  </si>
  <si>
    <t>AA35</t>
  </si>
  <si>
    <t>=IFERROR(VLOOKUP(J35,ReferenceTbl,6,FALSE), 0)</t>
  </si>
  <si>
    <t>AB35</t>
  </si>
  <si>
    <t>=IFERROR(VLOOKUP(N35,ReferenceTbl,6,FALSE), 0)</t>
  </si>
  <si>
    <t>AC35</t>
  </si>
  <si>
    <t>AD35</t>
  </si>
  <si>
    <t>AE35</t>
  </si>
  <si>
    <t>=IFERROR(INDEX(ReferenceTbl[[SMBDI]:[NA]],MATCH([@[Control Description]], ReferenceTbl[Fixture Description],0),MATCH('Proposal 4'!G25,ReferenceTbl[[#Headers],[SMBDI]:[NA]],0)),0)</t>
  </si>
  <si>
    <t>P36</t>
  </si>
  <si>
    <t>=IFS(N36="Switch Sensor",O36*0.5,N36="Ceiling Mount Sensor",O36*0.5,N36="Timer Control",O36*(1-0.3),N36="","")</t>
  </si>
  <si>
    <t>Q36</t>
  </si>
  <si>
    <t>=IFERROR((Y36-Z36),"")</t>
  </si>
  <si>
    <t>R36</t>
  </si>
  <si>
    <t>=IFERROR(Y36*kWh_Rate,"")</t>
  </si>
  <si>
    <t>S36</t>
  </si>
  <si>
    <t>=IFERROR(Z36*kWh_Rate,"")</t>
  </si>
  <si>
    <t>T36</t>
  </si>
  <si>
    <t>=IFERROR(R36-S36,"")</t>
  </si>
  <si>
    <t>U36</t>
  </si>
  <si>
    <t>=IFERROR(IF(M36="",H36*AA36, (H36*AA36)+(M36*AB36)), "")</t>
  </si>
  <si>
    <t>V36</t>
  </si>
  <si>
    <t>=IFERROR(IF(M36="",(I36*H36)*(AC36+AD36),((I36*H36)*(AC36+AD36))+(M36*AE36)),"")</t>
  </si>
  <si>
    <t>W36</t>
  </si>
  <si>
    <t>=IFERROR(U36-V36,"")</t>
  </si>
  <si>
    <t>X36</t>
  </si>
  <si>
    <t>=IFERROR(W36/(T36+(R36*$F$11)),"")</t>
  </si>
  <si>
    <t>Y36</t>
  </si>
  <si>
    <t>=IFERROR((D36*G36*O36)/1000,"")</t>
  </si>
  <si>
    <t>Z36</t>
  </si>
  <si>
    <t>=IFERROR((H36*L36*P36)/1000,"")</t>
  </si>
  <si>
    <t>AA36</t>
  </si>
  <si>
    <t>=IFERROR(VLOOKUP(J36,ReferenceTbl,6,FALSE), 0)</t>
  </si>
  <si>
    <t>AB36</t>
  </si>
  <si>
    <t>=IFERROR(VLOOKUP(N36,ReferenceTbl,6,FALSE), 0)</t>
  </si>
  <si>
    <t>AC36</t>
  </si>
  <si>
    <t>AD36</t>
  </si>
  <si>
    <t>AE36</t>
  </si>
  <si>
    <t>=IFERROR(INDEX(ReferenceTbl[[SMBDI]:[NA]],MATCH([@[Control Description]], ReferenceTbl[Fixture Description],0),MATCH('Proposal 4'!G26,ReferenceTbl[[#Headers],[SMBDI]:[NA]],0)),0)</t>
  </si>
  <si>
    <t>P37</t>
  </si>
  <si>
    <t>=IFS(N37="Switch Sensor",O37*0.5,N37="Ceiling Mount Sensor",O37*0.5,N37="Timer Control",O37*(1-0.3),N37="","")</t>
  </si>
  <si>
    <t>Q37</t>
  </si>
  <si>
    <t>=IFERROR((Y37-Z37),"")</t>
  </si>
  <si>
    <t>R37</t>
  </si>
  <si>
    <t>=IFERROR(Y37*kWh_Rate,"")</t>
  </si>
  <si>
    <t>S37</t>
  </si>
  <si>
    <t>=IFERROR(Z37*kWh_Rate,"")</t>
  </si>
  <si>
    <t>T37</t>
  </si>
  <si>
    <t>=IFERROR(R37-S37,"")</t>
  </si>
  <si>
    <t>U37</t>
  </si>
  <si>
    <t>=IFERROR(IF(M37="",H37*AA37, (H37*AA37)+(M37*AB37)), "")</t>
  </si>
  <si>
    <t>V37</t>
  </si>
  <si>
    <t>=IFERROR(IF(M37="",(I37*H37)*(AC37+AD37),((I37*H37)*(AC37+AD37))+(M37*AE37)),"")</t>
  </si>
  <si>
    <t>W37</t>
  </si>
  <si>
    <t>=IFERROR(U37-V37,"")</t>
  </si>
  <si>
    <t>X37</t>
  </si>
  <si>
    <t>=IFERROR(W37/(T37+(R37*$F$11)),"")</t>
  </si>
  <si>
    <t>Y37</t>
  </si>
  <si>
    <t>=IFERROR((D37*G37*O37)/1000,"")</t>
  </si>
  <si>
    <t>Z37</t>
  </si>
  <si>
    <t>=IFERROR((H37*L37*P37)/1000,"")</t>
  </si>
  <si>
    <t>AA37</t>
  </si>
  <si>
    <t>=IFERROR(VLOOKUP(J37,ReferenceTbl,6,FALSE), 0)</t>
  </si>
  <si>
    <t>AB37</t>
  </si>
  <si>
    <t>=IFERROR(VLOOKUP(N37,ReferenceTbl,6,FALSE), 0)</t>
  </si>
  <si>
    <t>AC37</t>
  </si>
  <si>
    <t>AD37</t>
  </si>
  <si>
    <t>AE37</t>
  </si>
  <si>
    <t>=IFERROR(INDEX(ReferenceTbl[[SMBDI]:[NA]],MATCH([@[Control Description]], ReferenceTbl[Fixture Description],0),MATCH('Proposal 4'!G27,ReferenceTbl[[#Headers],[SMBDI]:[NA]],0)),0)</t>
  </si>
  <si>
    <t>P38</t>
  </si>
  <si>
    <t>=IFS(N38="Switch Sensor",O38*0.5,N38="Ceiling Mount Sensor",O38*0.5,N38="Timer Control",O38*(1-0.3),N38="","")</t>
  </si>
  <si>
    <t>Q38</t>
  </si>
  <si>
    <t>=IFERROR((Y38-Z38),"")</t>
  </si>
  <si>
    <t>R38</t>
  </si>
  <si>
    <t>=IFERROR(Y38*kWh_Rate,"")</t>
  </si>
  <si>
    <t>S38</t>
  </si>
  <si>
    <t>=IFERROR(Z38*kWh_Rate,"")</t>
  </si>
  <si>
    <t>T38</t>
  </si>
  <si>
    <t>=IFERROR(R38-S38,"")</t>
  </si>
  <si>
    <t>U38</t>
  </si>
  <si>
    <t>=IFERROR(IF(M38="",H38*AA38, (H38*AA38)+(M38*AB38)), "")</t>
  </si>
  <si>
    <t>V38</t>
  </si>
  <si>
    <t>=IFERROR(IF(M38="",(I38*H38)*(AC38+AD38),((I38*H38)*(AC38+AD38))+(M38*AE38)),"")</t>
  </si>
  <si>
    <t>W38</t>
  </si>
  <si>
    <t>=IFERROR(U38-V38,"")</t>
  </si>
  <si>
    <t>X38</t>
  </si>
  <si>
    <t>=IFERROR(W38/(T38+(R38*$F$11)),"")</t>
  </si>
  <si>
    <t>Y38</t>
  </si>
  <si>
    <t>=IFERROR((D38*G38*O38)/1000,"")</t>
  </si>
  <si>
    <t>Z38</t>
  </si>
  <si>
    <t>=IFERROR((H38*L38*P38)/1000,"")</t>
  </si>
  <si>
    <t>AA38</t>
  </si>
  <si>
    <t>=IFERROR(VLOOKUP(J38,ReferenceTbl,6,FALSE), 0)</t>
  </si>
  <si>
    <t>AB38</t>
  </si>
  <si>
    <t>=IFERROR(VLOOKUP(N38,ReferenceTbl,6,FALSE), 0)</t>
  </si>
  <si>
    <t>AC38</t>
  </si>
  <si>
    <t>AD38</t>
  </si>
  <si>
    <t>AE38</t>
  </si>
  <si>
    <t>=IFERROR(INDEX(ReferenceTbl[[SMBDI]:[NA]],MATCH([@[Control Description]], ReferenceTbl[Fixture Description],0),MATCH('Proposal 4'!G28,ReferenceTbl[[#Headers],[SMBDI]:[NA]],0)),0)</t>
  </si>
  <si>
    <t>P39</t>
  </si>
  <si>
    <t>=IFS(N39="Switch Sensor",O39*0.5,N39="Ceiling Mount Sensor",O39*0.5,N39="Timer Control",O39*(1-0.3),N39="","")</t>
  </si>
  <si>
    <t>Q39</t>
  </si>
  <si>
    <t>=IFERROR((Y39-Z39),"")</t>
  </si>
  <si>
    <t>R39</t>
  </si>
  <si>
    <t>=IFERROR(Y39*kWh_Rate,"")</t>
  </si>
  <si>
    <t>S39</t>
  </si>
  <si>
    <t>=IFERROR(Z39*kWh_Rate,"")</t>
  </si>
  <si>
    <t>T39</t>
  </si>
  <si>
    <t>=IFERROR(R39-S39,"")</t>
  </si>
  <si>
    <t>U39</t>
  </si>
  <si>
    <t>=IFERROR(IF(M39="",H39*AA39, (H39*AA39)+(M39*AB39)), "")</t>
  </si>
  <si>
    <t>V39</t>
  </si>
  <si>
    <t>=IFERROR(IF(M39="",(I39*H39)*(AC39+AD39),((I39*H39)*(AC39+AD39))+(M39*AE39)),"")</t>
  </si>
  <si>
    <t>W39</t>
  </si>
  <si>
    <t>=IFERROR(U39-V39,"")</t>
  </si>
  <si>
    <t>X39</t>
  </si>
  <si>
    <t>=IFERROR(W39/(T39+(R39*$F$11)),"")</t>
  </si>
  <si>
    <t>Y39</t>
  </si>
  <si>
    <t>=IFERROR((D39*G39*O39)/1000,"")</t>
  </si>
  <si>
    <t>Z39</t>
  </si>
  <si>
    <t>=IFERROR((H39*L39*P39)/1000,"")</t>
  </si>
  <si>
    <t>AA39</t>
  </si>
  <si>
    <t>=IFERROR(VLOOKUP(J39,ReferenceTbl,6,FALSE), 0)</t>
  </si>
  <si>
    <t>AB39</t>
  </si>
  <si>
    <t>=IFERROR(VLOOKUP(N39,ReferenceTbl,6,FALSE), 0)</t>
  </si>
  <si>
    <t>AC39</t>
  </si>
  <si>
    <t>AD39</t>
  </si>
  <si>
    <t>AE39</t>
  </si>
  <si>
    <t>=IFERROR(INDEX(ReferenceTbl[[SMBDI]:[NA]],MATCH([@[Control Description]], ReferenceTbl[Fixture Description],0),MATCH('Proposal 4'!G29,ReferenceTbl[[#Headers],[SMBDI]:[NA]],0)),0)</t>
  </si>
  <si>
    <t>P40</t>
  </si>
  <si>
    <t>=IFS(N40="Switch Sensor",O40*0.5,N40="Ceiling Mount Sensor",O40*0.5,N40="Timer Control",O40*(1-0.3),N40="","")</t>
  </si>
  <si>
    <t>Q40</t>
  </si>
  <si>
    <t>=IFERROR((Y40-Z40),"")</t>
  </si>
  <si>
    <t>R40</t>
  </si>
  <si>
    <t>=IFERROR(Y40*kWh_Rate,"")</t>
  </si>
  <si>
    <t>S40</t>
  </si>
  <si>
    <t>=IFERROR(Z40*kWh_Rate,"")</t>
  </si>
  <si>
    <t>T40</t>
  </si>
  <si>
    <t>=IFERROR(R40-S40,"")</t>
  </si>
  <si>
    <t>U40</t>
  </si>
  <si>
    <t>=IFERROR(IF(M40="",H40*AA40, (H40*AA40)+(M40*AB40)), "")</t>
  </si>
  <si>
    <t>V40</t>
  </si>
  <si>
    <t>=IFERROR(IF(M40="",(I40*H40)*(AC40+AD40),((I40*H40)*(AC40+AD40))+(M40*AE40)),"")</t>
  </si>
  <si>
    <t>W40</t>
  </si>
  <si>
    <t>=IFERROR(U40-V40,"")</t>
  </si>
  <si>
    <t>X40</t>
  </si>
  <si>
    <t>=IFERROR(W40/(T40+(R40*$F$11)),"")</t>
  </si>
  <si>
    <t>Y40</t>
  </si>
  <si>
    <t>=IFERROR((D40*G40*O40)/1000,"")</t>
  </si>
  <si>
    <t>Z40</t>
  </si>
  <si>
    <t>=IFERROR((H40*L40*P40)/1000,"")</t>
  </si>
  <si>
    <t>AA40</t>
  </si>
  <si>
    <t>=IFERROR(VLOOKUP(J40,ReferenceTbl,6,FALSE), 0)</t>
  </si>
  <si>
    <t>AB40</t>
  </si>
  <si>
    <t>=IFERROR(VLOOKUP(N40,ReferenceTbl,6,FALSE), 0)</t>
  </si>
  <si>
    <t>AC40</t>
  </si>
  <si>
    <t>AD40</t>
  </si>
  <si>
    <t>AE40</t>
  </si>
  <si>
    <t>=IFERROR(INDEX(ReferenceTbl[[SMBDI]:[NA]],MATCH([@[Control Description]], ReferenceTbl[Fixture Description],0),MATCH('Proposal 4'!G30,ReferenceTbl[[#Headers],[SMBDI]:[NA]],0)),0)</t>
  </si>
  <si>
    <t>P41</t>
  </si>
  <si>
    <t>=IFS(N41="Switch Sensor",O41*0.5,N41="Ceiling Mount Sensor",O41*0.5,N41="Timer Control",O41*(1-0.3),N41="","")</t>
  </si>
  <si>
    <t>Q41</t>
  </si>
  <si>
    <t>=IFERROR((Y41-Z41),"")</t>
  </si>
  <si>
    <t>R41</t>
  </si>
  <si>
    <t>=IFERROR(Y41*kWh_Rate,"")</t>
  </si>
  <si>
    <t>S41</t>
  </si>
  <si>
    <t>=IFERROR(Z41*kWh_Rate,"")</t>
  </si>
  <si>
    <t>T41</t>
  </si>
  <si>
    <t>=IFERROR(R41-S41,"")</t>
  </si>
  <si>
    <t>U41</t>
  </si>
  <si>
    <t>=IFERROR(IF(M41="",H41*AA41, (H41*AA41)+(M41*AB41)), "")</t>
  </si>
  <si>
    <t>V41</t>
  </si>
  <si>
    <t>=IFERROR(IF(M41="",(I41*H41)*(AC41+AD41),((I41*H41)*(AC41+AD41))+(M41*AE41)),"")</t>
  </si>
  <si>
    <t>W41</t>
  </si>
  <si>
    <t>=IFERROR(U41-V41,"")</t>
  </si>
  <si>
    <t>X41</t>
  </si>
  <si>
    <t>=IFERROR(W41/(T41+(R41*$F$11)),"")</t>
  </si>
  <si>
    <t>Y41</t>
  </si>
  <si>
    <t>=IFERROR((D41*G41*O41)/1000,"")</t>
  </si>
  <si>
    <t>Z41</t>
  </si>
  <si>
    <t>=IFERROR((H41*L41*P41)/1000,"")</t>
  </si>
  <si>
    <t>AA41</t>
  </si>
  <si>
    <t>=IFERROR(VLOOKUP(J41,ReferenceTbl,6,FALSE), 0)</t>
  </si>
  <si>
    <t>AB41</t>
  </si>
  <si>
    <t>=IFERROR(VLOOKUP(N41,ReferenceTbl,6,FALSE), 0)</t>
  </si>
  <si>
    <t>AC41</t>
  </si>
  <si>
    <t>AD41</t>
  </si>
  <si>
    <t>AE41</t>
  </si>
  <si>
    <t>=IFERROR(INDEX(ReferenceTbl[[SMBDI]:[NA]],MATCH([@[Control Description]], ReferenceTbl[Fixture Description],0),MATCH('Proposal 4'!G31,ReferenceTbl[[#Headers],[SMBDI]:[NA]],0)),0)</t>
  </si>
  <si>
    <t>P42</t>
  </si>
  <si>
    <t>=IFS(N42="Switch Sensor",O42*0.5,N42="Ceiling Mount Sensor",O42*0.5,N42="Timer Control",O42*(1-0.3),N42="","")</t>
  </si>
  <si>
    <t>Q42</t>
  </si>
  <si>
    <t>=IFERROR((Y42-Z42),"")</t>
  </si>
  <si>
    <t>R42</t>
  </si>
  <si>
    <t>=IFERROR(Y42*kWh_Rate,"")</t>
  </si>
  <si>
    <t>S42</t>
  </si>
  <si>
    <t>=IFERROR(Z42*kWh_Rate,"")</t>
  </si>
  <si>
    <t>T42</t>
  </si>
  <si>
    <t>=IFERROR(R42-S42,"")</t>
  </si>
  <si>
    <t>U42</t>
  </si>
  <si>
    <t>=IFERROR(IF(M42="",H42*AA42, (H42*AA42)+(M42*AB42)), "")</t>
  </si>
  <si>
    <t>V42</t>
  </si>
  <si>
    <t>=IFERROR(IF(M42="",(I42*H42)*(AC42+AD42),((I42*H42)*(AC42+AD42))+(M42*AE42)),"")</t>
  </si>
  <si>
    <t>W42</t>
  </si>
  <si>
    <t>=IFERROR(U42-V42,"")</t>
  </si>
  <si>
    <t>X42</t>
  </si>
  <si>
    <t>=IFERROR(W42/(T42+(R42*$F$11)),"")</t>
  </si>
  <si>
    <t>Y42</t>
  </si>
  <si>
    <t>=IFERROR((D42*G42*O42)/1000,"")</t>
  </si>
  <si>
    <t>Z42</t>
  </si>
  <si>
    <t>=IFERROR((H42*L42*P42)/1000,"")</t>
  </si>
  <si>
    <t>AA42</t>
  </si>
  <si>
    <t>=IFERROR(VLOOKUP(J42,ReferenceTbl,6,FALSE), 0)</t>
  </si>
  <si>
    <t>AB42</t>
  </si>
  <si>
    <t>=IFERROR(VLOOKUP(N42,ReferenceTbl,6,FALSE), 0)</t>
  </si>
  <si>
    <t>AC42</t>
  </si>
  <si>
    <t>AD42</t>
  </si>
  <si>
    <t>AE42</t>
  </si>
  <si>
    <t>=IFERROR(INDEX(ReferenceTbl[[SMBDI]:[NA]],MATCH([@[Control Description]], ReferenceTbl[Fixture Description],0),MATCH('Proposal 4'!G32,ReferenceTbl[[#Headers],[SMBDI]:[NA]],0)),0)</t>
  </si>
  <si>
    <t>P43</t>
  </si>
  <si>
    <t>=IFS(N43="Switch Sensor",O43*0.5,N43="Ceiling Mount Sensor",O43*0.5,N43="Timer Control",O43*(1-0.3),N43="","")</t>
  </si>
  <si>
    <t>Q43</t>
  </si>
  <si>
    <t>=IFERROR((Y43-Z43),"")</t>
  </si>
  <si>
    <t>R43</t>
  </si>
  <si>
    <t>=IFERROR(Y43*kWh_Rate,"")</t>
  </si>
  <si>
    <t>S43</t>
  </si>
  <si>
    <t>=IFERROR(Z43*kWh_Rate,"")</t>
  </si>
  <si>
    <t>T43</t>
  </si>
  <si>
    <t>=IFERROR(R43-S43,"")</t>
  </si>
  <si>
    <t>U43</t>
  </si>
  <si>
    <t>=IFERROR(IF(M43="",H43*AA43, (H43*AA43)+(M43*AB43)), "")</t>
  </si>
  <si>
    <t>V43</t>
  </si>
  <si>
    <t>=IFERROR(IF(M43="",(I43*H43)*(AC43+AD43),((I43*H43)*(AC43+AD43))+(M43*AE43)),"")</t>
  </si>
  <si>
    <t>W43</t>
  </si>
  <si>
    <t>=IFERROR(U43-V43,"")</t>
  </si>
  <si>
    <t>X43</t>
  </si>
  <si>
    <t>=IFERROR(W43/(T43+(R43*$F$11)),"")</t>
  </si>
  <si>
    <t>Y43</t>
  </si>
  <si>
    <t>=IFERROR((D43*G43*O43)/1000,"")</t>
  </si>
  <si>
    <t>Z43</t>
  </si>
  <si>
    <t>=IFERROR((H43*L43*P43)/1000,"")</t>
  </si>
  <si>
    <t>AA43</t>
  </si>
  <si>
    <t>=IFERROR(VLOOKUP(J43,ReferenceTbl,6,FALSE), 0)</t>
  </si>
  <si>
    <t>AB43</t>
  </si>
  <si>
    <t>=IFERROR(VLOOKUP(N43,ReferenceTbl,6,FALSE), 0)</t>
  </si>
  <si>
    <t>AC43</t>
  </si>
  <si>
    <t>AD43</t>
  </si>
  <si>
    <t>AE43</t>
  </si>
  <si>
    <t>=IFERROR(INDEX(ReferenceTbl[[SMBDI]:[NA]],MATCH([@[Control Description]], ReferenceTbl[Fixture Description],0),MATCH('Proposal 4'!G33,ReferenceTbl[[#Headers],[SMBDI]:[NA]],0)),0)</t>
  </si>
  <si>
    <t>P44</t>
  </si>
  <si>
    <t>=IFS(N44="Switch Sensor",O44*0.5,N44="Ceiling Mount Sensor",O44*0.5,N44="Timer Control",O44*(1-0.3),N44="","")</t>
  </si>
  <si>
    <t>Q44</t>
  </si>
  <si>
    <t>=IFERROR((Y44-Z44),"")</t>
  </si>
  <si>
    <t>R44</t>
  </si>
  <si>
    <t>=IFERROR(Y44*kWh_Rate,"")</t>
  </si>
  <si>
    <t>S44</t>
  </si>
  <si>
    <t>=IFERROR(Z44*kWh_Rate,"")</t>
  </si>
  <si>
    <t>T44</t>
  </si>
  <si>
    <t>=IFERROR(R44-S44,"")</t>
  </si>
  <si>
    <t>U44</t>
  </si>
  <si>
    <t>=IFERROR(IF(M44="",H44*AA44, (H44*AA44)+(M44*AB44)), "")</t>
  </si>
  <si>
    <t>V44</t>
  </si>
  <si>
    <t>=IFERROR(IF(M44="",(I44*H44)*(AC44+AD44),((I44*H44)*(AC44+AD44))+(M44*AE44)),"")</t>
  </si>
  <si>
    <t>W44</t>
  </si>
  <si>
    <t>=IFERROR(U44-V44,"")</t>
  </si>
  <si>
    <t>X44</t>
  </si>
  <si>
    <t>=IFERROR(W44/(T44+(R44*$F$11)),"")</t>
  </si>
  <si>
    <t>Y44</t>
  </si>
  <si>
    <t>=IFERROR((D44*G44*O44)/1000,"")</t>
  </si>
  <si>
    <t>Z44</t>
  </si>
  <si>
    <t>=IFERROR((H44*L44*P44)/1000,"")</t>
  </si>
  <si>
    <t>AA44</t>
  </si>
  <si>
    <t>=IFERROR(VLOOKUP(J44,ReferenceTbl,6,FALSE), 0)</t>
  </si>
  <si>
    <t>AB44</t>
  </si>
  <si>
    <t>=IFERROR(VLOOKUP(N44,ReferenceTbl,6,FALSE), 0)</t>
  </si>
  <si>
    <t>AC44</t>
  </si>
  <si>
    <t>AD44</t>
  </si>
  <si>
    <t>AE44</t>
  </si>
  <si>
    <t>=IFERROR(INDEX(ReferenceTbl[[SMBDI]:[NA]],MATCH([@[Control Description]], ReferenceTbl[Fixture Description],0),MATCH('Proposal 4'!G34,ReferenceTbl[[#Headers],[SMBDI]:[NA]],0)),0)</t>
  </si>
  <si>
    <t>P45</t>
  </si>
  <si>
    <t>=IFS(N45="Switch Sensor",O45*0.5,N45="Ceiling Mount Sensor",O45*0.5,N45="Timer Control",O45*(1-0.3),N45="","")</t>
  </si>
  <si>
    <t>Q45</t>
  </si>
  <si>
    <t>=IFERROR((Y45-Z45),"")</t>
  </si>
  <si>
    <t>R45</t>
  </si>
  <si>
    <t>=IFERROR(Y45*kWh_Rate,"")</t>
  </si>
  <si>
    <t>S45</t>
  </si>
  <si>
    <t>=IFERROR(Z45*kWh_Rate,"")</t>
  </si>
  <si>
    <t>T45</t>
  </si>
  <si>
    <t>=IFERROR(R45-S45,"")</t>
  </si>
  <si>
    <t>U45</t>
  </si>
  <si>
    <t>=IFERROR(IF(M45="",H45*AA45, (H45*AA45)+(M45*AB45)), "")</t>
  </si>
  <si>
    <t>V45</t>
  </si>
  <si>
    <t>=IFERROR(IF(M45="",(I45*H45)*(AC45+AD45),((I45*H45)*(AC45+AD45))+(M45*AE45)),"")</t>
  </si>
  <si>
    <t>W45</t>
  </si>
  <si>
    <t>=IFERROR(U45-V45,"")</t>
  </si>
  <si>
    <t>X45</t>
  </si>
  <si>
    <t>=IFERROR(W45/(T45+(R45*$F$11)),"")</t>
  </si>
  <si>
    <t>Y45</t>
  </si>
  <si>
    <t>=IFERROR((D45*G45*O45)/1000,"")</t>
  </si>
  <si>
    <t>Z45</t>
  </si>
  <si>
    <t>=IFERROR((H45*L45*P45)/1000,"")</t>
  </si>
  <si>
    <t>AA45</t>
  </si>
  <si>
    <t>=IFERROR(VLOOKUP(J45,ReferenceTbl,6,FALSE), 0)</t>
  </si>
  <si>
    <t>AB45</t>
  </si>
  <si>
    <t>=IFERROR(VLOOKUP(N45,ReferenceTbl,6,FALSE), 0)</t>
  </si>
  <si>
    <t>AC45</t>
  </si>
  <si>
    <t>AD45</t>
  </si>
  <si>
    <t>AE45</t>
  </si>
  <si>
    <t>=IFERROR(INDEX(ReferenceTbl[[SMBDI]:[NA]],MATCH([@[Control Description]], ReferenceTbl[Fixture Description],0),MATCH('Proposal 4'!G35,ReferenceTbl[[#Headers],[SMBDI]:[NA]],0)),0)</t>
  </si>
  <si>
    <t>P46</t>
  </si>
  <si>
    <t>=IFS(N46="Switch Sensor",O46*0.5,N46="Ceiling Mount Sensor",O46*0.5,N46="Timer Control",O46*(1-0.3),N46="","")</t>
  </si>
  <si>
    <t>Q46</t>
  </si>
  <si>
    <t>=IFERROR((Y46-Z46),"")</t>
  </si>
  <si>
    <t>R46</t>
  </si>
  <si>
    <t>=IFERROR(Y46*kWh_Rate,"")</t>
  </si>
  <si>
    <t>S46</t>
  </si>
  <si>
    <t>=IFERROR(Z46*kWh_Rate,"")</t>
  </si>
  <si>
    <t>T46</t>
  </si>
  <si>
    <t>=IFERROR(R46-S46,"")</t>
  </si>
  <si>
    <t>U46</t>
  </si>
  <si>
    <t>=IFERROR(IF(M46="",H46*AA46, (H46*AA46)+(M46*AB46)), "")</t>
  </si>
  <si>
    <t>V46</t>
  </si>
  <si>
    <t>=IFERROR(IF(M46="",(I46*H46)*(AC46+AD46),((I46*H46)*(AC46+AD46))+(M46*AE46)),"")</t>
  </si>
  <si>
    <t>W46</t>
  </si>
  <si>
    <t>=IFERROR(U46-V46,"")</t>
  </si>
  <si>
    <t>X46</t>
  </si>
  <si>
    <t>=IFERROR(W46/(T46+(R46*$F$11)),"")</t>
  </si>
  <si>
    <t>Y46</t>
  </si>
  <si>
    <t>=IFERROR((D46*G46*O46)/1000,"")</t>
  </si>
  <si>
    <t>Z46</t>
  </si>
  <si>
    <t>=IFERROR((H46*L46*P46)/1000,"")</t>
  </si>
  <si>
    <t>AA46</t>
  </si>
  <si>
    <t>=IFERROR(VLOOKUP(J46,ReferenceTbl,6,FALSE), 0)</t>
  </si>
  <si>
    <t>AB46</t>
  </si>
  <si>
    <t>=IFERROR(VLOOKUP(N46,ReferenceTbl,6,FALSE), 0)</t>
  </si>
  <si>
    <t>AC46</t>
  </si>
  <si>
    <t>AD46</t>
  </si>
  <si>
    <t>AE46</t>
  </si>
  <si>
    <t>=IFERROR(INDEX(ReferenceTbl[[SMBDI]:[NA]],MATCH([@[Control Description]], ReferenceTbl[Fixture Description],0),MATCH('Proposal 4'!G36,ReferenceTbl[[#Headers],[SMBDI]:[NA]],0)),0)</t>
  </si>
  <si>
    <t>P47</t>
  </si>
  <si>
    <t>=IFS(N47="Switch Sensor",O47*0.5,N47="Ceiling Mount Sensor",O47*0.5,N47="Timer Control",O47*(1-0.3),N47="","")</t>
  </si>
  <si>
    <t>Q47</t>
  </si>
  <si>
    <t>=IFERROR((Y47-Z47),"")</t>
  </si>
  <si>
    <t>R47</t>
  </si>
  <si>
    <t>=IFERROR(Y47*kWh_Rate,"")</t>
  </si>
  <si>
    <t>S47</t>
  </si>
  <si>
    <t>=IFERROR(Z47*kWh_Rate,"")</t>
  </si>
  <si>
    <t>T47</t>
  </si>
  <si>
    <t>=IFERROR(R47-S47,"")</t>
  </si>
  <si>
    <t>U47</t>
  </si>
  <si>
    <t>=IFERROR(IF(M47="",H47*AA47, (H47*AA47)+(M47*AB47)), "")</t>
  </si>
  <si>
    <t>V47</t>
  </si>
  <si>
    <t>=IFERROR(IF(M47="",(I47*H47)*(AC47+AD47),((I47*H47)*(AC47+AD47))+(M47*AE47)),"")</t>
  </si>
  <si>
    <t>W47</t>
  </si>
  <si>
    <t>=IFERROR(U47-V47,"")</t>
  </si>
  <si>
    <t>X47</t>
  </si>
  <si>
    <t>=IFERROR(W47/(T47+(R47*$F$11)),"")</t>
  </si>
  <si>
    <t>Y47</t>
  </si>
  <si>
    <t>=IFERROR((D47*G47*O47)/1000,"")</t>
  </si>
  <si>
    <t>Z47</t>
  </si>
  <si>
    <t>=IFERROR((H47*L47*P47)/1000,"")</t>
  </si>
  <si>
    <t>AA47</t>
  </si>
  <si>
    <t>=IFERROR(VLOOKUP(J47,ReferenceTbl,6,FALSE), 0)</t>
  </si>
  <si>
    <t>AB47</t>
  </si>
  <si>
    <t>=IFERROR(VLOOKUP(N47,ReferenceTbl,6,FALSE), 0)</t>
  </si>
  <si>
    <t>AC47</t>
  </si>
  <si>
    <t>AD47</t>
  </si>
  <si>
    <t>AE47</t>
  </si>
  <si>
    <t>=IFERROR(INDEX(ReferenceTbl[[SMBDI]:[NA]],MATCH([@[Control Description]], ReferenceTbl[Fixture Description],0),MATCH('Proposal 4'!G37,ReferenceTbl[[#Headers],[SMBDI]:[NA]],0)),0)</t>
  </si>
  <si>
    <t>P48</t>
  </si>
  <si>
    <t>=IFS(N48="Switch Sensor",O48*0.5,N48="Ceiling Mount Sensor",O48*0.5,N48="Timer Control",O48*(1-0.3),N48="","")</t>
  </si>
  <si>
    <t>Q48</t>
  </si>
  <si>
    <t>=IFERROR((Y48-Z48),"")</t>
  </si>
  <si>
    <t>R48</t>
  </si>
  <si>
    <t>=IFERROR(Y48*kWh_Rate,"")</t>
  </si>
  <si>
    <t>S48</t>
  </si>
  <si>
    <t>=IFERROR(Z48*kWh_Rate,"")</t>
  </si>
  <si>
    <t>T48</t>
  </si>
  <si>
    <t>=IFERROR(R48-S48,"")</t>
  </si>
  <si>
    <t>U48</t>
  </si>
  <si>
    <t>=IFERROR(IF(M48="",H48*AA48, (H48*AA48)+(M48*AB48)), "")</t>
  </si>
  <si>
    <t>V48</t>
  </si>
  <si>
    <t>=IFERROR(IF(M48="",(I48*H48)*(AC48+AD48),((I48*H48)*(AC48+AD48))+(M48*AE48)),"")</t>
  </si>
  <si>
    <t>W48</t>
  </si>
  <si>
    <t>=IFERROR(U48-V48,"")</t>
  </si>
  <si>
    <t>X48</t>
  </si>
  <si>
    <t>=IFERROR(W48/(T48+(R48*$F$11)),"")</t>
  </si>
  <si>
    <t>Y48</t>
  </si>
  <si>
    <t>=IFERROR((D48*G48*O48)/1000,"")</t>
  </si>
  <si>
    <t>Z48</t>
  </si>
  <si>
    <t>=IFERROR((H48*L48*P48)/1000,"")</t>
  </si>
  <si>
    <t>AA48</t>
  </si>
  <si>
    <t>=IFERROR(VLOOKUP(J48,ReferenceTbl,6,FALSE), 0)</t>
  </si>
  <si>
    <t>AB48</t>
  </si>
  <si>
    <t>=IFERROR(VLOOKUP(N48,ReferenceTbl,6,FALSE), 0)</t>
  </si>
  <si>
    <t>AC48</t>
  </si>
  <si>
    <t>AD48</t>
  </si>
  <si>
    <t>AE48</t>
  </si>
  <si>
    <t>=IFERROR(INDEX(ReferenceTbl[[SMBDI]:[NA]],MATCH([@[Control Description]], ReferenceTbl[Fixture Description],0),MATCH('Proposal 4'!G38,ReferenceTbl[[#Headers],[SMBDI]:[NA]],0)),0)</t>
  </si>
  <si>
    <t>P49</t>
  </si>
  <si>
    <t>=IFS(N49="Switch Sensor",O49*0.5,N49="Ceiling Mount Sensor",O49*0.5,N49="Timer Control",O49*(1-0.3),N49="","")</t>
  </si>
  <si>
    <t>Q49</t>
  </si>
  <si>
    <t>=IFERROR((Y49-Z49),"")</t>
  </si>
  <si>
    <t>R49</t>
  </si>
  <si>
    <t>=IFERROR(Y49*kWh_Rate,"")</t>
  </si>
  <si>
    <t>S49</t>
  </si>
  <si>
    <t>=IFERROR(Z49*kWh_Rate,"")</t>
  </si>
  <si>
    <t>T49</t>
  </si>
  <si>
    <t>=IFERROR(R49-S49,"")</t>
  </si>
  <si>
    <t>U49</t>
  </si>
  <si>
    <t>=IFERROR(IF(M49="",H49*AA49, (H49*AA49)+(M49*AB49)), "")</t>
  </si>
  <si>
    <t>V49</t>
  </si>
  <si>
    <t>=IFERROR(IF(M49="",(I49*H49)*(AC49+AD49),((I49*H49)*(AC49+AD49))+(M49*AE49)),"")</t>
  </si>
  <si>
    <t>W49</t>
  </si>
  <si>
    <t>=IFERROR(U49-V49,"")</t>
  </si>
  <si>
    <t>X49</t>
  </si>
  <si>
    <t>=IFERROR(W49/(T49+(R49*$F$11)),"")</t>
  </si>
  <si>
    <t>Y49</t>
  </si>
  <si>
    <t>=IFERROR((D49*G49*O49)/1000,"")</t>
  </si>
  <si>
    <t>Z49</t>
  </si>
  <si>
    <t>=IFERROR((H49*L49*P49)/1000,"")</t>
  </si>
  <si>
    <t>AA49</t>
  </si>
  <si>
    <t>=IFERROR(VLOOKUP(J49,ReferenceTbl,6,FALSE), 0)</t>
  </si>
  <si>
    <t>AB49</t>
  </si>
  <si>
    <t>=IFERROR(VLOOKUP(N49,ReferenceTbl,6,FALSE), 0)</t>
  </si>
  <si>
    <t>AC49</t>
  </si>
  <si>
    <t>AD49</t>
  </si>
  <si>
    <t>AE49</t>
  </si>
  <si>
    <t>=IFERROR(INDEX(ReferenceTbl[[SMBDI]:[NA]],MATCH([@[Control Description]], ReferenceTbl[Fixture Description],0),MATCH('Proposal 4'!G39,ReferenceTbl[[#Headers],[SMBDI]:[NA]],0)),0)</t>
  </si>
  <si>
    <t>P50</t>
  </si>
  <si>
    <t>=IFS(N50="Switch Sensor",O50*0.5,N50="Ceiling Mount Sensor",O50*0.5,N50="Timer Control",O50*(1-0.3),N50="","")</t>
  </si>
  <si>
    <t>Q50</t>
  </si>
  <si>
    <t>=IFERROR((Y50-Z50),"")</t>
  </si>
  <si>
    <t>R50</t>
  </si>
  <si>
    <t>=IFERROR(Y50*kWh_Rate,"")</t>
  </si>
  <si>
    <t>S50</t>
  </si>
  <si>
    <t>=IFERROR(Z50*kWh_Rate,"")</t>
  </si>
  <si>
    <t>T50</t>
  </si>
  <si>
    <t>=IFERROR(R50-S50,"")</t>
  </si>
  <si>
    <t>U50</t>
  </si>
  <si>
    <t>=IFERROR(IF(M50="",H50*AA50, (H50*AA50)+(M50*AB50)), "")</t>
  </si>
  <si>
    <t>V50</t>
  </si>
  <si>
    <t>=IFERROR(IF(M50="",(I50*H50)*(AC50+AD50),((I50*H50)*(AC50+AD50))+(M50*AE50)),"")</t>
  </si>
  <si>
    <t>W50</t>
  </si>
  <si>
    <t>=IFERROR(U50-V50,"")</t>
  </si>
  <si>
    <t>X50</t>
  </si>
  <si>
    <t>=IFERROR(W50/(T50+(R50*$F$11)),"")</t>
  </si>
  <si>
    <t>Y50</t>
  </si>
  <si>
    <t>=IFERROR((D50*G50*O50)/1000,"")</t>
  </si>
  <si>
    <t>Z50</t>
  </si>
  <si>
    <t>=IFERROR((H50*L50*P50)/1000,"")</t>
  </si>
  <si>
    <t>AA50</t>
  </si>
  <si>
    <t>=IFERROR(VLOOKUP(J50,ReferenceTbl,6,FALSE), 0)</t>
  </si>
  <si>
    <t>AB50</t>
  </si>
  <si>
    <t>=IFERROR(VLOOKUP(N50,ReferenceTbl,6,FALSE), 0)</t>
  </si>
  <si>
    <t>AC50</t>
  </si>
  <si>
    <t>AD50</t>
  </si>
  <si>
    <t>AE50</t>
  </si>
  <si>
    <t>=IFERROR(INDEX(ReferenceTbl[[SMBDI]:[NA]],MATCH([@[Control Description]], ReferenceTbl[Fixture Description],0),MATCH('Proposal 4'!G40,ReferenceTbl[[#Headers],[SMBDI]:[NA]],0)),0)</t>
  </si>
  <si>
    <t>P51</t>
  </si>
  <si>
    <t>=IFS(N51="Switch Sensor",O51*0.5,N51="Ceiling Mount Sensor",O51*0.5,N51="Timer Control",O51*(1-0.3),N51="","")</t>
  </si>
  <si>
    <t>Q51</t>
  </si>
  <si>
    <t>=IFERROR((Y51-Z51),"")</t>
  </si>
  <si>
    <t>R51</t>
  </si>
  <si>
    <t>=IFERROR(Y51*kWh_Rate,"")</t>
  </si>
  <si>
    <t>S51</t>
  </si>
  <si>
    <t>=IFERROR(Z51*kWh_Rate,"")</t>
  </si>
  <si>
    <t>T51</t>
  </si>
  <si>
    <t>=IFERROR(R51-S51,"")</t>
  </si>
  <si>
    <t>U51</t>
  </si>
  <si>
    <t>=IFERROR(IF(M51="",H51*AA51, (H51*AA51)+(M51*AB51)), "")</t>
  </si>
  <si>
    <t>V51</t>
  </si>
  <si>
    <t>=IFERROR(IF(M51="",(I51*H51)*(AC51+AD51),((I51*H51)*(AC51+AD51))+(M51*AE51)),"")</t>
  </si>
  <si>
    <t>W51</t>
  </si>
  <si>
    <t>=IFERROR(U51-V51,"")</t>
  </si>
  <si>
    <t>X51</t>
  </si>
  <si>
    <t>=IFERROR(W51/(T51+(R51*$F$11)),"")</t>
  </si>
  <si>
    <t>Y51</t>
  </si>
  <si>
    <t>=IFERROR((D51*G51*O51)/1000,"")</t>
  </si>
  <si>
    <t>Z51</t>
  </si>
  <si>
    <t>=IFERROR((H51*L51*P51)/1000,"")</t>
  </si>
  <si>
    <t>AA51</t>
  </si>
  <si>
    <t>=IFERROR(VLOOKUP(J51,ReferenceTbl,6,FALSE), 0)</t>
  </si>
  <si>
    <t>AB51</t>
  </si>
  <si>
    <t>=IFERROR(VLOOKUP(N51,ReferenceTbl,6,FALSE), 0)</t>
  </si>
  <si>
    <t>AC51</t>
  </si>
  <si>
    <t>AD51</t>
  </si>
  <si>
    <t>AE51</t>
  </si>
  <si>
    <t>=IFERROR(INDEX(ReferenceTbl[[SMBDI]:[NA]],MATCH([@[Control Description]], ReferenceTbl[Fixture Description],0),MATCH('Proposal 4'!G41,ReferenceTbl[[#Headers],[SMBDI]:[NA]],0)),0)</t>
  </si>
  <si>
    <t>P52</t>
  </si>
  <si>
    <t>=IFS(N52="Switch Sensor",O52*0.5,N52="Ceiling Mount Sensor",O52*0.5,N52="Timer Control",O52*(1-0.3),N52="","")</t>
  </si>
  <si>
    <t>Q52</t>
  </si>
  <si>
    <t>=IFERROR((Y52-Z52),"")</t>
  </si>
  <si>
    <t>R52</t>
  </si>
  <si>
    <t>=IFERROR(Y52*kWh_Rate,"")</t>
  </si>
  <si>
    <t>S52</t>
  </si>
  <si>
    <t>=IFERROR(Z52*kWh_Rate,"")</t>
  </si>
  <si>
    <t>T52</t>
  </si>
  <si>
    <t>=IFERROR(R52-S52,"")</t>
  </si>
  <si>
    <t>U52</t>
  </si>
  <si>
    <t>=IFERROR(IF(M52="",H52*AA52, (H52*AA52)+(M52*AB52)), "")</t>
  </si>
  <si>
    <t>V52</t>
  </si>
  <si>
    <t>=IFERROR(IF(M52="",(I52*H52)*(AC52+AD52),((I52*H52)*(AC52+AD52))+(M52*AE52)),"")</t>
  </si>
  <si>
    <t>W52</t>
  </si>
  <si>
    <t>=IFERROR(U52-V52,"")</t>
  </si>
  <si>
    <t>X52</t>
  </si>
  <si>
    <t>=IFERROR(W52/(T52+(R52*$F$11)),"")</t>
  </si>
  <si>
    <t>Y52</t>
  </si>
  <si>
    <t>=IFERROR((D52*G52*O52)/1000,"")</t>
  </si>
  <si>
    <t>Z52</t>
  </si>
  <si>
    <t>=IFERROR((H52*L52*P52)/1000,"")</t>
  </si>
  <si>
    <t>AA52</t>
  </si>
  <si>
    <t>=IFERROR(VLOOKUP(J52,ReferenceTbl,6,FALSE), 0)</t>
  </si>
  <si>
    <t>AB52</t>
  </si>
  <si>
    <t>=IFERROR(VLOOKUP(N52,ReferenceTbl,6,FALSE), 0)</t>
  </si>
  <si>
    <t>AC52</t>
  </si>
  <si>
    <t>AD52</t>
  </si>
  <si>
    <t>AE52</t>
  </si>
  <si>
    <t>=IFERROR(INDEX(ReferenceTbl[[SMBDI]:[NA]],MATCH([@[Control Description]], ReferenceTbl[Fixture Description],0),MATCH('Proposal 4'!G42,ReferenceTbl[[#Headers],[SMBDI]:[NA]],0)),0)</t>
  </si>
  <si>
    <t>P53</t>
  </si>
  <si>
    <t>=IFS(N53="Switch Sensor",O53*0.5,N53="Ceiling Mount Sensor",O53*0.5,N53="Timer Control",O53*(1-0.3),N53="","")</t>
  </si>
  <si>
    <t>Q53</t>
  </si>
  <si>
    <t>=IFERROR((Y53-Z53),"")</t>
  </si>
  <si>
    <t>R53</t>
  </si>
  <si>
    <t>=IFERROR(Y53*kWh_Rate,"")</t>
  </si>
  <si>
    <t>S53</t>
  </si>
  <si>
    <t>=IFERROR(Z53*kWh_Rate,"")</t>
  </si>
  <si>
    <t>T53</t>
  </si>
  <si>
    <t>=IFERROR(R53-S53,"")</t>
  </si>
  <si>
    <t>U53</t>
  </si>
  <si>
    <t>=IFERROR(IF(M53="",H53*AA53, (H53*AA53)+(M53*AB53)), "")</t>
  </si>
  <si>
    <t>V53</t>
  </si>
  <si>
    <t>=IFERROR(IF(M53="",(I53*H53)*(AC53+AD53),((I53*H53)*(AC53+AD53))+(M53*AE53)),"")</t>
  </si>
  <si>
    <t>W53</t>
  </si>
  <si>
    <t>=IFERROR(U53-V53,"")</t>
  </si>
  <si>
    <t>X53</t>
  </si>
  <si>
    <t>=IFERROR(W53/(T53+(R53*$F$11)),"")</t>
  </si>
  <si>
    <t>Y53</t>
  </si>
  <si>
    <t>=IFERROR((D53*G53*O53)/1000,"")</t>
  </si>
  <si>
    <t>Z53</t>
  </si>
  <si>
    <t>=IFERROR((H53*L53*P53)/1000,"")</t>
  </si>
  <si>
    <t>AA53</t>
  </si>
  <si>
    <t>=IFERROR(VLOOKUP(J53,ReferenceTbl,6,FALSE), 0)</t>
  </si>
  <si>
    <t>AB53</t>
  </si>
  <si>
    <t>=IFERROR(VLOOKUP(N53,ReferenceTbl,6,FALSE), 0)</t>
  </si>
  <si>
    <t>AC53</t>
  </si>
  <si>
    <t>AD53</t>
  </si>
  <si>
    <t>AE53</t>
  </si>
  <si>
    <t>=IFERROR(INDEX(ReferenceTbl[[SMBDI]:[NA]],MATCH([@[Control Description]], ReferenceTbl[Fixture Description],0),MATCH('Proposal 4'!G43,ReferenceTbl[[#Headers],[SMBDI]:[NA]],0)),0)</t>
  </si>
  <si>
    <t>P54</t>
  </si>
  <si>
    <t>=IFS(N54="Switch Sensor",O54*0.5,N54="Ceiling Mount Sensor",O54*0.5,N54="Timer Control",O54*(1-0.3),N54="","")</t>
  </si>
  <si>
    <t>Q54</t>
  </si>
  <si>
    <t>=IFERROR((Y54-Z54),"")</t>
  </si>
  <si>
    <t>R54</t>
  </si>
  <si>
    <t>=IFERROR(Y54*kWh_Rate,"")</t>
  </si>
  <si>
    <t>S54</t>
  </si>
  <si>
    <t>=IFERROR(Z54*kWh_Rate,"")</t>
  </si>
  <si>
    <t>T54</t>
  </si>
  <si>
    <t>=IFERROR(R54-S54,"")</t>
  </si>
  <si>
    <t>U54</t>
  </si>
  <si>
    <t>=IFERROR(IF(M54="",H54*AA54, (H54*AA54)+(M54*AB54)), "")</t>
  </si>
  <si>
    <t>V54</t>
  </si>
  <si>
    <t>=IFERROR(IF(M54="",(I54*H54)*(AC54+AD54),((I54*H54)*(AC54+AD54))+(M54*AE54)),"")</t>
  </si>
  <si>
    <t>W54</t>
  </si>
  <si>
    <t>=IFERROR(U54-V54,"")</t>
  </si>
  <si>
    <t>X54</t>
  </si>
  <si>
    <t>=IFERROR(W54/(T54+(R54*$F$11)),"")</t>
  </si>
  <si>
    <t>Y54</t>
  </si>
  <si>
    <t>=IFERROR((D54*G54*O54)/1000,"")</t>
  </si>
  <si>
    <t>Z54</t>
  </si>
  <si>
    <t>=IFERROR((H54*L54*P54)/1000,"")</t>
  </si>
  <si>
    <t>AA54</t>
  </si>
  <si>
    <t>=IFERROR(VLOOKUP(J54,ReferenceTbl,6,FALSE), 0)</t>
  </si>
  <si>
    <t>AB54</t>
  </si>
  <si>
    <t>=IFERROR(VLOOKUP(N54,ReferenceTbl,6,FALSE), 0)</t>
  </si>
  <si>
    <t>AC54</t>
  </si>
  <si>
    <t>AD54</t>
  </si>
  <si>
    <t>AE54</t>
  </si>
  <si>
    <t>=IFERROR(INDEX(ReferenceTbl[[SMBDI]:[NA]],MATCH([@[Control Description]], ReferenceTbl[Fixture Description],0),MATCH('Proposal 4'!G44,ReferenceTbl[[#Headers],[SMBDI]:[NA]],0)),0)</t>
  </si>
  <si>
    <t>P55</t>
  </si>
  <si>
    <t>=IFS(N55="Switch Sensor",O55*0.5,N55="Ceiling Mount Sensor",O55*0.5,N55="Timer Control",O55*(1-0.3),N55="","")</t>
  </si>
  <si>
    <t>Q55</t>
  </si>
  <si>
    <t>=IFERROR((Y55-Z55),"")</t>
  </si>
  <si>
    <t>R55</t>
  </si>
  <si>
    <t>=IFERROR(Y55*kWh_Rate,"")</t>
  </si>
  <si>
    <t>S55</t>
  </si>
  <si>
    <t>=IFERROR(Z55*kWh_Rate,"")</t>
  </si>
  <si>
    <t>T55</t>
  </si>
  <si>
    <t>=IFERROR(R55-S55,"")</t>
  </si>
  <si>
    <t>U55</t>
  </si>
  <si>
    <t>=IFERROR(IF(M55="",H55*AA55, (H55*AA55)+(M55*AB55)), "")</t>
  </si>
  <si>
    <t>V55</t>
  </si>
  <si>
    <t>=IFERROR(IF(M55="",(I55*H55)*(AC55+AD55),((I55*H55)*(AC55+AD55))+(M55*AE55)),"")</t>
  </si>
  <si>
    <t>W55</t>
  </si>
  <si>
    <t>=IFERROR(U55-V55,"")</t>
  </si>
  <si>
    <t>X55</t>
  </si>
  <si>
    <t>=IFERROR(W55/(T55+(R55*$F$11)),"")</t>
  </si>
  <si>
    <t>Y55</t>
  </si>
  <si>
    <t>=IFERROR((D55*G55*O55)/1000,"")</t>
  </si>
  <si>
    <t>Z55</t>
  </si>
  <si>
    <t>=IFERROR((H55*L55*P55)/1000,"")</t>
  </si>
  <si>
    <t>AA55</t>
  </si>
  <si>
    <t>=IFERROR(VLOOKUP(J55,ReferenceTbl,6,FALSE), 0)</t>
  </si>
  <si>
    <t>AB55</t>
  </si>
  <si>
    <t>=IFERROR(VLOOKUP(N55,ReferenceTbl,6,FALSE), 0)</t>
  </si>
  <si>
    <t>AC55</t>
  </si>
  <si>
    <t>AD55</t>
  </si>
  <si>
    <t>AE55</t>
  </si>
  <si>
    <t>=IFERROR(INDEX(ReferenceTbl[[SMBDI]:[NA]],MATCH([@[Control Description]], ReferenceTbl[Fixture Description],0),MATCH('Proposal 4'!G45,ReferenceTbl[[#Headers],[SMBDI]:[NA]],0)),0)</t>
  </si>
  <si>
    <t>P56</t>
  </si>
  <si>
    <t>=IFS(N56="Switch Sensor",O56*0.5,N56="Ceiling Mount Sensor",O56*0.5,N56="Timer Control",O56*(1-0.3),N56="","")</t>
  </si>
  <si>
    <t>Q56</t>
  </si>
  <si>
    <t>=IFERROR((Y56-Z56),"")</t>
  </si>
  <si>
    <t>R56</t>
  </si>
  <si>
    <t>=IFERROR(Y56*kWh_Rate,"")</t>
  </si>
  <si>
    <t>S56</t>
  </si>
  <si>
    <t>=IFERROR(Z56*kWh_Rate,"")</t>
  </si>
  <si>
    <t>T56</t>
  </si>
  <si>
    <t>=IFERROR(R56-S56,"")</t>
  </si>
  <si>
    <t>U56</t>
  </si>
  <si>
    <t>=IFERROR(IF(M56="",H56*AA56, (H56*AA56)+(M56*AB56)), "")</t>
  </si>
  <si>
    <t>V56</t>
  </si>
  <si>
    <t>=IFERROR(IF(M56="",(I56*H56)*(AC56+AD56),((I56*H56)*(AC56+AD56))+(M56*AE56)),"")</t>
  </si>
  <si>
    <t>W56</t>
  </si>
  <si>
    <t>=IFERROR(U56-V56,"")</t>
  </si>
  <si>
    <t>X56</t>
  </si>
  <si>
    <t>=IFERROR(W56/(T56+(R56*$F$11)),"")</t>
  </si>
  <si>
    <t>Y56</t>
  </si>
  <si>
    <t>=IFERROR((D56*G56*O56)/1000,"")</t>
  </si>
  <si>
    <t>Z56</t>
  </si>
  <si>
    <t>=IFERROR((H56*L56*P56)/1000,"")</t>
  </si>
  <si>
    <t>AA56</t>
  </si>
  <si>
    <t>=IFERROR(VLOOKUP(J56,ReferenceTbl,6,FALSE), 0)</t>
  </si>
  <si>
    <t>AB56</t>
  </si>
  <si>
    <t>=IFERROR(VLOOKUP(N56,ReferenceTbl,6,FALSE), 0)</t>
  </si>
  <si>
    <t>AC56</t>
  </si>
  <si>
    <t>AD56</t>
  </si>
  <si>
    <t>AE56</t>
  </si>
  <si>
    <t>=IFERROR(INDEX(ReferenceTbl[[SMBDI]:[NA]],MATCH([@[Control Description]], ReferenceTbl[Fixture Description],0),MATCH('Proposal 4'!G46,ReferenceTbl[[#Headers],[SMBDI]:[NA]],0)),0)</t>
  </si>
  <si>
    <t>P57</t>
  </si>
  <si>
    <t>=IFS(N57="Switch Sensor",O57*0.5,N57="Ceiling Mount Sensor",O57*0.5,N57="Timer Control",O57*(1-0.3),N57="","")</t>
  </si>
  <si>
    <t>Q57</t>
  </si>
  <si>
    <t>=IFERROR((Y57-Z57),"")</t>
  </si>
  <si>
    <t>R57</t>
  </si>
  <si>
    <t>=IFERROR(Y57*kWh_Rate,"")</t>
  </si>
  <si>
    <t>S57</t>
  </si>
  <si>
    <t>=IFERROR(Z57*kWh_Rate,"")</t>
  </si>
  <si>
    <t>T57</t>
  </si>
  <si>
    <t>=IFERROR(R57-S57,"")</t>
  </si>
  <si>
    <t>U57</t>
  </si>
  <si>
    <t>=IFERROR(IF(M57="",H57*AA57, (H57*AA57)+(M57*AB57)), "")</t>
  </si>
  <si>
    <t>V57</t>
  </si>
  <si>
    <t>=IFERROR(IF(M57="",(I57*H57)*(AC57+AD57),((I57*H57)*(AC57+AD57))+(M57*AE57)),"")</t>
  </si>
  <si>
    <t>W57</t>
  </si>
  <si>
    <t>=IFERROR(U57-V57,"")</t>
  </si>
  <si>
    <t>X57</t>
  </si>
  <si>
    <t>=IFERROR(W57/(T57+(R57*$F$11)),"")</t>
  </si>
  <si>
    <t>Y57</t>
  </si>
  <si>
    <t>=IFERROR((D57*G57*O57)/1000,"")</t>
  </si>
  <si>
    <t>Z57</t>
  </si>
  <si>
    <t>=IFERROR((H57*L57*P57)/1000,"")</t>
  </si>
  <si>
    <t>AA57</t>
  </si>
  <si>
    <t>=IFERROR(VLOOKUP(J57,ReferenceTbl,6,FALSE), 0)</t>
  </si>
  <si>
    <t>AB57</t>
  </si>
  <si>
    <t>=IFERROR(VLOOKUP(N57,ReferenceTbl,6,FALSE), 0)</t>
  </si>
  <si>
    <t>AC57</t>
  </si>
  <si>
    <t>AD57</t>
  </si>
  <si>
    <t>AE57</t>
  </si>
  <si>
    <t>=IFERROR(INDEX(ReferenceTbl[[SMBDI]:[NA]],MATCH([@[Control Description]], ReferenceTbl[Fixture Description],0),MATCH('Proposal 4'!G47,ReferenceTbl[[#Headers],[SMBDI]:[NA]],0)),0)</t>
  </si>
  <si>
    <t>P58</t>
  </si>
  <si>
    <t>=IFS(N58="Switch Sensor",O58*0.5,N58="Ceiling Mount Sensor",O58*0.5,N58="Timer Control",O58*(1-0.3),N58="","")</t>
  </si>
  <si>
    <t>Q58</t>
  </si>
  <si>
    <t>=IFERROR((Y58-Z58),"")</t>
  </si>
  <si>
    <t>R58</t>
  </si>
  <si>
    <t>=IFERROR(Y58*kWh_Rate,"")</t>
  </si>
  <si>
    <t>S58</t>
  </si>
  <si>
    <t>=IFERROR(Z58*kWh_Rate,"")</t>
  </si>
  <si>
    <t>T58</t>
  </si>
  <si>
    <t>=IFERROR(R58-S58,"")</t>
  </si>
  <si>
    <t>U58</t>
  </si>
  <si>
    <t>=IFERROR(IF(M58="",H58*AA58, (H58*AA58)+(M58*AB58)), "")</t>
  </si>
  <si>
    <t>V58</t>
  </si>
  <si>
    <t>=IFERROR(IF(M58="",(I58*H58)*(AC58+AD58),((I58*H58)*(AC58+AD58))+(M58*AE58)),"")</t>
  </si>
  <si>
    <t>W58</t>
  </si>
  <si>
    <t>=IFERROR(U58-V58,"")</t>
  </si>
  <si>
    <t>X58</t>
  </si>
  <si>
    <t>=IFERROR(W58/(T58+(R58*$F$11)),"")</t>
  </si>
  <si>
    <t>Y58</t>
  </si>
  <si>
    <t>=IFERROR((D58*G58*O58)/1000,"")</t>
  </si>
  <si>
    <t>Z58</t>
  </si>
  <si>
    <t>=IFERROR((H58*L58*P58)/1000,"")</t>
  </si>
  <si>
    <t>AA58</t>
  </si>
  <si>
    <t>=IFERROR(VLOOKUP(J58,ReferenceTbl,6,FALSE), 0)</t>
  </si>
  <si>
    <t>AB58</t>
  </si>
  <si>
    <t>=IFERROR(VLOOKUP(N58,ReferenceTbl,6,FALSE), 0)</t>
  </si>
  <si>
    <t>AC58</t>
  </si>
  <si>
    <t>AD58</t>
  </si>
  <si>
    <t>AE58</t>
  </si>
  <si>
    <t>=IFERROR(INDEX(ReferenceTbl[[SMBDI]:[NA]],MATCH([@[Control Description]], ReferenceTbl[Fixture Description],0),MATCH('Proposal 4'!G48,ReferenceTbl[[#Headers],[SMBDI]:[NA]],0)),0)</t>
  </si>
  <si>
    <t>P59</t>
  </si>
  <si>
    <t>=IFS(N59="Switch Sensor",O59*0.5,N59="Ceiling Mount Sensor",O59*0.5,N59="Timer Control",O59*(1-0.3),N59="","")</t>
  </si>
  <si>
    <t>Q59</t>
  </si>
  <si>
    <t>=IFERROR((Y59-Z59),"")</t>
  </si>
  <si>
    <t>R59</t>
  </si>
  <si>
    <t>=IFERROR(Y59*kWh_Rate,"")</t>
  </si>
  <si>
    <t>S59</t>
  </si>
  <si>
    <t>=IFERROR(Z59*kWh_Rate,"")</t>
  </si>
  <si>
    <t>T59</t>
  </si>
  <si>
    <t>=IFERROR(R59-S59,"")</t>
  </si>
  <si>
    <t>U59</t>
  </si>
  <si>
    <t>=IFERROR(IF(M59="",H59*AA59, (H59*AA59)+(M59*AB59)), "")</t>
  </si>
  <si>
    <t>V59</t>
  </si>
  <si>
    <t>=IFERROR(IF(M59="",(I59*H59)*(AC59+AD59),((I59*H59)*(AC59+AD59))+(M59*AE59)),"")</t>
  </si>
  <si>
    <t>W59</t>
  </si>
  <si>
    <t>=IFERROR(U59-V59,"")</t>
  </si>
  <si>
    <t>X59</t>
  </si>
  <si>
    <t>=IFERROR(W59/(T59+(R59*$F$11)),"")</t>
  </si>
  <si>
    <t>Y59</t>
  </si>
  <si>
    <t>=IFERROR((D59*G59*O59)/1000,"")</t>
  </si>
  <si>
    <t>Z59</t>
  </si>
  <si>
    <t>=IFERROR((H59*L59*P59)/1000,"")</t>
  </si>
  <si>
    <t>AA59</t>
  </si>
  <si>
    <t>=IFERROR(VLOOKUP(J59,ReferenceTbl,6,FALSE), 0)</t>
  </si>
  <si>
    <t>AB59</t>
  </si>
  <si>
    <t>=IFERROR(VLOOKUP(N59,ReferenceTbl,6,FALSE), 0)</t>
  </si>
  <si>
    <t>AC59</t>
  </si>
  <si>
    <t>AD59</t>
  </si>
  <si>
    <t>AE59</t>
  </si>
  <si>
    <t>=IFERROR(INDEX(ReferenceTbl[[SMBDI]:[NA]],MATCH([@[Control Description]], ReferenceTbl[Fixture Description],0),MATCH('Proposal 4'!G49,ReferenceTbl[[#Headers],[SMBDI]:[NA]],0)),0)</t>
  </si>
  <si>
    <t>P60</t>
  </si>
  <si>
    <t>=IFS(N60="Switch Sensor",O60*0.5,N60="Ceiling Mount Sensor",O60*0.5,N60="Timer Control",O60*(1-0.3),N60="","")</t>
  </si>
  <si>
    <t>Q60</t>
  </si>
  <si>
    <t>=IFERROR((Y60-Z60),"")</t>
  </si>
  <si>
    <t>R60</t>
  </si>
  <si>
    <t>=IFERROR(Y60*kWh_Rate,"")</t>
  </si>
  <si>
    <t>S60</t>
  </si>
  <si>
    <t>=IFERROR(Z60*kWh_Rate,"")</t>
  </si>
  <si>
    <t>T60</t>
  </si>
  <si>
    <t>=IFERROR(R60-S60,"")</t>
  </si>
  <si>
    <t>U60</t>
  </si>
  <si>
    <t>=IFERROR(IF(M60="",H60*AA60, (H60*AA60)+(M60*AB60)), "")</t>
  </si>
  <si>
    <t>V60</t>
  </si>
  <si>
    <t>=IFERROR(IF(M60="",(I60*H60)*(AC60+AD60),((I60*H60)*(AC60+AD60))+(M60*AE60)),"")</t>
  </si>
  <si>
    <t>W60</t>
  </si>
  <si>
    <t>=IFERROR(U60-V60,"")</t>
  </si>
  <si>
    <t>X60</t>
  </si>
  <si>
    <t>=IFERROR(W60/(T60+(R60*$F$11)),"")</t>
  </si>
  <si>
    <t>Y60</t>
  </si>
  <si>
    <t>=IFERROR((D60*G60*O60)/1000,"")</t>
  </si>
  <si>
    <t>Z60</t>
  </si>
  <si>
    <t>=IFERROR((H60*L60*P60)/1000,"")</t>
  </si>
  <si>
    <t>AA60</t>
  </si>
  <si>
    <t>=IFERROR(VLOOKUP(J60,ReferenceTbl,6,FALSE), 0)</t>
  </si>
  <si>
    <t>AB60</t>
  </si>
  <si>
    <t>=IFERROR(VLOOKUP(N60,ReferenceTbl,6,FALSE), 0)</t>
  </si>
  <si>
    <t>AC60</t>
  </si>
  <si>
    <t>AD60</t>
  </si>
  <si>
    <t>AE60</t>
  </si>
  <si>
    <t>=IFERROR(INDEX(ReferenceTbl[[SMBDI]:[NA]],MATCH([@[Control Description]], ReferenceTbl[Fixture Description],0),MATCH('Proposal 4'!G50,ReferenceTbl[[#Headers],[SMBDI]:[NA]],0)),0)</t>
  </si>
  <si>
    <t>P61</t>
  </si>
  <si>
    <t>=IFS(N61="Switch Sensor",O61*0.5,N61="Ceiling Mount Sensor",O61*0.5,N61="Timer Control",O61*(1-0.3),N61="","")</t>
  </si>
  <si>
    <t>Q61</t>
  </si>
  <si>
    <t>=IFERROR((Y61-Z61),"")</t>
  </si>
  <si>
    <t>R61</t>
  </si>
  <si>
    <t>=IFERROR(Y61*kWh_Rate,"")</t>
  </si>
  <si>
    <t>S61</t>
  </si>
  <si>
    <t>=IFERROR(Z61*kWh_Rate,"")</t>
  </si>
  <si>
    <t>T61</t>
  </si>
  <si>
    <t>=IFERROR(R61-S61,"")</t>
  </si>
  <si>
    <t>U61</t>
  </si>
  <si>
    <t>=IFERROR(IF(M61="",H61*AA61, (H61*AA61)+(M61*AB61)), "")</t>
  </si>
  <si>
    <t>V61</t>
  </si>
  <si>
    <t>=IFERROR(IF(M61="",(I61*H61)*(AC61+AD61),((I61*H61)*(AC61+AD61))+(M61*AE61)),"")</t>
  </si>
  <si>
    <t>W61</t>
  </si>
  <si>
    <t>=IFERROR(U61-V61,"")</t>
  </si>
  <si>
    <t>X61</t>
  </si>
  <si>
    <t>=IFERROR(W61/(T61+(R61*$F$11)),"")</t>
  </si>
  <si>
    <t>Y61</t>
  </si>
  <si>
    <t>=IFERROR((D61*G61*O61)/1000,"")</t>
  </si>
  <si>
    <t>Z61</t>
  </si>
  <si>
    <t>=IFERROR((H61*L61*P61)/1000,"")</t>
  </si>
  <si>
    <t>AA61</t>
  </si>
  <si>
    <t>=IFERROR(VLOOKUP(J61,ReferenceTbl,6,FALSE), 0)</t>
  </si>
  <si>
    <t>AB61</t>
  </si>
  <si>
    <t>=IFERROR(VLOOKUP(N61,ReferenceTbl,6,FALSE), 0)</t>
  </si>
  <si>
    <t>AC61</t>
  </si>
  <si>
    <t>AD61</t>
  </si>
  <si>
    <t>AE61</t>
  </si>
  <si>
    <t>=IFERROR(INDEX(ReferenceTbl[[SMBDI]:[NA]],MATCH([@[Control Description]], ReferenceTbl[Fixture Description],0),MATCH('Proposal 4'!G51,ReferenceTbl[[#Headers],[SMBDI]:[NA]],0)),0)</t>
  </si>
  <si>
    <t>P62</t>
  </si>
  <si>
    <t>=IFS(N62="Switch Sensor",O62*0.5,N62="Ceiling Mount Sensor",O62*0.5,N62="Timer Control",O62*(1-0.3),N62="","")</t>
  </si>
  <si>
    <t>Q62</t>
  </si>
  <si>
    <t>=IFERROR((Y62-Z62),"")</t>
  </si>
  <si>
    <t>R62</t>
  </si>
  <si>
    <t>=IFERROR(Y62*kWh_Rate,"")</t>
  </si>
  <si>
    <t>S62</t>
  </si>
  <si>
    <t>=IFERROR(Z62*kWh_Rate,"")</t>
  </si>
  <si>
    <t>T62</t>
  </si>
  <si>
    <t>=IFERROR(R62-S62,"")</t>
  </si>
  <si>
    <t>U62</t>
  </si>
  <si>
    <t>=IFERROR(IF(M62="",H62*AA62, (H62*AA62)+(M62*AB62)), "")</t>
  </si>
  <si>
    <t>V62</t>
  </si>
  <si>
    <t>=IFERROR(IF(M62="",(I62*H62)*(AC62+AD62),((I62*H62)*(AC62+AD62))+(M62*AE62)),"")</t>
  </si>
  <si>
    <t>W62</t>
  </si>
  <si>
    <t>=IFERROR(U62-V62,"")</t>
  </si>
  <si>
    <t>X62</t>
  </si>
  <si>
    <t>=IFERROR(W62/(T62+(R62*$F$11)),"")</t>
  </si>
  <si>
    <t>Y62</t>
  </si>
  <si>
    <t>=IFERROR((D62*G62*O62)/1000,"")</t>
  </si>
  <si>
    <t>Z62</t>
  </si>
  <si>
    <t>=IFERROR((H62*L62*P62)/1000,"")</t>
  </si>
  <si>
    <t>AA62</t>
  </si>
  <si>
    <t>=IFERROR(VLOOKUP(J62,ReferenceTbl,6,FALSE), 0)</t>
  </si>
  <si>
    <t>AB62</t>
  </si>
  <si>
    <t>=IFERROR(VLOOKUP(N62,ReferenceTbl,6,FALSE), 0)</t>
  </si>
  <si>
    <t>AC62</t>
  </si>
  <si>
    <t>AD62</t>
  </si>
  <si>
    <t>AE62</t>
  </si>
  <si>
    <t>=IFERROR(INDEX(ReferenceTbl[[SMBDI]:[NA]],MATCH([@[Control Description]], ReferenceTbl[Fixture Description],0),MATCH('Proposal 4'!G52,ReferenceTbl[[#Headers],[SMBDI]:[NA]],0)),0)</t>
  </si>
  <si>
    <t>P63</t>
  </si>
  <si>
    <t>=IFS(N63="Switch Sensor",O63*0.5,N63="Ceiling Mount Sensor",O63*0.5,N63="Timer Control",O63*(1-0.3),N63="","")</t>
  </si>
  <si>
    <t>Q63</t>
  </si>
  <si>
    <t>=IFERROR((Y63-Z63),"")</t>
  </si>
  <si>
    <t>R63</t>
  </si>
  <si>
    <t>=IFERROR(Y63*kWh_Rate,"")</t>
  </si>
  <si>
    <t>S63</t>
  </si>
  <si>
    <t>=IFERROR(Z63*kWh_Rate,"")</t>
  </si>
  <si>
    <t>T63</t>
  </si>
  <si>
    <t>=IFERROR(R63-S63,"")</t>
  </si>
  <si>
    <t>U63</t>
  </si>
  <si>
    <t>=IFERROR(IF(M63="",H63*AA63, (H63*AA63)+(M63*AB63)), "")</t>
  </si>
  <si>
    <t>V63</t>
  </si>
  <si>
    <t>=IFERROR(IF(M63="",(I63*H63)*(AC63+AD63),((I63*H63)*(AC63+AD63))+(M63*AE63)),"")</t>
  </si>
  <si>
    <t>W63</t>
  </si>
  <si>
    <t>=IFERROR(U63-V63,"")</t>
  </si>
  <si>
    <t>X63</t>
  </si>
  <si>
    <t>=IFERROR(W63/(T63+(R63*$F$11)),"")</t>
  </si>
  <si>
    <t>Y63</t>
  </si>
  <si>
    <t>=IFERROR((D63*G63*O63)/1000,"")</t>
  </si>
  <si>
    <t>Z63</t>
  </si>
  <si>
    <t>=IFERROR((H63*L63*P63)/1000,"")</t>
  </si>
  <si>
    <t>AA63</t>
  </si>
  <si>
    <t>=IFERROR(VLOOKUP(J63,ReferenceTbl,6,FALSE), 0)</t>
  </si>
  <si>
    <t>AB63</t>
  </si>
  <si>
    <t>=IFERROR(VLOOKUP(N63,ReferenceTbl,6,FALSE), 0)</t>
  </si>
  <si>
    <t>AC63</t>
  </si>
  <si>
    <t>AD63</t>
  </si>
  <si>
    <t>AE63</t>
  </si>
  <si>
    <t>=IFERROR(INDEX(ReferenceTbl[[SMBDI]:[NA]],MATCH([@[Control Description]], ReferenceTbl[Fixture Description],0),MATCH('Proposal 4'!G53,ReferenceTbl[[#Headers],[SMBDI]:[NA]],0)),0)</t>
  </si>
  <si>
    <t>P64</t>
  </si>
  <si>
    <t>=IFS(N64="Switch Sensor",O64*0.5,N64="Ceiling Mount Sensor",O64*0.5,N64="Timer Control",O64*(1-0.3),N64="","")</t>
  </si>
  <si>
    <t>Q64</t>
  </si>
  <si>
    <t>=IFERROR((Y64-Z64),"")</t>
  </si>
  <si>
    <t>R64</t>
  </si>
  <si>
    <t>=IFERROR(Y64*kWh_Rate,"")</t>
  </si>
  <si>
    <t>S64</t>
  </si>
  <si>
    <t>=IFERROR(Z64*kWh_Rate,"")</t>
  </si>
  <si>
    <t>T64</t>
  </si>
  <si>
    <t>=IFERROR(R64-S64,"")</t>
  </si>
  <si>
    <t>U64</t>
  </si>
  <si>
    <t>=IFERROR(IF(M64="",H64*AA64, (H64*AA64)+(M64*AB64)), "")</t>
  </si>
  <si>
    <t>V64</t>
  </si>
  <si>
    <t>=IFERROR(IF(M64="",(I64*H64)*(AC64+AD64),((I64*H64)*(AC64+AD64))+(M64*AE64)),"")</t>
  </si>
  <si>
    <t>W64</t>
  </si>
  <si>
    <t>=IFERROR(U64-V64,"")</t>
  </si>
  <si>
    <t>X64</t>
  </si>
  <si>
    <t>=IFERROR(W64/(T64+(R64*$F$11)),"")</t>
  </si>
  <si>
    <t>Y64</t>
  </si>
  <si>
    <t>=IFERROR((D64*G64*O64)/1000,"")</t>
  </si>
  <si>
    <t>Z64</t>
  </si>
  <si>
    <t>=IFERROR((H64*L64*P64)/1000,"")</t>
  </si>
  <si>
    <t>AA64</t>
  </si>
  <si>
    <t>=IFERROR(VLOOKUP(J64,ReferenceTbl,6,FALSE), 0)</t>
  </si>
  <si>
    <t>AB64</t>
  </si>
  <si>
    <t>=IFERROR(VLOOKUP(N64,ReferenceTbl,6,FALSE), 0)</t>
  </si>
  <si>
    <t>AC64</t>
  </si>
  <si>
    <t>AD64</t>
  </si>
  <si>
    <t>AE64</t>
  </si>
  <si>
    <t>=IFERROR(INDEX(ReferenceTbl[[SMBDI]:[NA]],MATCH([@[Control Description]], ReferenceTbl[Fixture Description],0),MATCH('Proposal 4'!G54,ReferenceTbl[[#Headers],[SMBDI]:[NA]],0)),0)</t>
  </si>
  <si>
    <t>P65</t>
  </si>
  <si>
    <t>=IFS(N65="Switch Sensor",O65*0.5,N65="Ceiling Mount Sensor",O65*0.5,N65="Timer Control",O65*(1-0.3),N65="","")</t>
  </si>
  <si>
    <t>Q65</t>
  </si>
  <si>
    <t>=IFERROR((Y65-Z65),"")</t>
  </si>
  <si>
    <t>R65</t>
  </si>
  <si>
    <t>=IFERROR(Y65*kWh_Rate,"")</t>
  </si>
  <si>
    <t>S65</t>
  </si>
  <si>
    <t>=IFERROR(Z65*kWh_Rate,"")</t>
  </si>
  <si>
    <t>T65</t>
  </si>
  <si>
    <t>=IFERROR(R65-S65,"")</t>
  </si>
  <si>
    <t>U65</t>
  </si>
  <si>
    <t>=IFERROR(IF(M65="",H65*AA65, (H65*AA65)+(M65*AB65)), "")</t>
  </si>
  <si>
    <t>V65</t>
  </si>
  <si>
    <t>=IFERROR(IF(M65="",(I65*H65)*(AC65+AD65),((I65*H65)*(AC65+AD65))+(M65*AE65)),"")</t>
  </si>
  <si>
    <t>W65</t>
  </si>
  <si>
    <t>=IFERROR(U65-V65,"")</t>
  </si>
  <si>
    <t>X65</t>
  </si>
  <si>
    <t>=IFERROR(W65/(T65+(R65*$F$11)),"")</t>
  </si>
  <si>
    <t>Y65</t>
  </si>
  <si>
    <t>=IFERROR((D65*G65*O65)/1000,"")</t>
  </si>
  <si>
    <t>Z65</t>
  </si>
  <si>
    <t>=IFERROR((H65*L65*P65)/1000,"")</t>
  </si>
  <si>
    <t>AA65</t>
  </si>
  <si>
    <t>=IFERROR(VLOOKUP(J65,ReferenceTbl,6,FALSE), 0)</t>
  </si>
  <si>
    <t>AB65</t>
  </si>
  <si>
    <t>=IFERROR(VLOOKUP(N65,ReferenceTbl,6,FALSE), 0)</t>
  </si>
  <si>
    <t>AC65</t>
  </si>
  <si>
    <t>AD65</t>
  </si>
  <si>
    <t>AE65</t>
  </si>
  <si>
    <t>=IFERROR(INDEX(ReferenceTbl[[SMBDI]:[NA]],MATCH([@[Control Description]], ReferenceTbl[Fixture Description],0),MATCH('Proposal 4'!G55,ReferenceTbl[[#Headers],[SMBDI]:[NA]],0)),0)</t>
  </si>
  <si>
    <t>P66</t>
  </si>
  <si>
    <t>=IFS(N66="Switch Sensor",O66*0.5,N66="Ceiling Mount Sensor",O66*0.5,N66="Timer Control",O66*(1-0.3),N66="","")</t>
  </si>
  <si>
    <t>Q66</t>
  </si>
  <si>
    <t>=IFERROR((Y66-Z66),"")</t>
  </si>
  <si>
    <t>R66</t>
  </si>
  <si>
    <t>=IFERROR(Y66*kWh_Rate,"")</t>
  </si>
  <si>
    <t>S66</t>
  </si>
  <si>
    <t>=IFERROR(Z66*kWh_Rate,"")</t>
  </si>
  <si>
    <t>T66</t>
  </si>
  <si>
    <t>=IFERROR(R66-S66,"")</t>
  </si>
  <si>
    <t>U66</t>
  </si>
  <si>
    <t>=IFERROR(IF(M66="",H66*AA66, (H66*AA66)+(M66*AB66)), "")</t>
  </si>
  <si>
    <t>V66</t>
  </si>
  <si>
    <t>=IFERROR(IF(M66="",(I66*H66)*(AC66+AD66),((I66*H66)*(AC66+AD66))+(M66*AE66)),"")</t>
  </si>
  <si>
    <t>W66</t>
  </si>
  <si>
    <t>=IFERROR(U66-V66,"")</t>
  </si>
  <si>
    <t>X66</t>
  </si>
  <si>
    <t>=IFERROR(W66/(T66+(R66*$F$11)),"")</t>
  </si>
  <si>
    <t>Y66</t>
  </si>
  <si>
    <t>=IFERROR((D66*G66*O66)/1000,"")</t>
  </si>
  <si>
    <t>Z66</t>
  </si>
  <si>
    <t>=IFERROR((H66*L66*P66)/1000,"")</t>
  </si>
  <si>
    <t>AA66</t>
  </si>
  <si>
    <t>=IFERROR(VLOOKUP(J66,ReferenceTbl,6,FALSE), 0)</t>
  </si>
  <si>
    <t>AB66</t>
  </si>
  <si>
    <t>=IFERROR(VLOOKUP(N66,ReferenceTbl,6,FALSE), 0)</t>
  </si>
  <si>
    <t>AC66</t>
  </si>
  <si>
    <t>AD66</t>
  </si>
  <si>
    <t>AE66</t>
  </si>
  <si>
    <t>=IFERROR(INDEX(ReferenceTbl[[SMBDI]:[NA]],MATCH([@[Control Description]], ReferenceTbl[Fixture Description],0),MATCH('Proposal 4'!G56,ReferenceTbl[[#Headers],[SMBDI]:[NA]],0)),0)</t>
  </si>
  <si>
    <t>P67</t>
  </si>
  <si>
    <t>=IFS(N67="Switch Sensor",O67*0.5,N67="Ceiling Mount Sensor",O67*0.5,N67="Timer Control",O67*(1-0.3),N67="","")</t>
  </si>
  <si>
    <t>Q67</t>
  </si>
  <si>
    <t>=IFERROR((Y67-Z67),"")</t>
  </si>
  <si>
    <t>R67</t>
  </si>
  <si>
    <t>=IFERROR(Y67*kWh_Rate,"")</t>
  </si>
  <si>
    <t>S67</t>
  </si>
  <si>
    <t>=IFERROR(Z67*kWh_Rate,"")</t>
  </si>
  <si>
    <t>T67</t>
  </si>
  <si>
    <t>=IFERROR(R67-S67,"")</t>
  </si>
  <si>
    <t>U67</t>
  </si>
  <si>
    <t>=IFERROR(IF(M67="",H67*AA67, (H67*AA67)+(M67*AB67)), "")</t>
  </si>
  <si>
    <t>V67</t>
  </si>
  <si>
    <t>=IFERROR(IF(M67="",(I67*H67)*(AC67+AD67),((I67*H67)*(AC67+AD67))+(M67*AE67)),"")</t>
  </si>
  <si>
    <t>W67</t>
  </si>
  <si>
    <t>=IFERROR(U67-V67,"")</t>
  </si>
  <si>
    <t>X67</t>
  </si>
  <si>
    <t>=IFERROR(W67/(T67+(R67*$F$11)),"")</t>
  </si>
  <si>
    <t>Y67</t>
  </si>
  <si>
    <t>=IFERROR((D67*G67*O67)/1000,"")</t>
  </si>
  <si>
    <t>Z67</t>
  </si>
  <si>
    <t>=IFERROR((H67*L67*P67)/1000,"")</t>
  </si>
  <si>
    <t>AA67</t>
  </si>
  <si>
    <t>=IFERROR(VLOOKUP(J67,ReferenceTbl,6,FALSE), 0)</t>
  </si>
  <si>
    <t>AB67</t>
  </si>
  <si>
    <t>=IFERROR(VLOOKUP(N67,ReferenceTbl,6,FALSE), 0)</t>
  </si>
  <si>
    <t>AC67</t>
  </si>
  <si>
    <t>AD67</t>
  </si>
  <si>
    <t>AE67</t>
  </si>
  <si>
    <t>=IFERROR(INDEX(ReferenceTbl[[SMBDI]:[NA]],MATCH([@[Control Description]], ReferenceTbl[Fixture Description],0),MATCH('Proposal 4'!G57,ReferenceTbl[[#Headers],[SMBDI]:[NA]],0)),0)</t>
  </si>
  <si>
    <t>P68</t>
  </si>
  <si>
    <t>=IFS(N68="Switch Sensor",O68*0.5,N68="Ceiling Mount Sensor",O68*0.5,N68="Timer Control",O68*(1-0.3),N68="","")</t>
  </si>
  <si>
    <t>Q68</t>
  </si>
  <si>
    <t>=IFERROR((Y68-Z68),"")</t>
  </si>
  <si>
    <t>R68</t>
  </si>
  <si>
    <t>=IFERROR(Y68*kWh_Rate,"")</t>
  </si>
  <si>
    <t>S68</t>
  </si>
  <si>
    <t>=IFERROR(Z68*kWh_Rate,"")</t>
  </si>
  <si>
    <t>T68</t>
  </si>
  <si>
    <t>=IFERROR(R68-S68,"")</t>
  </si>
  <si>
    <t>U68</t>
  </si>
  <si>
    <t>=IFERROR(IF(M68="",H68*AA68, (H68*AA68)+(M68*AB68)), "")</t>
  </si>
  <si>
    <t>V68</t>
  </si>
  <si>
    <t>=IFERROR(IF(M68="",(I68*H68)*(AC68+AD68),((I68*H68)*(AC68+AD68))+(M68*AE68)),"")</t>
  </si>
  <si>
    <t>W68</t>
  </si>
  <si>
    <t>=IFERROR(U68-V68,"")</t>
  </si>
  <si>
    <t>X68</t>
  </si>
  <si>
    <t>=IFERROR(W68/(T68+(R68*$F$11)),"")</t>
  </si>
  <si>
    <t>Y68</t>
  </si>
  <si>
    <t>=IFERROR((D68*G68*O68)/1000,"")</t>
  </si>
  <si>
    <t>Z68</t>
  </si>
  <si>
    <t>=IFERROR((H68*L68*P68)/1000,"")</t>
  </si>
  <si>
    <t>AA68</t>
  </si>
  <si>
    <t>=IFERROR(VLOOKUP(J68,ReferenceTbl,6,FALSE), 0)</t>
  </si>
  <si>
    <t>AB68</t>
  </si>
  <si>
    <t>=IFERROR(VLOOKUP(N68,ReferenceTbl,6,FALSE), 0)</t>
  </si>
  <si>
    <t>AC68</t>
  </si>
  <si>
    <t>AD68</t>
  </si>
  <si>
    <t>AE68</t>
  </si>
  <si>
    <t>=IFERROR(INDEX(ReferenceTbl[[SMBDI]:[NA]],MATCH([@[Control Description]], ReferenceTbl[Fixture Description],0),MATCH('Proposal 4'!G58,ReferenceTbl[[#Headers],[SMBDI]:[NA]],0)),0)</t>
  </si>
  <si>
    <t>P69</t>
  </si>
  <si>
    <t>=IFS(N69="Switch Sensor",O69*0.5,N69="Ceiling Mount Sensor",O69*0.5,N69="Timer Control",O69*(1-0.3),N69="","")</t>
  </si>
  <si>
    <t>Q69</t>
  </si>
  <si>
    <t>=IFERROR((Y69-Z69),"")</t>
  </si>
  <si>
    <t>R69</t>
  </si>
  <si>
    <t>=IFERROR(Y69*kWh_Rate,"")</t>
  </si>
  <si>
    <t>S69</t>
  </si>
  <si>
    <t>=IFERROR(Z69*kWh_Rate,"")</t>
  </si>
  <si>
    <t>T69</t>
  </si>
  <si>
    <t>=IFERROR(R69-S69,"")</t>
  </si>
  <si>
    <t>U69</t>
  </si>
  <si>
    <t>=IFERROR(IF(M69="",H69*AA69, (H69*AA69)+(M69*AB69)), "")</t>
  </si>
  <si>
    <t>V69</t>
  </si>
  <si>
    <t>=IFERROR(IF(M69="",(I69*H69)*(AC69+AD69),((I69*H69)*(AC69+AD69))+(M69*AE69)),"")</t>
  </si>
  <si>
    <t>W69</t>
  </si>
  <si>
    <t>=IFERROR(U69-V69,"")</t>
  </si>
  <si>
    <t>X69</t>
  </si>
  <si>
    <t>=IFERROR(W69/(T69+(R69*$F$11)),"")</t>
  </si>
  <si>
    <t>Y69</t>
  </si>
  <si>
    <t>=IFERROR((D69*G69*O69)/1000,"")</t>
  </si>
  <si>
    <t>Z69</t>
  </si>
  <si>
    <t>=IFERROR((H69*L69*P69)/1000,"")</t>
  </si>
  <si>
    <t>AA69</t>
  </si>
  <si>
    <t>=IFERROR(VLOOKUP(J69,ReferenceTbl,6,FALSE), 0)</t>
  </si>
  <si>
    <t>AB69</t>
  </si>
  <si>
    <t>=IFERROR(VLOOKUP(N69,ReferenceTbl,6,FALSE), 0)</t>
  </si>
  <si>
    <t>AC69</t>
  </si>
  <si>
    <t>AD69</t>
  </si>
  <si>
    <t>AE69</t>
  </si>
  <si>
    <t>=IFERROR(INDEX(ReferenceTbl[[SMBDI]:[NA]],MATCH([@[Control Description]], ReferenceTbl[Fixture Description],0),MATCH('Proposal 4'!G59,ReferenceTbl[[#Headers],[SMBDI]:[NA]],0)),0)</t>
  </si>
  <si>
    <t>P70</t>
  </si>
  <si>
    <t>=IFS(N70="Switch Sensor",O70*0.5,N70="Ceiling Mount Sensor",O70*0.5,N70="Timer Control",O70*(1-0.3),N70="","")</t>
  </si>
  <si>
    <t>Q70</t>
  </si>
  <si>
    <t>=IFERROR((Y70-Z70),"")</t>
  </si>
  <si>
    <t>R70</t>
  </si>
  <si>
    <t>=IFERROR(Y70*kWh_Rate,"")</t>
  </si>
  <si>
    <t>S70</t>
  </si>
  <si>
    <t>=IFERROR(Z70*kWh_Rate,"")</t>
  </si>
  <si>
    <t>T70</t>
  </si>
  <si>
    <t>=IFERROR(R70-S70,"")</t>
  </si>
  <si>
    <t>U70</t>
  </si>
  <si>
    <t>=IFERROR(IF(M70="",H70*AA70, (H70*AA70)+(M70*AB70)), "")</t>
  </si>
  <si>
    <t>V70</t>
  </si>
  <si>
    <t>=IFERROR(IF(M70="",(I70*H70)*(AC70+AD70),((I70*H70)*(AC70+AD70))+(M70*AE70)),"")</t>
  </si>
  <si>
    <t>W70</t>
  </si>
  <si>
    <t>=IFERROR(U70-V70,"")</t>
  </si>
  <si>
    <t>X70</t>
  </si>
  <si>
    <t>=IFERROR(W70/(T70+(R70*$F$11)),"")</t>
  </si>
  <si>
    <t>Y70</t>
  </si>
  <si>
    <t>=IFERROR((D70*G70*O70)/1000,"")</t>
  </si>
  <si>
    <t>Z70</t>
  </si>
  <si>
    <t>=IFERROR((H70*L70*P70)/1000,"")</t>
  </si>
  <si>
    <t>AA70</t>
  </si>
  <si>
    <t>=IFERROR(VLOOKUP(J70,ReferenceTbl,6,FALSE), 0)</t>
  </si>
  <si>
    <t>AB70</t>
  </si>
  <si>
    <t>=IFERROR(VLOOKUP(N70,ReferenceTbl,6,FALSE), 0)</t>
  </si>
  <si>
    <t>AC70</t>
  </si>
  <si>
    <t>AD70</t>
  </si>
  <si>
    <t>AE70</t>
  </si>
  <si>
    <t>=IFERROR(INDEX(ReferenceTbl[[SMBDI]:[NA]],MATCH([@[Control Description]], ReferenceTbl[Fixture Description],0),MATCH('Proposal 4'!G60,ReferenceTbl[[#Headers],[SMBDI]:[NA]],0)),0)</t>
  </si>
  <si>
    <t>P71</t>
  </si>
  <si>
    <t>=IFS(N71="Switch Sensor",O71*0.5,N71="Ceiling Mount Sensor",O71*0.5,N71="Timer Control",O71*(1-0.3),N71="","")</t>
  </si>
  <si>
    <t>Q71</t>
  </si>
  <si>
    <t>=IFERROR((Y71-Z71),"")</t>
  </si>
  <si>
    <t>R71</t>
  </si>
  <si>
    <t>=IFERROR(Y71*kWh_Rate,"")</t>
  </si>
  <si>
    <t>S71</t>
  </si>
  <si>
    <t>=IFERROR(Z71*kWh_Rate,"")</t>
  </si>
  <si>
    <t>T71</t>
  </si>
  <si>
    <t>=IFERROR(R71-S71,"")</t>
  </si>
  <si>
    <t>U71</t>
  </si>
  <si>
    <t>=IFERROR(IF(M71="",H71*AA71, (H71*AA71)+(M71*AB71)), "")</t>
  </si>
  <si>
    <t>V71</t>
  </si>
  <si>
    <t>=IFERROR(IF(M71="",(I71*H71)*(AC71+AD71),((I71*H71)*(AC71+AD71))+(M71*AE71)),"")</t>
  </si>
  <si>
    <t>W71</t>
  </si>
  <si>
    <t>=IFERROR(U71-V71,"")</t>
  </si>
  <si>
    <t>X71</t>
  </si>
  <si>
    <t>=IFERROR(W71/(T71+(R71*$F$11)),"")</t>
  </si>
  <si>
    <t>Y71</t>
  </si>
  <si>
    <t>=IFERROR((D71*G71*O71)/1000,"")</t>
  </si>
  <si>
    <t>Z71</t>
  </si>
  <si>
    <t>=IFERROR((H71*L71*P71)/1000,"")</t>
  </si>
  <si>
    <t>AA71</t>
  </si>
  <si>
    <t>=IFERROR(VLOOKUP(J71,ReferenceTbl,6,FALSE), 0)</t>
  </si>
  <si>
    <t>AB71</t>
  </si>
  <si>
    <t>=IFERROR(VLOOKUP(N71,ReferenceTbl,6,FALSE), 0)</t>
  </si>
  <si>
    <t>AC71</t>
  </si>
  <si>
    <t>AD71</t>
  </si>
  <si>
    <t>AE71</t>
  </si>
  <si>
    <t>=IFERROR(INDEX(ReferenceTbl[[SMBDI]:[NA]],MATCH([@[Control Description]], ReferenceTbl[Fixture Description],0),MATCH('Proposal 4'!G61,ReferenceTbl[[#Headers],[SMBDI]:[NA]],0)),0)</t>
  </si>
  <si>
    <t>P72</t>
  </si>
  <si>
    <t>=IFS(N72="Switch Sensor",O72*0.5,N72="Ceiling Mount Sensor",O72*0.5,N72="Timer Control",O72*(1-0.3),N72="","")</t>
  </si>
  <si>
    <t>Q72</t>
  </si>
  <si>
    <t>=IFERROR((Y72-Z72),"")</t>
  </si>
  <si>
    <t>R72</t>
  </si>
  <si>
    <t>=IFERROR(Y72*kWh_Rate,"")</t>
  </si>
  <si>
    <t>S72</t>
  </si>
  <si>
    <t>=IFERROR(Z72*kWh_Rate,"")</t>
  </si>
  <si>
    <t>T72</t>
  </si>
  <si>
    <t>=IFERROR(R72-S72,"")</t>
  </si>
  <si>
    <t>U72</t>
  </si>
  <si>
    <t>=IFERROR(IF(M72="",H72*AA72, (H72*AA72)+(M72*AB72)), "")</t>
  </si>
  <si>
    <t>V72</t>
  </si>
  <si>
    <t>=IFERROR(IF(M72="",(I72*H72)*(AC72+AD72),((I72*H72)*(AC72+AD72))+(M72*AE72)),"")</t>
  </si>
  <si>
    <t>W72</t>
  </si>
  <si>
    <t>=IFERROR(U72-V72,"")</t>
  </si>
  <si>
    <t>X72</t>
  </si>
  <si>
    <t>=IFERROR(W72/(T72+(R72*$F$11)),"")</t>
  </si>
  <si>
    <t>Y72</t>
  </si>
  <si>
    <t>=IFERROR((D72*G72*O72)/1000,"")</t>
  </si>
  <si>
    <t>Z72</t>
  </si>
  <si>
    <t>=IFERROR((H72*L72*P72)/1000,"")</t>
  </si>
  <si>
    <t>AA72</t>
  </si>
  <si>
    <t>=IFERROR(VLOOKUP(J72,ReferenceTbl,6,FALSE), 0)</t>
  </si>
  <si>
    <t>AB72</t>
  </si>
  <si>
    <t>=IFERROR(VLOOKUP(N72,ReferenceTbl,6,FALSE), 0)</t>
  </si>
  <si>
    <t>AC72</t>
  </si>
  <si>
    <t>AD72</t>
  </si>
  <si>
    <t>AE72</t>
  </si>
  <si>
    <t>=IFERROR(INDEX(ReferenceTbl[[SMBDI]:[NA]],MATCH([@[Control Description]], ReferenceTbl[Fixture Description],0),MATCH('Proposal 4'!G62,ReferenceTbl[[#Headers],[SMBDI]:[NA]],0)),0)</t>
  </si>
  <si>
    <t>P73</t>
  </si>
  <si>
    <t>=IFS(N73="Switch Sensor",O73*0.5,N73="Ceiling Mount Sensor",O73*0.5,N73="Timer Control",O73*(1-0.3),N73="","")</t>
  </si>
  <si>
    <t>Q73</t>
  </si>
  <si>
    <t>=IFERROR((Y73-Z73),"")</t>
  </si>
  <si>
    <t>R73</t>
  </si>
  <si>
    <t>=IFERROR(Y73*kWh_Rate,"")</t>
  </si>
  <si>
    <t>S73</t>
  </si>
  <si>
    <t>=IFERROR(Z73*kWh_Rate,"")</t>
  </si>
  <si>
    <t>T73</t>
  </si>
  <si>
    <t>=IFERROR(R73-S73,"")</t>
  </si>
  <si>
    <t>U73</t>
  </si>
  <si>
    <t>=IFERROR(IF(M73="",H73*AA73, (H73*AA73)+(M73*AB73)), "")</t>
  </si>
  <si>
    <t>V73</t>
  </si>
  <si>
    <t>=IFERROR(IF(M73="",(I73*H73)*(AC73+AD73),((I73*H73)*(AC73+AD73))+(M73*AE73)),"")</t>
  </si>
  <si>
    <t>W73</t>
  </si>
  <si>
    <t>=IFERROR(U73-V73,"")</t>
  </si>
  <si>
    <t>X73</t>
  </si>
  <si>
    <t>=IFERROR(W73/(T73+(R73*$F$11)),"")</t>
  </si>
  <si>
    <t>Y73</t>
  </si>
  <si>
    <t>=IFERROR((D73*G73*O73)/1000,"")</t>
  </si>
  <si>
    <t>Z73</t>
  </si>
  <si>
    <t>=IFERROR((H73*L73*P73)/1000,"")</t>
  </si>
  <si>
    <t>AA73</t>
  </si>
  <si>
    <t>=IFERROR(VLOOKUP(J73,ReferenceTbl,6,FALSE), 0)</t>
  </si>
  <si>
    <t>AB73</t>
  </si>
  <si>
    <t>=IFERROR(VLOOKUP(N73,ReferenceTbl,6,FALSE), 0)</t>
  </si>
  <si>
    <t>AC73</t>
  </si>
  <si>
    <t>AD73</t>
  </si>
  <si>
    <t>AE73</t>
  </si>
  <si>
    <t>=IFERROR(INDEX(ReferenceTbl[[SMBDI]:[NA]],MATCH([@[Control Description]], ReferenceTbl[Fixture Description],0),MATCH('Proposal 4'!G63,ReferenceTbl[[#Headers],[SMBDI]:[NA]],0)),0)</t>
  </si>
  <si>
    <t>P74</t>
  </si>
  <si>
    <t>=IFS(N74="Switch Sensor",O74*0.5,N74="Ceiling Mount Sensor",O74*0.5,N74="Timer Control",O74*(1-0.3),N74="","")</t>
  </si>
  <si>
    <t>Q74</t>
  </si>
  <si>
    <t>=IFERROR((Y74-Z74),"")</t>
  </si>
  <si>
    <t>R74</t>
  </si>
  <si>
    <t>=IFERROR(Y74*kWh_Rate,"")</t>
  </si>
  <si>
    <t>S74</t>
  </si>
  <si>
    <t>=IFERROR(Z74*kWh_Rate,"")</t>
  </si>
  <si>
    <t>T74</t>
  </si>
  <si>
    <t>=IFERROR(R74-S74,"")</t>
  </si>
  <si>
    <t>U74</t>
  </si>
  <si>
    <t>=IFERROR(IF(M74="",H74*AA74, (H74*AA74)+(M74*AB74)), "")</t>
  </si>
  <si>
    <t>V74</t>
  </si>
  <si>
    <t>=IFERROR(IF(M74="",(I74*H74)*(AC74+AD74),((I74*H74)*(AC74+AD74))+(M74*AE74)),"")</t>
  </si>
  <si>
    <t>W74</t>
  </si>
  <si>
    <t>=IFERROR(U74-V74,"")</t>
  </si>
  <si>
    <t>X74</t>
  </si>
  <si>
    <t>=IFERROR(W74/(T74+(R74*$F$11)),"")</t>
  </si>
  <si>
    <t>Y74</t>
  </si>
  <si>
    <t>=IFERROR((D74*G74*O74)/1000,"")</t>
  </si>
  <si>
    <t>Z74</t>
  </si>
  <si>
    <t>=IFERROR((H74*L74*P74)/1000,"")</t>
  </si>
  <si>
    <t>AA74</t>
  </si>
  <si>
    <t>=IFERROR(VLOOKUP(J74,ReferenceTbl,6,FALSE), 0)</t>
  </si>
  <si>
    <t>AB74</t>
  </si>
  <si>
    <t>=IFERROR(VLOOKUP(N74,ReferenceTbl,6,FALSE), 0)</t>
  </si>
  <si>
    <t>AC74</t>
  </si>
  <si>
    <t>AD74</t>
  </si>
  <si>
    <t>AE74</t>
  </si>
  <si>
    <t>=IFERROR(INDEX(ReferenceTbl[[SMBDI]:[NA]],MATCH([@[Control Description]], ReferenceTbl[Fixture Description],0),MATCH('Proposal 4'!G64,ReferenceTbl[[#Headers],[SMBDI]:[NA]],0)),0)</t>
  </si>
  <si>
    <t>P75</t>
  </si>
  <si>
    <t>=IFS(N75="Switch Sensor",O75*0.5,N75="Ceiling Mount Sensor",O75*0.5,N75="Timer Control",O75*(1-0.3),N75="","")</t>
  </si>
  <si>
    <t>Q75</t>
  </si>
  <si>
    <t>=IFERROR((Y75-Z75),"")</t>
  </si>
  <si>
    <t>R75</t>
  </si>
  <si>
    <t>=IFERROR(Y75*kWh_Rate,"")</t>
  </si>
  <si>
    <t>S75</t>
  </si>
  <si>
    <t>=IFERROR(Z75*kWh_Rate,"")</t>
  </si>
  <si>
    <t>T75</t>
  </si>
  <si>
    <t>=IFERROR(R75-S75,"")</t>
  </si>
  <si>
    <t>U75</t>
  </si>
  <si>
    <t>=IFERROR(IF(M75="",H75*AA75, (H75*AA75)+(M75*AB75)), "")</t>
  </si>
  <si>
    <t>V75</t>
  </si>
  <si>
    <t>=IFERROR(IF(M75="",(I75*H75)*(AC75+AD75),((I75*H75)*(AC75+AD75))+(M75*AE75)),"")</t>
  </si>
  <si>
    <t>W75</t>
  </si>
  <si>
    <t>=IFERROR(U75-V75,"")</t>
  </si>
  <si>
    <t>X75</t>
  </si>
  <si>
    <t>=IFERROR(W75/(T75+(R75*$F$11)),"")</t>
  </si>
  <si>
    <t>Y75</t>
  </si>
  <si>
    <t>=IFERROR((D75*G75*O75)/1000,"")</t>
  </si>
  <si>
    <t>Z75</t>
  </si>
  <si>
    <t>=IFERROR((H75*L75*P75)/1000,"")</t>
  </si>
  <si>
    <t>AA75</t>
  </si>
  <si>
    <t>=IFERROR(VLOOKUP(J75,ReferenceTbl,6,FALSE), 0)</t>
  </si>
  <si>
    <t>AB75</t>
  </si>
  <si>
    <t>=IFERROR(VLOOKUP(N75,ReferenceTbl,6,FALSE), 0)</t>
  </si>
  <si>
    <t>AC75</t>
  </si>
  <si>
    <t>AD75</t>
  </si>
  <si>
    <t>AE75</t>
  </si>
  <si>
    <t>=IFERROR(INDEX(ReferenceTbl[[SMBDI]:[NA]],MATCH([@[Control Description]], ReferenceTbl[Fixture Description],0),MATCH('Proposal 4'!G65,ReferenceTbl[[#Headers],[SMBDI]:[NA]],0)),0)</t>
  </si>
  <si>
    <t>P76</t>
  </si>
  <si>
    <t>=IFS(N76="Switch Sensor",O76*0.5,N76="Ceiling Mount Sensor",O76*0.5,N76="Timer Control",O76*(1-0.3),N76="","")</t>
  </si>
  <si>
    <t>Q76</t>
  </si>
  <si>
    <t>=IFERROR((Y76-Z76),"")</t>
  </si>
  <si>
    <t>R76</t>
  </si>
  <si>
    <t>=IFERROR(Y76*kWh_Rate,"")</t>
  </si>
  <si>
    <t>S76</t>
  </si>
  <si>
    <t>=IFERROR(Z76*kWh_Rate,"")</t>
  </si>
  <si>
    <t>T76</t>
  </si>
  <si>
    <t>=IFERROR(R76-S76,"")</t>
  </si>
  <si>
    <t>U76</t>
  </si>
  <si>
    <t>=IFERROR(IF(M76="",H76*AA76, (H76*AA76)+(M76*AB76)), "")</t>
  </si>
  <si>
    <t>V76</t>
  </si>
  <si>
    <t>=IFERROR(IF(M76="",(I76*H76)*(AC76+AD76),((I76*H76)*(AC76+AD76))+(M76*AE76)),"")</t>
  </si>
  <si>
    <t>W76</t>
  </si>
  <si>
    <t>=IFERROR(U76-V76,"")</t>
  </si>
  <si>
    <t>X76</t>
  </si>
  <si>
    <t>=IFERROR(W76/(T76+(R76*$F$11)),"")</t>
  </si>
  <si>
    <t>Y76</t>
  </si>
  <si>
    <t>=IFERROR((D76*G76*O76)/1000,"")</t>
  </si>
  <si>
    <t>Z76</t>
  </si>
  <si>
    <t>=IFERROR((H76*L76*P76)/1000,"")</t>
  </si>
  <si>
    <t>AA76</t>
  </si>
  <si>
    <t>=IFERROR(VLOOKUP(J76,ReferenceTbl,6,FALSE), 0)</t>
  </si>
  <si>
    <t>AB76</t>
  </si>
  <si>
    <t>=IFERROR(VLOOKUP(N76,ReferenceTbl,6,FALSE), 0)</t>
  </si>
  <si>
    <t>AC76</t>
  </si>
  <si>
    <t>AD76</t>
  </si>
  <si>
    <t>AE76</t>
  </si>
  <si>
    <t>=IFERROR(INDEX(ReferenceTbl[[SMBDI]:[NA]],MATCH([@[Control Description]], ReferenceTbl[Fixture Description],0),MATCH('Proposal 4'!G66,ReferenceTbl[[#Headers],[SMBDI]:[NA]],0)),0)</t>
  </si>
  <si>
    <t>P77</t>
  </si>
  <si>
    <t>=IFS(N77="Switch Sensor",O77*0.5,N77="Ceiling Mount Sensor",O77*0.5,N77="Timer Control",O77*(1-0.3),N77="","")</t>
  </si>
  <si>
    <t>Q77</t>
  </si>
  <si>
    <t>=IFERROR((Y77-Z77),"")</t>
  </si>
  <si>
    <t>R77</t>
  </si>
  <si>
    <t>=IFERROR(Y77*kWh_Rate,"")</t>
  </si>
  <si>
    <t>S77</t>
  </si>
  <si>
    <t>=IFERROR(Z77*kWh_Rate,"")</t>
  </si>
  <si>
    <t>T77</t>
  </si>
  <si>
    <t>=IFERROR(R77-S77,"")</t>
  </si>
  <si>
    <t>U77</t>
  </si>
  <si>
    <t>=IFERROR(IF(M77="",H77*AA77, (H77*AA77)+(M77*AB77)), "")</t>
  </si>
  <si>
    <t>V77</t>
  </si>
  <si>
    <t>=IFERROR(IF(M77="",(I77*H77)*(AC77+AD77),((I77*H77)*(AC77+AD77))+(M77*AE77)),"")</t>
  </si>
  <si>
    <t>W77</t>
  </si>
  <si>
    <t>=IFERROR(U77-V77,"")</t>
  </si>
  <si>
    <t>X77</t>
  </si>
  <si>
    <t>=IFERROR(W77/(T77+(R77*$F$11)),"")</t>
  </si>
  <si>
    <t>Y77</t>
  </si>
  <si>
    <t>=IFERROR((D77*G77*O77)/1000,"")</t>
  </si>
  <si>
    <t>Z77</t>
  </si>
  <si>
    <t>=IFERROR((H77*L77*P77)/1000,"")</t>
  </si>
  <si>
    <t>AA77</t>
  </si>
  <si>
    <t>=IFERROR(VLOOKUP(J77,ReferenceTbl,6,FALSE), 0)</t>
  </si>
  <si>
    <t>AB77</t>
  </si>
  <si>
    <t>=IFERROR(VLOOKUP(N77,ReferenceTbl,6,FALSE), 0)</t>
  </si>
  <si>
    <t>AC77</t>
  </si>
  <si>
    <t>AD77</t>
  </si>
  <si>
    <t>AE77</t>
  </si>
  <si>
    <t>=IFERROR(INDEX(ReferenceTbl[[SMBDI]:[NA]],MATCH([@[Control Description]], ReferenceTbl[Fixture Description],0),MATCH('Proposal 4'!G67,ReferenceTbl[[#Headers],[SMBDI]:[NA]],0)),0)</t>
  </si>
  <si>
    <t>P78</t>
  </si>
  <si>
    <t>=IFS(N78="Switch Sensor",O78*0.5,N78="Ceiling Mount Sensor",O78*0.5,N78="Timer Control",O78*(1-0.3),N78="","")</t>
  </si>
  <si>
    <t>Q78</t>
  </si>
  <si>
    <t>=IFERROR((Y78-Z78),"")</t>
  </si>
  <si>
    <t>R78</t>
  </si>
  <si>
    <t>=IFERROR(Y78*kWh_Rate,"")</t>
  </si>
  <si>
    <t>S78</t>
  </si>
  <si>
    <t>=IFERROR(Z78*kWh_Rate,"")</t>
  </si>
  <si>
    <t>T78</t>
  </si>
  <si>
    <t>=IFERROR(R78-S78,"")</t>
  </si>
  <si>
    <t>U78</t>
  </si>
  <si>
    <t>=IFERROR(IF(M78="",H78*AA78, (H78*AA78)+(M78*AB78)), "")</t>
  </si>
  <si>
    <t>V78</t>
  </si>
  <si>
    <t>=IFERROR(IF(M78="",(I78*H78)*(AC78+AD78),((I78*H78)*(AC78+AD78))+(M78*AE78)),"")</t>
  </si>
  <si>
    <t>W78</t>
  </si>
  <si>
    <t>=IFERROR(U78-V78,"")</t>
  </si>
  <si>
    <t>X78</t>
  </si>
  <si>
    <t>=IFERROR(W78/(T78+(R78*$F$11)),"")</t>
  </si>
  <si>
    <t>Y78</t>
  </si>
  <si>
    <t>=IFERROR((D78*G78*O78)/1000,"")</t>
  </si>
  <si>
    <t>Z78</t>
  </si>
  <si>
    <t>=IFERROR((H78*L78*P78)/1000,"")</t>
  </si>
  <si>
    <t>AA78</t>
  </si>
  <si>
    <t>=IFERROR(VLOOKUP(J78,ReferenceTbl,6,FALSE), 0)</t>
  </si>
  <si>
    <t>AB78</t>
  </si>
  <si>
    <t>=IFERROR(VLOOKUP(N78,ReferenceTbl,6,FALSE), 0)</t>
  </si>
  <si>
    <t>AC78</t>
  </si>
  <si>
    <t>AD78</t>
  </si>
  <si>
    <t>AE78</t>
  </si>
  <si>
    <t>=IFERROR(INDEX(ReferenceTbl[[SMBDI]:[NA]],MATCH([@[Control Description]], ReferenceTbl[Fixture Description],0),MATCH('Proposal 4'!G68,ReferenceTbl[[#Headers],[SMBDI]:[NA]],0)),0)</t>
  </si>
  <si>
    <t>P79</t>
  </si>
  <si>
    <t>=IFS(N79="Switch Sensor",O79*0.5,N79="Ceiling Mount Sensor",O79*0.5,N79="Timer Control",O79*(1-0.3),N79="","")</t>
  </si>
  <si>
    <t>Q79</t>
  </si>
  <si>
    <t>=IFERROR((Y79-Z79),"")</t>
  </si>
  <si>
    <t>R79</t>
  </si>
  <si>
    <t>=IFERROR(Y79*kWh_Rate,"")</t>
  </si>
  <si>
    <t>S79</t>
  </si>
  <si>
    <t>=IFERROR(Z79*kWh_Rate,"")</t>
  </si>
  <si>
    <t>T79</t>
  </si>
  <si>
    <t>=IFERROR(R79-S79,"")</t>
  </si>
  <si>
    <t>U79</t>
  </si>
  <si>
    <t>=IFERROR(IF(M79="",H79*AA79, (H79*AA79)+(M79*AB79)), "")</t>
  </si>
  <si>
    <t>V79</t>
  </si>
  <si>
    <t>=IFERROR(IF(M79="",(I79*H79)*(AC79+AD79),((I79*H79)*(AC79+AD79))+(M79*AE79)),"")</t>
  </si>
  <si>
    <t>W79</t>
  </si>
  <si>
    <t>=IFERROR(U79-V79,"")</t>
  </si>
  <si>
    <t>X79</t>
  </si>
  <si>
    <t>=IFERROR(W79/(T79+(R79*$F$11)),"")</t>
  </si>
  <si>
    <t>Y79</t>
  </si>
  <si>
    <t>=IFERROR((D79*G79*O79)/1000,"")</t>
  </si>
  <si>
    <t>Z79</t>
  </si>
  <si>
    <t>=IFERROR((H79*L79*P79)/1000,"")</t>
  </si>
  <si>
    <t>AA79</t>
  </si>
  <si>
    <t>=IFERROR(VLOOKUP(J79,ReferenceTbl,6,FALSE), 0)</t>
  </si>
  <si>
    <t>AB79</t>
  </si>
  <si>
    <t>=IFERROR(VLOOKUP(N79,ReferenceTbl,6,FALSE), 0)</t>
  </si>
  <si>
    <t>AC79</t>
  </si>
  <si>
    <t>AD79</t>
  </si>
  <si>
    <t>AE79</t>
  </si>
  <si>
    <t>=IFERROR(INDEX(ReferenceTbl[[SMBDI]:[NA]],MATCH([@[Control Description]], ReferenceTbl[Fixture Description],0),MATCH('Proposal 4'!G69,ReferenceTbl[[#Headers],[SMBDI]:[NA]],0)),0)</t>
  </si>
  <si>
    <t>P80</t>
  </si>
  <si>
    <t>=IFS(N80="Switch Sensor",O80*0.5,N80="Ceiling Mount Sensor",O80*0.5,N80="Timer Control",O80*(1-0.3),N80="","")</t>
  </si>
  <si>
    <t>Q80</t>
  </si>
  <si>
    <t>=IFERROR((Y80-Z80),"")</t>
  </si>
  <si>
    <t>R80</t>
  </si>
  <si>
    <t>=IFERROR(Y80*kWh_Rate,"")</t>
  </si>
  <si>
    <t>S80</t>
  </si>
  <si>
    <t>=IFERROR(Z80*kWh_Rate,"")</t>
  </si>
  <si>
    <t>T80</t>
  </si>
  <si>
    <t>=IFERROR(R80-S80,"")</t>
  </si>
  <si>
    <t>U80</t>
  </si>
  <si>
    <t>=IFERROR(IF(M80="",H80*AA80, (H80*AA80)+(M80*AB80)), "")</t>
  </si>
  <si>
    <t>V80</t>
  </si>
  <si>
    <t>=IFERROR(IF(M80="",(I80*H80)*(AC80+AD80),((I80*H80)*(AC80+AD80))+(M80*AE80)),"")</t>
  </si>
  <si>
    <t>W80</t>
  </si>
  <si>
    <t>=IFERROR(U80-V80,"")</t>
  </si>
  <si>
    <t>X80</t>
  </si>
  <si>
    <t>=IFERROR(W80/(T80+(R80*$F$11)),"")</t>
  </si>
  <si>
    <t>Y80</t>
  </si>
  <si>
    <t>=IFERROR((D80*G80*O80)/1000,"")</t>
  </si>
  <si>
    <t>Z80</t>
  </si>
  <si>
    <t>=IFERROR((H80*L80*P80)/1000,"")</t>
  </si>
  <si>
    <t>AA80</t>
  </si>
  <si>
    <t>=IFERROR(VLOOKUP(J80,ReferenceTbl,6,FALSE), 0)</t>
  </si>
  <si>
    <t>AB80</t>
  </si>
  <si>
    <t>=IFERROR(VLOOKUP(N80,ReferenceTbl,6,FALSE), 0)</t>
  </si>
  <si>
    <t>AC80</t>
  </si>
  <si>
    <t>AD80</t>
  </si>
  <si>
    <t>AE80</t>
  </si>
  <si>
    <t>=IFERROR(INDEX(ReferenceTbl[[SMBDI]:[NA]],MATCH([@[Control Description]], ReferenceTbl[Fixture Description],0),MATCH('Proposal 4'!G70,ReferenceTbl[[#Headers],[SMBDI]:[NA]],0)),0)</t>
  </si>
  <si>
    <t>P81</t>
  </si>
  <si>
    <t>=IFS(N81="Switch Sensor",O81*0.5,N81="Ceiling Mount Sensor",O81*0.5,N81="Timer Control",O81*(1-0.3),N81="","")</t>
  </si>
  <si>
    <t>Q81</t>
  </si>
  <si>
    <t>=IFERROR((Y81-Z81),"")</t>
  </si>
  <si>
    <t>R81</t>
  </si>
  <si>
    <t>=IFERROR(Y81*kWh_Rate,"")</t>
  </si>
  <si>
    <t>S81</t>
  </si>
  <si>
    <t>=IFERROR(Z81*kWh_Rate,"")</t>
  </si>
  <si>
    <t>T81</t>
  </si>
  <si>
    <t>=IFERROR(R81-S81,"")</t>
  </si>
  <si>
    <t>U81</t>
  </si>
  <si>
    <t>=IFERROR(IF(M81="",H81*AA81, (H81*AA81)+(M81*AB81)), "")</t>
  </si>
  <si>
    <t>V81</t>
  </si>
  <si>
    <t>=IFERROR(IF(M81="",(I81*H81)*(AC81+AD81),((I81*H81)*(AC81+AD81))+(M81*AE81)),"")</t>
  </si>
  <si>
    <t>W81</t>
  </si>
  <si>
    <t>=IFERROR(U81-V81,"")</t>
  </si>
  <si>
    <t>X81</t>
  </si>
  <si>
    <t>=IFERROR(W81/(T81+(R81*$F$11)),"")</t>
  </si>
  <si>
    <t>Y81</t>
  </si>
  <si>
    <t>=IFERROR((D81*G81*O81)/1000,"")</t>
  </si>
  <si>
    <t>Z81</t>
  </si>
  <si>
    <t>=IFERROR((H81*L81*P81)/1000,"")</t>
  </si>
  <si>
    <t>AA81</t>
  </si>
  <si>
    <t>=IFERROR(VLOOKUP(J81,ReferenceTbl,6,FALSE), 0)</t>
  </si>
  <si>
    <t>AB81</t>
  </si>
  <si>
    <t>=IFERROR(VLOOKUP(N81,ReferenceTbl,6,FALSE), 0)</t>
  </si>
  <si>
    <t>AC81</t>
  </si>
  <si>
    <t>AD81</t>
  </si>
  <si>
    <t>AE81</t>
  </si>
  <si>
    <t>=IFERROR(INDEX(ReferenceTbl[[SMBDI]:[NA]],MATCH([@[Control Description]], ReferenceTbl[Fixture Description],0),MATCH('Proposal 4'!G71,ReferenceTbl[[#Headers],[SMBDI]:[NA]],0)),0)</t>
  </si>
  <si>
    <t>P82</t>
  </si>
  <si>
    <t>=IFS(N82="Switch Sensor",O82*0.5,N82="Ceiling Mount Sensor",O82*0.5,N82="Timer Control",O82*(1-0.3),N82="","")</t>
  </si>
  <si>
    <t>Q82</t>
  </si>
  <si>
    <t>=IFERROR((Y82-Z82),"")</t>
  </si>
  <si>
    <t>R82</t>
  </si>
  <si>
    <t>=IFERROR(Y82*kWh_Rate,"")</t>
  </si>
  <si>
    <t>S82</t>
  </si>
  <si>
    <t>=IFERROR(Z82*kWh_Rate,"")</t>
  </si>
  <si>
    <t>T82</t>
  </si>
  <si>
    <t>=IFERROR(R82-S82,"")</t>
  </si>
  <si>
    <t>U82</t>
  </si>
  <si>
    <t>=IFERROR(IF(M82="",H82*AA82, (H82*AA82)+(M82*AB82)), "")</t>
  </si>
  <si>
    <t>V82</t>
  </si>
  <si>
    <t>=IFERROR(IF(M82="",(I82*H82)*(AC82+AD82),((I82*H82)*(AC82+AD82))+(M82*AE82)),"")</t>
  </si>
  <si>
    <t>W82</t>
  </si>
  <si>
    <t>=IFERROR(U82-V82,"")</t>
  </si>
  <si>
    <t>X82</t>
  </si>
  <si>
    <t>=IFERROR(W82/(T82+(R82*$F$11)),"")</t>
  </si>
  <si>
    <t>Y82</t>
  </si>
  <si>
    <t>=IFERROR((D82*G82*O82)/1000,"")</t>
  </si>
  <si>
    <t>Z82</t>
  </si>
  <si>
    <t>=IFERROR((H82*L82*P82)/1000,"")</t>
  </si>
  <si>
    <t>AA82</t>
  </si>
  <si>
    <t>=IFERROR(VLOOKUP(J82,ReferenceTbl,6,FALSE), 0)</t>
  </si>
  <si>
    <t>AB82</t>
  </si>
  <si>
    <t>=IFERROR(VLOOKUP(N82,ReferenceTbl,6,FALSE), 0)</t>
  </si>
  <si>
    <t>AC82</t>
  </si>
  <si>
    <t>AD82</t>
  </si>
  <si>
    <t>AE82</t>
  </si>
  <si>
    <t>=IFERROR(INDEX(ReferenceTbl[[SMBDI]:[NA]],MATCH([@[Control Description]], ReferenceTbl[Fixture Description],0),MATCH('Proposal 4'!G72,ReferenceTbl[[#Headers],[SMBDI]:[NA]],0)),0)</t>
  </si>
  <si>
    <t>P83</t>
  </si>
  <si>
    <t>=IFS(N83="Switch Sensor",O83*0.5,N83="Ceiling Mount Sensor",O83*0.5,N83="Timer Control",O83*(1-0.3),N83="","")</t>
  </si>
  <si>
    <t>Q83</t>
  </si>
  <si>
    <t>=IFERROR((Y83-Z83),"")</t>
  </si>
  <si>
    <t>R83</t>
  </si>
  <si>
    <t>=IFERROR(Y83*kWh_Rate,"")</t>
  </si>
  <si>
    <t>S83</t>
  </si>
  <si>
    <t>=IFERROR(Z83*kWh_Rate,"")</t>
  </si>
  <si>
    <t>T83</t>
  </si>
  <si>
    <t>=IFERROR(R83-S83,"")</t>
  </si>
  <si>
    <t>U83</t>
  </si>
  <si>
    <t>=IFERROR(IF(M83="",H83*AA83, (H83*AA83)+(M83*AB83)), "")</t>
  </si>
  <si>
    <t>V83</t>
  </si>
  <si>
    <t>=IFERROR(IF(M83="",(I83*H83)*(AC83+AD83),((I83*H83)*(AC83+AD83))+(M83*AE83)),"")</t>
  </si>
  <si>
    <t>W83</t>
  </si>
  <si>
    <t>=IFERROR(U83-V83,"")</t>
  </si>
  <si>
    <t>X83</t>
  </si>
  <si>
    <t>=IFERROR(W83/(T83+(R83*$F$11)),"")</t>
  </si>
  <si>
    <t>Y83</t>
  </si>
  <si>
    <t>=IFERROR((D83*G83*O83)/1000,"")</t>
  </si>
  <si>
    <t>Z83</t>
  </si>
  <si>
    <t>=IFERROR((H83*L83*P83)/1000,"")</t>
  </si>
  <si>
    <t>AA83</t>
  </si>
  <si>
    <t>=IFERROR(VLOOKUP(J83,ReferenceTbl,6,FALSE), 0)</t>
  </si>
  <si>
    <t>AB83</t>
  </si>
  <si>
    <t>=IFERROR(VLOOKUP(N83,ReferenceTbl,6,FALSE), 0)</t>
  </si>
  <si>
    <t>AC83</t>
  </si>
  <si>
    <t>AD83</t>
  </si>
  <si>
    <t>AE83</t>
  </si>
  <si>
    <t>=IFERROR(INDEX(ReferenceTbl[[SMBDI]:[NA]],MATCH([@[Control Description]], ReferenceTbl[Fixture Description],0),MATCH('Proposal 4'!G73,ReferenceTbl[[#Headers],[SMBDI]:[NA]],0)),0)</t>
  </si>
  <si>
    <t>P84</t>
  </si>
  <si>
    <t>=IFS(N84="Switch Sensor",O84*0.5,N84="Ceiling Mount Sensor",O84*0.5,N84="Timer Control",O84*(1-0.3),N84="","")</t>
  </si>
  <si>
    <t>Q84</t>
  </si>
  <si>
    <t>=IFERROR((Y84-Z84),"")</t>
  </si>
  <si>
    <t>R84</t>
  </si>
  <si>
    <t>=IFERROR(Y84*kWh_Rate,"")</t>
  </si>
  <si>
    <t>S84</t>
  </si>
  <si>
    <t>=IFERROR(Z84*kWh_Rate,"")</t>
  </si>
  <si>
    <t>T84</t>
  </si>
  <si>
    <t>=IFERROR(R84-S84,"")</t>
  </si>
  <si>
    <t>U84</t>
  </si>
  <si>
    <t>=IFERROR(IF(M84="",H84*AA84, (H84*AA84)+(M84*AB84)), "")</t>
  </si>
  <si>
    <t>V84</t>
  </si>
  <si>
    <t>=IFERROR(IF(M84="",(I84*H84)*(AC84+AD84),((I84*H84)*(AC84+AD84))+(M84*AE84)),"")</t>
  </si>
  <si>
    <t>W84</t>
  </si>
  <si>
    <t>=IFERROR(U84-V84,"")</t>
  </si>
  <si>
    <t>X84</t>
  </si>
  <si>
    <t>=IFERROR(W84/(T84+(R84*$F$11)),"")</t>
  </si>
  <si>
    <t>Y84</t>
  </si>
  <si>
    <t>=IFERROR((D84*G84*O84)/1000,"")</t>
  </si>
  <si>
    <t>Z84</t>
  </si>
  <si>
    <t>=IFERROR((H84*L84*P84)/1000,"")</t>
  </si>
  <si>
    <t>AA84</t>
  </si>
  <si>
    <t>=IFERROR(VLOOKUP(J84,ReferenceTbl,6,FALSE), 0)</t>
  </si>
  <si>
    <t>AB84</t>
  </si>
  <si>
    <t>=IFERROR(VLOOKUP(N84,ReferenceTbl,6,FALSE), 0)</t>
  </si>
  <si>
    <t>AC84</t>
  </si>
  <si>
    <t>AD84</t>
  </si>
  <si>
    <t>AE84</t>
  </si>
  <si>
    <t>=IFERROR(INDEX(ReferenceTbl[[SMBDI]:[NA]],MATCH([@[Control Description]], ReferenceTbl[Fixture Description],0),MATCH('Proposal 4'!G74,ReferenceTbl[[#Headers],[SMBDI]:[NA]],0)),0)</t>
  </si>
  <si>
    <t>P85</t>
  </si>
  <si>
    <t>=IFS(N85="Switch Sensor",O85*0.5,N85="Ceiling Mount Sensor",O85*0.5,N85="Timer Control",O85*(1-0.3),N85="","")</t>
  </si>
  <si>
    <t>Q85</t>
  </si>
  <si>
    <t>=IFERROR((Y85-Z85),"")</t>
  </si>
  <si>
    <t>R85</t>
  </si>
  <si>
    <t>=IFERROR(Y85*kWh_Rate,"")</t>
  </si>
  <si>
    <t>S85</t>
  </si>
  <si>
    <t>=IFERROR(Z85*kWh_Rate,"")</t>
  </si>
  <si>
    <t>T85</t>
  </si>
  <si>
    <t>=IFERROR(R85-S85,"")</t>
  </si>
  <si>
    <t>U85</t>
  </si>
  <si>
    <t>=IFERROR(IF(M85="",H85*AA85, (H85*AA85)+(M85*AB85)), "")</t>
  </si>
  <si>
    <t>V85</t>
  </si>
  <si>
    <t>=IFERROR(IF(M85="",(I85*H85)*(AC85+AD85),((I85*H85)*(AC85+AD85))+(M85*AE85)),"")</t>
  </si>
  <si>
    <t>W85</t>
  </si>
  <si>
    <t>=IFERROR(U85-V85,"")</t>
  </si>
  <si>
    <t>X85</t>
  </si>
  <si>
    <t>=IFERROR(W85/(T85+(R85*$F$11)),"")</t>
  </si>
  <si>
    <t>Y85</t>
  </si>
  <si>
    <t>=IFERROR((D85*G85*O85)/1000,"")</t>
  </si>
  <si>
    <t>Z85</t>
  </si>
  <si>
    <t>=IFERROR((H85*L85*P85)/1000,"")</t>
  </si>
  <si>
    <t>AA85</t>
  </si>
  <si>
    <t>=IFERROR(VLOOKUP(J85,ReferenceTbl,6,FALSE), 0)</t>
  </si>
  <si>
    <t>AB85</t>
  </si>
  <si>
    <t>=IFERROR(VLOOKUP(N85,ReferenceTbl,6,FALSE), 0)</t>
  </si>
  <si>
    <t>AC85</t>
  </si>
  <si>
    <t>AD85</t>
  </si>
  <si>
    <t>AE85</t>
  </si>
  <si>
    <t>=IFERROR(INDEX(ReferenceTbl[[SMBDI]:[NA]],MATCH([@[Control Description]], ReferenceTbl[Fixture Description],0),MATCH('Proposal 4'!G75,ReferenceTbl[[#Headers],[SMBDI]:[NA]],0)),0)</t>
  </si>
  <si>
    <t>P86</t>
  </si>
  <si>
    <t>=IFS(N86="Switch Sensor",O86*0.5,N86="Ceiling Mount Sensor",O86*0.5,N86="Timer Control",O86*(1-0.3),N86="","")</t>
  </si>
  <si>
    <t>Q86</t>
  </si>
  <si>
    <t>=IFERROR((Y86-Z86),"")</t>
  </si>
  <si>
    <t>R86</t>
  </si>
  <si>
    <t>=IFERROR(Y86*kWh_Rate,"")</t>
  </si>
  <si>
    <t>S86</t>
  </si>
  <si>
    <t>=IFERROR(Z86*kWh_Rate,"")</t>
  </si>
  <si>
    <t>T86</t>
  </si>
  <si>
    <t>=IFERROR(R86-S86,"")</t>
  </si>
  <si>
    <t>U86</t>
  </si>
  <si>
    <t>=IFERROR(IF(M86="",H86*AA86, (H86*AA86)+(M86*AB86)), "")</t>
  </si>
  <si>
    <t>V86</t>
  </si>
  <si>
    <t>=IFERROR(IF(M86="",(I86*H86)*(AC86+AD86),((I86*H86)*(AC86+AD86))+(M86*AE86)),"")</t>
  </si>
  <si>
    <t>W86</t>
  </si>
  <si>
    <t>=IFERROR(U86-V86,"")</t>
  </si>
  <si>
    <t>X86</t>
  </si>
  <si>
    <t>=IFERROR(W86/(T86+(R86*$F$11)),"")</t>
  </si>
  <si>
    <t>Y86</t>
  </si>
  <si>
    <t>=IFERROR((D86*G86*O86)/1000,"")</t>
  </si>
  <si>
    <t>Z86</t>
  </si>
  <si>
    <t>=IFERROR((H86*L86*P86)/1000,"")</t>
  </si>
  <si>
    <t>AA86</t>
  </si>
  <si>
    <t>=IFERROR(VLOOKUP(J86,ReferenceTbl,6,FALSE), 0)</t>
  </si>
  <si>
    <t>AB86</t>
  </si>
  <si>
    <t>=IFERROR(VLOOKUP(N86,ReferenceTbl,6,FALSE), 0)</t>
  </si>
  <si>
    <t>AC86</t>
  </si>
  <si>
    <t>AD86</t>
  </si>
  <si>
    <t>AE86</t>
  </si>
  <si>
    <t>=IFERROR(INDEX(ReferenceTbl[[SMBDI]:[NA]],MATCH([@[Control Description]], ReferenceTbl[Fixture Description],0),MATCH('Proposal 4'!G76,ReferenceTbl[[#Headers],[SMBDI]:[NA]],0)),0)</t>
  </si>
  <si>
    <t>P87</t>
  </si>
  <si>
    <t>=IFS(N87="Switch Sensor",O87*0.5,N87="Ceiling Mount Sensor",O87*0.5,N87="Timer Control",O87*(1-0.3),N87="","")</t>
  </si>
  <si>
    <t>Q87</t>
  </si>
  <si>
    <t>=IFERROR((Y87-Z87),"")</t>
  </si>
  <si>
    <t>R87</t>
  </si>
  <si>
    <t>=IFERROR(Y87*kWh_Rate,"")</t>
  </si>
  <si>
    <t>S87</t>
  </si>
  <si>
    <t>=IFERROR(Z87*kWh_Rate,"")</t>
  </si>
  <si>
    <t>T87</t>
  </si>
  <si>
    <t>=IFERROR(R87-S87,"")</t>
  </si>
  <si>
    <t>U87</t>
  </si>
  <si>
    <t>=IFERROR(IF(M87="",H87*AA87, (H87*AA87)+(M87*AB87)), "")</t>
  </si>
  <si>
    <t>V87</t>
  </si>
  <si>
    <t>=IFERROR(IF(M87="",(I87*H87)*(AC87+AD87),((I87*H87)*(AC87+AD87))+(M87*AE87)),"")</t>
  </si>
  <si>
    <t>W87</t>
  </si>
  <si>
    <t>=IFERROR(U87-V87,"")</t>
  </si>
  <si>
    <t>X87</t>
  </si>
  <si>
    <t>=IFERROR(W87/(T87+(R87*$F$11)),"")</t>
  </si>
  <si>
    <t>Y87</t>
  </si>
  <si>
    <t>=IFERROR((D87*G87*O87)/1000,"")</t>
  </si>
  <si>
    <t>Z87</t>
  </si>
  <si>
    <t>=IFERROR((H87*L87*P87)/1000,"")</t>
  </si>
  <si>
    <t>AA87</t>
  </si>
  <si>
    <t>=IFERROR(VLOOKUP(J87,ReferenceTbl,6,FALSE), 0)</t>
  </si>
  <si>
    <t>AB87</t>
  </si>
  <si>
    <t>=IFERROR(VLOOKUP(N87,ReferenceTbl,6,FALSE), 0)</t>
  </si>
  <si>
    <t>AC87</t>
  </si>
  <si>
    <t>AD87</t>
  </si>
  <si>
    <t>AE87</t>
  </si>
  <si>
    <t>=IFERROR(INDEX(ReferenceTbl[[SMBDI]:[NA]],MATCH([@[Control Description]], ReferenceTbl[Fixture Description],0),MATCH('Proposal 4'!G77,ReferenceTbl[[#Headers],[SMBDI]:[NA]],0)),0)</t>
  </si>
  <si>
    <t>P88</t>
  </si>
  <si>
    <t>=IFS(N88="Switch Sensor",O88*0.5,N88="Ceiling Mount Sensor",O88*0.5,N88="Timer Control",O88*(1-0.3),N88="","")</t>
  </si>
  <si>
    <t>Q88</t>
  </si>
  <si>
    <t>=IFERROR((Y88-Z88),"")</t>
  </si>
  <si>
    <t>R88</t>
  </si>
  <si>
    <t>=IFERROR(Y88*kWh_Rate,"")</t>
  </si>
  <si>
    <t>S88</t>
  </si>
  <si>
    <t>=IFERROR(Z88*kWh_Rate,"")</t>
  </si>
  <si>
    <t>T88</t>
  </si>
  <si>
    <t>=IFERROR(R88-S88,"")</t>
  </si>
  <si>
    <t>U88</t>
  </si>
  <si>
    <t>=IFERROR(IF(M88="",H88*AA88, (H88*AA88)+(M88*AB88)), "")</t>
  </si>
  <si>
    <t>V88</t>
  </si>
  <si>
    <t>=IFERROR(IF(M88="",(I88*H88)*(AC88+AD88),((I88*H88)*(AC88+AD88))+(M88*AE88)),"")</t>
  </si>
  <si>
    <t>W88</t>
  </si>
  <si>
    <t>=IFERROR(U88-V88,"")</t>
  </si>
  <si>
    <t>X88</t>
  </si>
  <si>
    <t>=IFERROR(W88/(T88+(R88*$F$11)),"")</t>
  </si>
  <si>
    <t>Y88</t>
  </si>
  <si>
    <t>=IFERROR((D88*G88*O88)/1000,"")</t>
  </si>
  <si>
    <t>Z88</t>
  </si>
  <si>
    <t>=IFERROR((H88*L88*P88)/1000,"")</t>
  </si>
  <si>
    <t>AA88</t>
  </si>
  <si>
    <t>=IFERROR(VLOOKUP(J88,ReferenceTbl,6,FALSE), 0)</t>
  </si>
  <si>
    <t>AB88</t>
  </si>
  <si>
    <t>=IFERROR(VLOOKUP(N88,ReferenceTbl,6,FALSE), 0)</t>
  </si>
  <si>
    <t>AC88</t>
  </si>
  <si>
    <t>AD88</t>
  </si>
  <si>
    <t>AE88</t>
  </si>
  <si>
    <t>=IFERROR(INDEX(ReferenceTbl[[SMBDI]:[NA]],MATCH([@[Control Description]], ReferenceTbl[Fixture Description],0),MATCH('Proposal 4'!G78,ReferenceTbl[[#Headers],[SMBDI]:[NA]],0)),0)</t>
  </si>
  <si>
    <t>P89</t>
  </si>
  <si>
    <t>=IFS(N89="Switch Sensor",O89*0.5,N89="Ceiling Mount Sensor",O89*0.5,N89="Timer Control",O89*(1-0.3),N89="","")</t>
  </si>
  <si>
    <t>Q89</t>
  </si>
  <si>
    <t>=IFERROR((Y89-Z89),"")</t>
  </si>
  <si>
    <t>R89</t>
  </si>
  <si>
    <t>=IFERROR(Y89*kWh_Rate,"")</t>
  </si>
  <si>
    <t>S89</t>
  </si>
  <si>
    <t>=IFERROR(Z89*kWh_Rate,"")</t>
  </si>
  <si>
    <t>T89</t>
  </si>
  <si>
    <t>=IFERROR(R89-S89,"")</t>
  </si>
  <si>
    <t>U89</t>
  </si>
  <si>
    <t>=IFERROR(IF(M89="",H89*AA89, (H89*AA89)+(M89*AB89)), "")</t>
  </si>
  <si>
    <t>V89</t>
  </si>
  <si>
    <t>=IFERROR(IF(M89="",(I89*H89)*(AC89+AD89),((I89*H89)*(AC89+AD89))+(M89*AE89)),"")</t>
  </si>
  <si>
    <t>W89</t>
  </si>
  <si>
    <t>=IFERROR(U89-V89,"")</t>
  </si>
  <si>
    <t>X89</t>
  </si>
  <si>
    <t>=IFERROR(W89/(T89+(R89*$F$11)),"")</t>
  </si>
  <si>
    <t>Y89</t>
  </si>
  <si>
    <t>=IFERROR((D89*G89*O89)/1000,"")</t>
  </si>
  <si>
    <t>Z89</t>
  </si>
  <si>
    <t>=IFERROR((H89*L89*P89)/1000,"")</t>
  </si>
  <si>
    <t>AA89</t>
  </si>
  <si>
    <t>=IFERROR(VLOOKUP(J89,ReferenceTbl,6,FALSE), 0)</t>
  </si>
  <si>
    <t>AB89</t>
  </si>
  <si>
    <t>=IFERROR(VLOOKUP(N89,ReferenceTbl,6,FALSE), 0)</t>
  </si>
  <si>
    <t>AC89</t>
  </si>
  <si>
    <t>AD89</t>
  </si>
  <si>
    <t>AE89</t>
  </si>
  <si>
    <t>=IFERROR(INDEX(ReferenceTbl[[SMBDI]:[NA]],MATCH([@[Control Description]], ReferenceTbl[Fixture Description],0),MATCH('Proposal 4'!G79,ReferenceTbl[[#Headers],[SMBDI]:[NA]],0)),0)</t>
  </si>
  <si>
    <t>P90</t>
  </si>
  <si>
    <t>=IFS(N90="Switch Sensor",O90*0.5,N90="Ceiling Mount Sensor",O90*0.5,N90="Timer Control",O90*(1-0.3),N90="","")</t>
  </si>
  <si>
    <t>Q90</t>
  </si>
  <si>
    <t>=IFERROR((Y90-Z90),"")</t>
  </si>
  <si>
    <t>R90</t>
  </si>
  <si>
    <t>=IFERROR(Y90*kWh_Rate,"")</t>
  </si>
  <si>
    <t>S90</t>
  </si>
  <si>
    <t>=IFERROR(Z90*kWh_Rate,"")</t>
  </si>
  <si>
    <t>T90</t>
  </si>
  <si>
    <t>=IFERROR(R90-S90,"")</t>
  </si>
  <si>
    <t>U90</t>
  </si>
  <si>
    <t>=IFERROR(IF(M90="",H90*AA90, (H90*AA90)+(M90*AB90)), "")</t>
  </si>
  <si>
    <t>V90</t>
  </si>
  <si>
    <t>=IFERROR(IF(M90="",(I90*H90)*(AC90+AD90),((I90*H90)*(AC90+AD90))+(M90*AE90)),"")</t>
  </si>
  <si>
    <t>W90</t>
  </si>
  <si>
    <t>=IFERROR(U90-V90,"")</t>
  </si>
  <si>
    <t>X90</t>
  </si>
  <si>
    <t>=IFERROR(W90/(T90+(R90*$F$11)),"")</t>
  </si>
  <si>
    <t>Y90</t>
  </si>
  <si>
    <t>=IFERROR((D90*G90*O90)/1000,"")</t>
  </si>
  <si>
    <t>Z90</t>
  </si>
  <si>
    <t>=IFERROR((H90*L90*P90)/1000,"")</t>
  </si>
  <si>
    <t>AA90</t>
  </si>
  <si>
    <t>=IFERROR(VLOOKUP(J90,ReferenceTbl,6,FALSE), 0)</t>
  </si>
  <si>
    <t>AB90</t>
  </si>
  <si>
    <t>=IFERROR(VLOOKUP(N90,ReferenceTbl,6,FALSE), 0)</t>
  </si>
  <si>
    <t>AC90</t>
  </si>
  <si>
    <t>AD90</t>
  </si>
  <si>
    <t>AE90</t>
  </si>
  <si>
    <t>=IFERROR(INDEX(ReferenceTbl[[SMBDI]:[NA]],MATCH([@[Control Description]], ReferenceTbl[Fixture Description],0),MATCH('Proposal 4'!G80,ReferenceTbl[[#Headers],[SMBDI]:[NA]],0)),0)</t>
  </si>
  <si>
    <t>P91</t>
  </si>
  <si>
    <t>=IFS(N91="Switch Sensor",O91*0.5,N91="Ceiling Mount Sensor",O91*0.5,N91="Timer Control",O91*(1-0.3),N91="","")</t>
  </si>
  <si>
    <t>Q91</t>
  </si>
  <si>
    <t>=IFERROR((Y91-Z91),"")</t>
  </si>
  <si>
    <t>R91</t>
  </si>
  <si>
    <t>=IFERROR(Y91*kWh_Rate,"")</t>
  </si>
  <si>
    <t>S91</t>
  </si>
  <si>
    <t>=IFERROR(Z91*kWh_Rate,"")</t>
  </si>
  <si>
    <t>T91</t>
  </si>
  <si>
    <t>=IFERROR(R91-S91,"")</t>
  </si>
  <si>
    <t>U91</t>
  </si>
  <si>
    <t>=IFERROR(IF(M91="",H91*AA91, (H91*AA91)+(M91*AB91)), "")</t>
  </si>
  <si>
    <t>V91</t>
  </si>
  <si>
    <t>=IFERROR(IF(M91="",(I91*H91)*(AC91+AD91),((I91*H91)*(AC91+AD91))+(M91*AE91)),"")</t>
  </si>
  <si>
    <t>W91</t>
  </si>
  <si>
    <t>=IFERROR(U91-V91,"")</t>
  </si>
  <si>
    <t>X91</t>
  </si>
  <si>
    <t>=IFERROR(W91/(T91+(R91*$F$11)),"")</t>
  </si>
  <si>
    <t>Y91</t>
  </si>
  <si>
    <t>=IFERROR((D91*G91*O91)/1000,"")</t>
  </si>
  <si>
    <t>Z91</t>
  </si>
  <si>
    <t>=IFERROR((H91*L91*P91)/1000,"")</t>
  </si>
  <si>
    <t>AA91</t>
  </si>
  <si>
    <t>=IFERROR(VLOOKUP(J91,ReferenceTbl,6,FALSE), 0)</t>
  </si>
  <si>
    <t>AB91</t>
  </si>
  <si>
    <t>=IFERROR(VLOOKUP(N91,ReferenceTbl,6,FALSE), 0)</t>
  </si>
  <si>
    <t>AC91</t>
  </si>
  <si>
    <t>AD91</t>
  </si>
  <si>
    <t>AE91</t>
  </si>
  <si>
    <t>=IFERROR(INDEX(ReferenceTbl[[SMBDI]:[NA]],MATCH([@[Control Description]], ReferenceTbl[Fixture Description],0),MATCH('Proposal 4'!G81,ReferenceTbl[[#Headers],[SMBDI]:[NA]],0)),0)</t>
  </si>
  <si>
    <t>P92</t>
  </si>
  <si>
    <t>=IFS(N92="Switch Sensor",O92*0.5,N92="Ceiling Mount Sensor",O92*0.5,N92="Timer Control",O92*(1-0.3),N92="","")</t>
  </si>
  <si>
    <t>Q92</t>
  </si>
  <si>
    <t>=IFERROR((Y92-Z92),"")</t>
  </si>
  <si>
    <t>R92</t>
  </si>
  <si>
    <t>=IFERROR(Y92*kWh_Rate,"")</t>
  </si>
  <si>
    <t>S92</t>
  </si>
  <si>
    <t>=IFERROR(Z92*kWh_Rate,"")</t>
  </si>
  <si>
    <t>T92</t>
  </si>
  <si>
    <t>=IFERROR(R92-S92,"")</t>
  </si>
  <si>
    <t>U92</t>
  </si>
  <si>
    <t>=IFERROR(IF(M92="",H92*AA92, (H92*AA92)+(M92*AB92)), "")</t>
  </si>
  <si>
    <t>V92</t>
  </si>
  <si>
    <t>=IFERROR(IF(M92="",(I92*H92)*(AC92+AD92),((I92*H92)*(AC92+AD92))+(M92*AE92)),"")</t>
  </si>
  <si>
    <t>W92</t>
  </si>
  <si>
    <t>=IFERROR(U92-V92,"")</t>
  </si>
  <si>
    <t>X92</t>
  </si>
  <si>
    <t>=IFERROR(W92/(T92+(R92*$F$11)),"")</t>
  </si>
  <si>
    <t>Y92</t>
  </si>
  <si>
    <t>=IFERROR((D92*G92*O92)/1000,"")</t>
  </si>
  <si>
    <t>Z92</t>
  </si>
  <si>
    <t>=IFERROR((H92*L92*P92)/1000,"")</t>
  </si>
  <si>
    <t>AA92</t>
  </si>
  <si>
    <t>=IFERROR(VLOOKUP(J92,ReferenceTbl,6,FALSE), 0)</t>
  </si>
  <si>
    <t>AB92</t>
  </si>
  <si>
    <t>=IFERROR(VLOOKUP(N92,ReferenceTbl,6,FALSE), 0)</t>
  </si>
  <si>
    <t>AC92</t>
  </si>
  <si>
    <t>AD92</t>
  </si>
  <si>
    <t>AE92</t>
  </si>
  <si>
    <t>=IFERROR(INDEX(ReferenceTbl[[SMBDI]:[NA]],MATCH([@[Control Description]], ReferenceTbl[Fixture Description],0),MATCH('Proposal 4'!G82,ReferenceTbl[[#Headers],[SMBDI]:[NA]],0)),0)</t>
  </si>
  <si>
    <t>P93</t>
  </si>
  <si>
    <t>=IFS(N93="Switch Sensor",O93*0.5,N93="Ceiling Mount Sensor",O93*0.5,N93="Timer Control",O93*(1-0.3),N93="","")</t>
  </si>
  <si>
    <t>Q93</t>
  </si>
  <si>
    <t>=IFERROR((Y93-Z93),"")</t>
  </si>
  <si>
    <t>R93</t>
  </si>
  <si>
    <t>=IFERROR(Y93*kWh_Rate,"")</t>
  </si>
  <si>
    <t>S93</t>
  </si>
  <si>
    <t>=IFERROR(Z93*kWh_Rate,"")</t>
  </si>
  <si>
    <t>T93</t>
  </si>
  <si>
    <t>=IFERROR(R93-S93,"")</t>
  </si>
  <si>
    <t>U93</t>
  </si>
  <si>
    <t>=IFERROR(IF(M93="",H93*AA93, (H93*AA93)+(M93*AB93)), "")</t>
  </si>
  <si>
    <t>V93</t>
  </si>
  <si>
    <t>=IFERROR(IF(M93="",(I93*H93)*(AC93+AD93),((I93*H93)*(AC93+AD93))+(M93*AE93)),"")</t>
  </si>
  <si>
    <t>W93</t>
  </si>
  <si>
    <t>=IFERROR(U93-V93,"")</t>
  </si>
  <si>
    <t>X93</t>
  </si>
  <si>
    <t>=IFERROR(W93/(T93+(R93*$F$11)),"")</t>
  </si>
  <si>
    <t>Y93</t>
  </si>
  <si>
    <t>=IFERROR((D93*G93*O93)/1000,"")</t>
  </si>
  <si>
    <t>Z93</t>
  </si>
  <si>
    <t>=IFERROR((H93*L93*P93)/1000,"")</t>
  </si>
  <si>
    <t>AA93</t>
  </si>
  <si>
    <t>=IFERROR(VLOOKUP(J93,ReferenceTbl,6,FALSE), 0)</t>
  </si>
  <si>
    <t>AB93</t>
  </si>
  <si>
    <t>=IFERROR(VLOOKUP(N93,ReferenceTbl,6,FALSE), 0)</t>
  </si>
  <si>
    <t>AC93</t>
  </si>
  <si>
    <t>AD93</t>
  </si>
  <si>
    <t>AE93</t>
  </si>
  <si>
    <t>=IFERROR(INDEX(ReferenceTbl[[SMBDI]:[NA]],MATCH([@[Control Description]], ReferenceTbl[Fixture Description],0),MATCH('Proposal 4'!G83,ReferenceTbl[[#Headers],[SMBDI]:[NA]],0)),0)</t>
  </si>
  <si>
    <t>P94</t>
  </si>
  <si>
    <t>=IFS(N94="Switch Sensor",O94*0.5,N94="Ceiling Mount Sensor",O94*0.5,N94="Timer Control",O94*(1-0.3),N94="","")</t>
  </si>
  <si>
    <t>Q94</t>
  </si>
  <si>
    <t>=IFERROR((Y94-Z94),"")</t>
  </si>
  <si>
    <t>R94</t>
  </si>
  <si>
    <t>=IFERROR(Y94*kWh_Rate,"")</t>
  </si>
  <si>
    <t>S94</t>
  </si>
  <si>
    <t>=IFERROR(Z94*kWh_Rate,"")</t>
  </si>
  <si>
    <t>T94</t>
  </si>
  <si>
    <t>=IFERROR(R94-S94,"")</t>
  </si>
  <si>
    <t>U94</t>
  </si>
  <si>
    <t>=IFERROR(IF(M94="",H94*AA94, (H94*AA94)+(M94*AB94)), "")</t>
  </si>
  <si>
    <t>V94</t>
  </si>
  <si>
    <t>=IFERROR(IF(M94="",(I94*H94)*(AC94+AD94),((I94*H94)*(AC94+AD94))+(M94*AE94)),"")</t>
  </si>
  <si>
    <t>W94</t>
  </si>
  <si>
    <t>=IFERROR(U94-V94,"")</t>
  </si>
  <si>
    <t>X94</t>
  </si>
  <si>
    <t>=IFERROR(W94/(T94+(R94*$F$11)),"")</t>
  </si>
  <si>
    <t>Y94</t>
  </si>
  <si>
    <t>=IFERROR((D94*G94*O94)/1000,"")</t>
  </si>
  <si>
    <t>Z94</t>
  </si>
  <si>
    <t>=IFERROR((H94*L94*P94)/1000,"")</t>
  </si>
  <si>
    <t>AA94</t>
  </si>
  <si>
    <t>=IFERROR(VLOOKUP(J94,ReferenceTbl,6,FALSE), 0)</t>
  </si>
  <si>
    <t>AB94</t>
  </si>
  <si>
    <t>=IFERROR(VLOOKUP(N94,ReferenceTbl,6,FALSE), 0)</t>
  </si>
  <si>
    <t>AC94</t>
  </si>
  <si>
    <t>AD94</t>
  </si>
  <si>
    <t>AE94</t>
  </si>
  <si>
    <t>=IFERROR(INDEX(ReferenceTbl[[SMBDI]:[NA]],MATCH([@[Control Description]], ReferenceTbl[Fixture Description],0),MATCH('Proposal 4'!G84,ReferenceTbl[[#Headers],[SMBDI]:[NA]],0)),0)</t>
  </si>
  <si>
    <t>P95</t>
  </si>
  <si>
    <t>=IFS(N95="Switch Sensor",O95*0.5,N95="Ceiling Mount Sensor",O95*0.5,N95="Timer Control",O95*(1-0.3),N95="","")</t>
  </si>
  <si>
    <t>Q95</t>
  </si>
  <si>
    <t>=IFERROR((Y95-Z95),"")</t>
  </si>
  <si>
    <t>R95</t>
  </si>
  <si>
    <t>=IFERROR(Y95*kWh_Rate,"")</t>
  </si>
  <si>
    <t>S95</t>
  </si>
  <si>
    <t>=IFERROR(Z95*kWh_Rate,"")</t>
  </si>
  <si>
    <t>T95</t>
  </si>
  <si>
    <t>=IFERROR(R95-S95,"")</t>
  </si>
  <si>
    <t>U95</t>
  </si>
  <si>
    <t>=IFERROR(IF(M95="",H95*AA95, (H95*AA95)+(M95*AB95)), "")</t>
  </si>
  <si>
    <t>V95</t>
  </si>
  <si>
    <t>=IFERROR(IF(M95="",(I95*H95)*(AC95+AD95),((I95*H95)*(AC95+AD95))+(M95*AE95)),"")</t>
  </si>
  <si>
    <t>W95</t>
  </si>
  <si>
    <t>=IFERROR(U95-V95,"")</t>
  </si>
  <si>
    <t>X95</t>
  </si>
  <si>
    <t>=IFERROR(W95/(T95+(R95*$F$11)),"")</t>
  </si>
  <si>
    <t>Y95</t>
  </si>
  <si>
    <t>=IFERROR((D95*G95*O95)/1000,"")</t>
  </si>
  <si>
    <t>Z95</t>
  </si>
  <si>
    <t>=IFERROR((H95*L95*P95)/1000,"")</t>
  </si>
  <si>
    <t>AA95</t>
  </si>
  <si>
    <t>=IFERROR(VLOOKUP(J95,ReferenceTbl,6,FALSE), 0)</t>
  </si>
  <si>
    <t>AB95</t>
  </si>
  <si>
    <t>=IFERROR(VLOOKUP(N95,ReferenceTbl,6,FALSE), 0)</t>
  </si>
  <si>
    <t>AC95</t>
  </si>
  <si>
    <t>AD95</t>
  </si>
  <si>
    <t>AE95</t>
  </si>
  <si>
    <t>=IFERROR(INDEX(ReferenceTbl[[SMBDI]:[NA]],MATCH([@[Control Description]], ReferenceTbl[Fixture Description],0),MATCH('Proposal 4'!G85,ReferenceTbl[[#Headers],[SMBDI]:[NA]],0)),0)</t>
  </si>
  <si>
    <t>P96</t>
  </si>
  <si>
    <t>=IFS(N96="Switch Sensor",O96*0.5,N96="Ceiling Mount Sensor",O96*0.5,N96="Timer Control",O96*(1-0.3),N96="","")</t>
  </si>
  <si>
    <t>Q96</t>
  </si>
  <si>
    <t>=IFERROR((Y96-Z96),"")</t>
  </si>
  <si>
    <t>R96</t>
  </si>
  <si>
    <t>=IFERROR(Y96*kWh_Rate,"")</t>
  </si>
  <si>
    <t>S96</t>
  </si>
  <si>
    <t>=IFERROR(Z96*kWh_Rate,"")</t>
  </si>
  <si>
    <t>T96</t>
  </si>
  <si>
    <t>=IFERROR(R96-S96,"")</t>
  </si>
  <si>
    <t>U96</t>
  </si>
  <si>
    <t>=IFERROR(IF(M96="",H96*AA96, (H96*AA96)+(M96*AB96)), "")</t>
  </si>
  <si>
    <t>V96</t>
  </si>
  <si>
    <t>=IFERROR(IF(M96="",(I96*H96)*(AC96+AD96),((I96*H96)*(AC96+AD96))+(M96*AE96)),"")</t>
  </si>
  <si>
    <t>W96</t>
  </si>
  <si>
    <t>=IFERROR(U96-V96,"")</t>
  </si>
  <si>
    <t>X96</t>
  </si>
  <si>
    <t>=IFERROR(W96/(T96+(R96*$F$11)),"")</t>
  </si>
  <si>
    <t>Y96</t>
  </si>
  <si>
    <t>=IFERROR((D96*G96*O96)/1000,"")</t>
  </si>
  <si>
    <t>Z96</t>
  </si>
  <si>
    <t>=IFERROR((H96*L96*P96)/1000,"")</t>
  </si>
  <si>
    <t>AA96</t>
  </si>
  <si>
    <t>=IFERROR(VLOOKUP(J96,ReferenceTbl,6,FALSE), 0)</t>
  </si>
  <si>
    <t>AB96</t>
  </si>
  <si>
    <t>=IFERROR(VLOOKUP(N96,ReferenceTbl,6,FALSE), 0)</t>
  </si>
  <si>
    <t>AC96</t>
  </si>
  <si>
    <t>AD96</t>
  </si>
  <si>
    <t>AE96</t>
  </si>
  <si>
    <t>=IFERROR(INDEX(ReferenceTbl[[SMBDI]:[NA]],MATCH([@[Control Description]], ReferenceTbl[Fixture Description],0),MATCH('Proposal 4'!G86,ReferenceTbl[[#Headers],[SMBDI]:[NA]],0)),0)</t>
  </si>
  <si>
    <t>E19</t>
  </si>
  <si>
    <t>=IFERROR(VLOOKUP(F19,ReferenceTbl,3,FALSE),"")</t>
  </si>
  <si>
    <t>=IFERROR(VLOOKUP(F20,ReferenceTbl,3,FALSE),"")</t>
  </si>
  <si>
    <t>E21</t>
  </si>
  <si>
    <t>=IFERROR(VLOOKUP(F21,ReferenceTbl,3,FALSE),"")</t>
  </si>
  <si>
    <t>=IFERROR(VLOOKUP(F22,ReferenceTbl,3,FALSE),"")</t>
  </si>
  <si>
    <t>E23</t>
  </si>
  <si>
    <t>=IFERROR(VLOOKUP(F23,ReferenceTbl,3,FALSE),"")</t>
  </si>
  <si>
    <t>E24</t>
  </si>
  <si>
    <t>=IFERROR(VLOOKUP(F24,ReferenceTbl,3,FALSE),"")</t>
  </si>
  <si>
    <t>=IFERROR(VLOOKUP(F25,ReferenceTbl,3,FALSE),"")</t>
  </si>
  <si>
    <t>=IFERROR(VLOOKUP(F26,ReferenceTbl,3,FALSE),"")</t>
  </si>
  <si>
    <t>E27</t>
  </si>
  <si>
    <t>=IFERROR(VLOOKUP(F27,ReferenceTbl,3,FALSE),"")</t>
  </si>
  <si>
    <t>E28</t>
  </si>
  <si>
    <t>=IFERROR(VLOOKUP(F28,ReferenceTbl,3,FALSE),"")</t>
  </si>
  <si>
    <t>E29</t>
  </si>
  <si>
    <t>=IFERROR(VLOOKUP(F29,ReferenceTbl,3,FALSE),"")</t>
  </si>
  <si>
    <t>E30</t>
  </si>
  <si>
    <t>=IFERROR(VLOOKUP(F30,ReferenceTbl,3,FALSE),"")</t>
  </si>
  <si>
    <t>E31</t>
  </si>
  <si>
    <t>=IFERROR(VLOOKUP(F31,ReferenceTbl,3,FALSE),"")</t>
  </si>
  <si>
    <t>E32</t>
  </si>
  <si>
    <t>=IFERROR(VLOOKUP(F32,ReferenceTbl,3,FALSE),"")</t>
  </si>
  <si>
    <t>E33</t>
  </si>
  <si>
    <t>=IFERROR(VLOOKUP(F33,ReferenceTbl,3,FALSE),"")</t>
  </si>
  <si>
    <t>E34</t>
  </si>
  <si>
    <t>=IFERROR(VLOOKUP(F34,ReferenceTbl,3,FALSE),"")</t>
  </si>
  <si>
    <t>E35</t>
  </si>
  <si>
    <t>=IFERROR(VLOOKUP(F35,ReferenceTbl,3,FALSE),"")</t>
  </si>
  <si>
    <t>E36</t>
  </si>
  <si>
    <t>=IFERROR(VLOOKUP(F36,ReferenceTbl,3,FALSE),"")</t>
  </si>
  <si>
    <t>E37</t>
  </si>
  <si>
    <t>=IFERROR(VLOOKUP(F37,ReferenceTbl,3,FALSE),"")</t>
  </si>
  <si>
    <t>E38</t>
  </si>
  <si>
    <t>=IFERROR(VLOOKUP(F38,ReferenceTbl,3,FALSE),"")</t>
  </si>
  <si>
    <t>E39</t>
  </si>
  <si>
    <t>=IFERROR(VLOOKUP(F39,ReferenceTbl,3,FALSE),"")</t>
  </si>
  <si>
    <t>E40</t>
  </si>
  <si>
    <t>=IFERROR(VLOOKUP(F40,ReferenceTbl,3,FALSE),"")</t>
  </si>
  <si>
    <t>E41</t>
  </si>
  <si>
    <t>=IFERROR(VLOOKUP(F41,ReferenceTbl,3,FALSE),"")</t>
  </si>
  <si>
    <t>E42</t>
  </si>
  <si>
    <t>=IFERROR(VLOOKUP(F42,ReferenceTbl,3,FALSE),"")</t>
  </si>
  <si>
    <t>E43</t>
  </si>
  <si>
    <t>=IFERROR(VLOOKUP(F43,ReferenceTbl,3,FALSE),"")</t>
  </si>
  <si>
    <t>E44</t>
  </si>
  <si>
    <t>=IFERROR(VLOOKUP(F44,ReferenceTbl,3,FALSE),"")</t>
  </si>
  <si>
    <t>E45</t>
  </si>
  <si>
    <t>=IFERROR(VLOOKUP(F45,ReferenceTbl,3,FALSE),"")</t>
  </si>
  <si>
    <t>E46</t>
  </si>
  <si>
    <t>=IFERROR(VLOOKUP(F46,ReferenceTbl,3,FALSE),"")</t>
  </si>
  <si>
    <t>E47</t>
  </si>
  <si>
    <t>=IFERROR(VLOOKUP(F47,ReferenceTbl,3,FALSE),"")</t>
  </si>
  <si>
    <t>E48</t>
  </si>
  <si>
    <t>=IFERROR(VLOOKUP(F48,ReferenceTbl,3,FALSE),"")</t>
  </si>
  <si>
    <t>E49</t>
  </si>
  <si>
    <t>=IFERROR(VLOOKUP(F49,ReferenceTbl,3,FALSE),"")</t>
  </si>
  <si>
    <t>E50</t>
  </si>
  <si>
    <t>=IFERROR(VLOOKUP(F50,ReferenceTbl,3,FALSE),"")</t>
  </si>
  <si>
    <t>E51</t>
  </si>
  <si>
    <t>=IFERROR(VLOOKUP(F51,ReferenceTbl,3,FALSE),"")</t>
  </si>
  <si>
    <t>E52</t>
  </si>
  <si>
    <t>=IFERROR(VLOOKUP(F52,ReferenceTbl,3,FALSE),"")</t>
  </si>
  <si>
    <t>E53</t>
  </si>
  <si>
    <t>=IFERROR(VLOOKUP(F53,ReferenceTbl,3,FALSE),"")</t>
  </si>
  <si>
    <t>E54</t>
  </si>
  <si>
    <t>=IFERROR(VLOOKUP(F54,ReferenceTbl,3,FALSE),"")</t>
  </si>
  <si>
    <t>E55</t>
  </si>
  <si>
    <t>=IFERROR(VLOOKUP(F55,ReferenceTbl,3,FALSE),"")</t>
  </si>
  <si>
    <t>E56</t>
  </si>
  <si>
    <t>=IFERROR(VLOOKUP(F56,ReferenceTbl,3,FALSE),"")</t>
  </si>
  <si>
    <t>E57</t>
  </si>
  <si>
    <t>=IFERROR(VLOOKUP(F57,ReferenceTbl,3,FALSE),"")</t>
  </si>
  <si>
    <t>E58</t>
  </si>
  <si>
    <t>=IFERROR(VLOOKUP(F58,ReferenceTbl,3,FALSE),"")</t>
  </si>
  <si>
    <t>E59</t>
  </si>
  <si>
    <t>=IFERROR(VLOOKUP(F59,ReferenceTbl,3,FALSE),"")</t>
  </si>
  <si>
    <t>E60</t>
  </si>
  <si>
    <t>=IFERROR(VLOOKUP(F60,ReferenceTbl,3,FALSE),"")</t>
  </si>
  <si>
    <t>E61</t>
  </si>
  <si>
    <t>=IFERROR(VLOOKUP(F61,ReferenceTbl,3,FALSE),"")</t>
  </si>
  <si>
    <t>E62</t>
  </si>
  <si>
    <t>=IFERROR(VLOOKUP(F62,ReferenceTbl,3,FALSE),"")</t>
  </si>
  <si>
    <t>E63</t>
  </si>
  <si>
    <t>=IFERROR(VLOOKUP(F63,ReferenceTbl,3,FALSE),"")</t>
  </si>
  <si>
    <t>E64</t>
  </si>
  <si>
    <t>=IFERROR(VLOOKUP(F64,ReferenceTbl,3,FALSE),"")</t>
  </si>
  <si>
    <t>E65</t>
  </si>
  <si>
    <t>=IFERROR(VLOOKUP(F65,ReferenceTbl,3,FALSE),"")</t>
  </si>
  <si>
    <t>E66</t>
  </si>
  <si>
    <t>=IFERROR(VLOOKUP(F66,ReferenceTbl,3,FALSE),"")</t>
  </si>
  <si>
    <t>E67</t>
  </si>
  <si>
    <t>=IFERROR(VLOOKUP(F67,ReferenceTbl,3,FALSE),"")</t>
  </si>
  <si>
    <t>E68</t>
  </si>
  <si>
    <t>=IFERROR(VLOOKUP(F68,ReferenceTbl,3,FALSE),"")</t>
  </si>
  <si>
    <t>E69</t>
  </si>
  <si>
    <t>=IFERROR(VLOOKUP(F69,ReferenceTbl,3,FALSE),"")</t>
  </si>
  <si>
    <t>E70</t>
  </si>
  <si>
    <t>=IFERROR(VLOOKUP(F70,ReferenceTbl,3,FALSE),"")</t>
  </si>
  <si>
    <t>E71</t>
  </si>
  <si>
    <t>=IFERROR(VLOOKUP(F71,ReferenceTbl,3,FALSE),"")</t>
  </si>
  <si>
    <t>E72</t>
  </si>
  <si>
    <t>=IFERROR(VLOOKUP(F72,ReferenceTbl,3,FALSE),"")</t>
  </si>
  <si>
    <t>E73</t>
  </si>
  <si>
    <t>=IFERROR(VLOOKUP(F73,ReferenceTbl,3,FALSE),"")</t>
  </si>
  <si>
    <t>E74</t>
  </si>
  <si>
    <t>=IFERROR(VLOOKUP(F74,ReferenceTbl,3,FALSE),"")</t>
  </si>
  <si>
    <t>E75</t>
  </si>
  <si>
    <t>=IFERROR(VLOOKUP(F75,ReferenceTbl,3,FALSE),"")</t>
  </si>
  <si>
    <t>E76</t>
  </si>
  <si>
    <t>=IFERROR(VLOOKUP(F76,ReferenceTbl,3,FALSE),"")</t>
  </si>
  <si>
    <t>E77</t>
  </si>
  <si>
    <t>=IFERROR(VLOOKUP(F77,ReferenceTbl,3,FALSE),"")</t>
  </si>
  <si>
    <t>E78</t>
  </si>
  <si>
    <t>=IFERROR(VLOOKUP(F78,ReferenceTbl,3,FALSE),"")</t>
  </si>
  <si>
    <t>E79</t>
  </si>
  <si>
    <t>=IFERROR(VLOOKUP(F79,ReferenceTbl,3,FALSE),"")</t>
  </si>
  <si>
    <t>E80</t>
  </si>
  <si>
    <t>=IFERROR(VLOOKUP(F80,ReferenceTbl,3,FALSE),"")</t>
  </si>
  <si>
    <t>E81</t>
  </si>
  <si>
    <t>=IFERROR(VLOOKUP(F81,ReferenceTbl,3,FALSE),"")</t>
  </si>
  <si>
    <t>E82</t>
  </si>
  <si>
    <t>=IFERROR(VLOOKUP(F82,ReferenceTbl,3,FALSE),"")</t>
  </si>
  <si>
    <t>E83</t>
  </si>
  <si>
    <t>=IFERROR(VLOOKUP(F83,ReferenceTbl,3,FALSE),"")</t>
  </si>
  <si>
    <t>E84</t>
  </si>
  <si>
    <t>=IFERROR(VLOOKUP(F84,ReferenceTbl,3,FALSE),"")</t>
  </si>
  <si>
    <t>E85</t>
  </si>
  <si>
    <t>=IFERROR(VLOOKUP(F85,ReferenceTbl,3,FALSE),"")</t>
  </si>
  <si>
    <t>E86</t>
  </si>
  <si>
    <t>=IFERROR(VLOOKUP(F86,ReferenceTbl,3,FALSE),"")</t>
  </si>
  <si>
    <t>E87</t>
  </si>
  <si>
    <t>=IFERROR(VLOOKUP(F87,ReferenceTbl,3,FALSE),"")</t>
  </si>
  <si>
    <t>E88</t>
  </si>
  <si>
    <t>=IFERROR(VLOOKUP(F88,ReferenceTbl,3,FALSE),"")</t>
  </si>
  <si>
    <t>E89</t>
  </si>
  <si>
    <t>=IFERROR(VLOOKUP(F89,ReferenceTbl,3,FALSE),"")</t>
  </si>
  <si>
    <t>E90</t>
  </si>
  <si>
    <t>=IFERROR(VLOOKUP(F90,ReferenceTbl,3,FALSE),"")</t>
  </si>
  <si>
    <t>E91</t>
  </si>
  <si>
    <t>=IFERROR(VLOOKUP(F91,ReferenceTbl,3,FALSE),"")</t>
  </si>
  <si>
    <t>E92</t>
  </si>
  <si>
    <t>=IFERROR(VLOOKUP(F92,ReferenceTbl,3,FALSE),"")</t>
  </si>
  <si>
    <t>E93</t>
  </si>
  <si>
    <t>=IFERROR(VLOOKUP(F93,ReferenceTbl,3,FALSE),"")</t>
  </si>
  <si>
    <t>E94</t>
  </si>
  <si>
    <t>=IFERROR(VLOOKUP(F94,ReferenceTbl,3,FALSE),"")</t>
  </si>
  <si>
    <t>E95</t>
  </si>
  <si>
    <t>=IFERROR(VLOOKUP(F95,ReferenceTbl,3,FALSE),"")</t>
  </si>
  <si>
    <t>E96</t>
  </si>
  <si>
    <t>=IFERROR(VLOOKUP(F96,ReferenceTbl,3,FALSE),"")</t>
  </si>
  <si>
    <t>L19</t>
  </si>
  <si>
    <t>=IFERROR(VLOOKUP(J19,ReferenceTbl,5,FALSE), "")</t>
  </si>
  <si>
    <t>L20</t>
  </si>
  <si>
    <t>=IFERROR(VLOOKUP(J20,ReferenceTbl,5,FALSE), "")</t>
  </si>
  <si>
    <t>L21</t>
  </si>
  <si>
    <t>=IFERROR(VLOOKUP(J21,ReferenceTbl,5,FALSE), "")</t>
  </si>
  <si>
    <t>L22</t>
  </si>
  <si>
    <t>=IFERROR(VLOOKUP(J22,ReferenceTbl,5,FALSE), "")</t>
  </si>
  <si>
    <t>L23</t>
  </si>
  <si>
    <t>=IFERROR(VLOOKUP(J23,ReferenceTbl,5,FALSE), "")</t>
  </si>
  <si>
    <t>L24</t>
  </si>
  <si>
    <t>=IFERROR(VLOOKUP(J24,ReferenceTbl,5,FALSE), "")</t>
  </si>
  <si>
    <t>L25</t>
  </si>
  <si>
    <t>=IFERROR(VLOOKUP(J25,ReferenceTbl,5,FALSE), "")</t>
  </si>
  <si>
    <t>L26</t>
  </si>
  <si>
    <t>=IFERROR(VLOOKUP(J26,ReferenceTbl,5,FALSE), "")</t>
  </si>
  <si>
    <t>L27</t>
  </si>
  <si>
    <t>=IFERROR(VLOOKUP(J27,ReferenceTbl,5,FALSE), "")</t>
  </si>
  <si>
    <t>L28</t>
  </si>
  <si>
    <t>=IFERROR(VLOOKUP(J28,ReferenceTbl,5,FALSE), "")</t>
  </si>
  <si>
    <t>L29</t>
  </si>
  <si>
    <t>=IFERROR(VLOOKUP(J29,ReferenceTbl,5,FALSE), "")</t>
  </si>
  <si>
    <t>L30</t>
  </si>
  <si>
    <t>=IFERROR(VLOOKUP(J30,ReferenceTbl,5,FALSE), "")</t>
  </si>
  <si>
    <t>L31</t>
  </si>
  <si>
    <t>=IFERROR(VLOOKUP(J31,ReferenceTbl,5,FALSE), "")</t>
  </si>
  <si>
    <t>L32</t>
  </si>
  <si>
    <t>=IFERROR(VLOOKUP(J32,ReferenceTbl,5,FALSE), "")</t>
  </si>
  <si>
    <t>L33</t>
  </si>
  <si>
    <t>=IFERROR(VLOOKUP(J33,ReferenceTbl,5,FALSE), "")</t>
  </si>
  <si>
    <t>L34</t>
  </si>
  <si>
    <t>=IFERROR(VLOOKUP(J34,ReferenceTbl,5,FALSE), "")</t>
  </si>
  <si>
    <t>L35</t>
  </si>
  <si>
    <t>=IFERROR(VLOOKUP(J35,ReferenceTbl,5,FALSE), "")</t>
  </si>
  <si>
    <t>L36</t>
  </si>
  <si>
    <t>=IFERROR(VLOOKUP(J36,ReferenceTbl,5,FALSE), "")</t>
  </si>
  <si>
    <t>L37</t>
  </si>
  <si>
    <t>=IFERROR(VLOOKUP(J37,ReferenceTbl,5,FALSE), "")</t>
  </si>
  <si>
    <t>L38</t>
  </si>
  <si>
    <t>=IFERROR(VLOOKUP(J38,ReferenceTbl,5,FALSE), "")</t>
  </si>
  <si>
    <t>L39</t>
  </si>
  <si>
    <t>=IFERROR(VLOOKUP(J39,ReferenceTbl,5,FALSE), "")</t>
  </si>
  <si>
    <t>L40</t>
  </si>
  <si>
    <t>=IFERROR(VLOOKUP(J40,ReferenceTbl,5,FALSE), "")</t>
  </si>
  <si>
    <t>L41</t>
  </si>
  <si>
    <t>=IFERROR(VLOOKUP(J41,ReferenceTbl,5,FALSE), "")</t>
  </si>
  <si>
    <t>L42</t>
  </si>
  <si>
    <t>=IFERROR(VLOOKUP(J42,ReferenceTbl,5,FALSE), "")</t>
  </si>
  <si>
    <t>L43</t>
  </si>
  <si>
    <t>=IFERROR(VLOOKUP(J43,ReferenceTbl,5,FALSE), "")</t>
  </si>
  <si>
    <t>L44</t>
  </si>
  <si>
    <t>=IFERROR(VLOOKUP(J44,ReferenceTbl,5,FALSE), "")</t>
  </si>
  <si>
    <t>L45</t>
  </si>
  <si>
    <t>=IFERROR(VLOOKUP(J45,ReferenceTbl,5,FALSE), "")</t>
  </si>
  <si>
    <t>L46</t>
  </si>
  <si>
    <t>=IFERROR(VLOOKUP(J46,ReferenceTbl,5,FALSE), "")</t>
  </si>
  <si>
    <t>L47</t>
  </si>
  <si>
    <t>=IFERROR(VLOOKUP(J47,ReferenceTbl,5,FALSE), "")</t>
  </si>
  <si>
    <t>L48</t>
  </si>
  <si>
    <t>=IFERROR(VLOOKUP(J48,ReferenceTbl,5,FALSE), "")</t>
  </si>
  <si>
    <t>L49</t>
  </si>
  <si>
    <t>=IFERROR(VLOOKUP(J49,ReferenceTbl,5,FALSE), "")</t>
  </si>
  <si>
    <t>L50</t>
  </si>
  <si>
    <t>=IFERROR(VLOOKUP(J50,ReferenceTbl,5,FALSE), "")</t>
  </si>
  <si>
    <t>L51</t>
  </si>
  <si>
    <t>=IFERROR(VLOOKUP(J51,ReferenceTbl,5,FALSE), "")</t>
  </si>
  <si>
    <t>L52</t>
  </si>
  <si>
    <t>=IFERROR(VLOOKUP(J52,ReferenceTbl,5,FALSE), "")</t>
  </si>
  <si>
    <t>L53</t>
  </si>
  <si>
    <t>=IFERROR(VLOOKUP(J53,ReferenceTbl,5,FALSE), "")</t>
  </si>
  <si>
    <t>L54</t>
  </si>
  <si>
    <t>=IFERROR(VLOOKUP(J54,ReferenceTbl,5,FALSE), "")</t>
  </si>
  <si>
    <t>L55</t>
  </si>
  <si>
    <t>=IFERROR(VLOOKUP(J55,ReferenceTbl,5,FALSE), "")</t>
  </si>
  <si>
    <t>L56</t>
  </si>
  <si>
    <t>=IFERROR(VLOOKUP(J56,ReferenceTbl,5,FALSE), "")</t>
  </si>
  <si>
    <t>L57</t>
  </si>
  <si>
    <t>=IFERROR(VLOOKUP(J57,ReferenceTbl,5,FALSE), "")</t>
  </si>
  <si>
    <t>L58</t>
  </si>
  <si>
    <t>=IFERROR(VLOOKUP(J58,ReferenceTbl,5,FALSE), "")</t>
  </si>
  <si>
    <t>L59</t>
  </si>
  <si>
    <t>=IFERROR(VLOOKUP(J59,ReferenceTbl,5,FALSE), "")</t>
  </si>
  <si>
    <t>L60</t>
  </si>
  <si>
    <t>=IFERROR(VLOOKUP(J60,ReferenceTbl,5,FALSE), "")</t>
  </si>
  <si>
    <t>L61</t>
  </si>
  <si>
    <t>=IFERROR(VLOOKUP(J61,ReferenceTbl,5,FALSE), "")</t>
  </si>
  <si>
    <t>L62</t>
  </si>
  <si>
    <t>=IFERROR(VLOOKUP(J62,ReferenceTbl,5,FALSE), "")</t>
  </si>
  <si>
    <t>L63</t>
  </si>
  <si>
    <t>=IFERROR(VLOOKUP(J63,ReferenceTbl,5,FALSE), "")</t>
  </si>
  <si>
    <t>L64</t>
  </si>
  <si>
    <t>=IFERROR(VLOOKUP(J64,ReferenceTbl,5,FALSE), "")</t>
  </si>
  <si>
    <t>L65</t>
  </si>
  <si>
    <t>=IFERROR(VLOOKUP(J65,ReferenceTbl,5,FALSE), "")</t>
  </si>
  <si>
    <t>L66</t>
  </si>
  <si>
    <t>=IFERROR(VLOOKUP(J66,ReferenceTbl,5,FALSE), "")</t>
  </si>
  <si>
    <t>L67</t>
  </si>
  <si>
    <t>=IFERROR(VLOOKUP(J67,ReferenceTbl,5,FALSE), "")</t>
  </si>
  <si>
    <t>L68</t>
  </si>
  <si>
    <t>=IFERROR(VLOOKUP(J68,ReferenceTbl,5,FALSE), "")</t>
  </si>
  <si>
    <t>L69</t>
  </si>
  <si>
    <t>=IFERROR(VLOOKUP(J69,ReferenceTbl,5,FALSE), "")</t>
  </si>
  <si>
    <t>L70</t>
  </si>
  <si>
    <t>=IFERROR(VLOOKUP(J70,ReferenceTbl,5,FALSE), "")</t>
  </si>
  <si>
    <t>L71</t>
  </si>
  <si>
    <t>=IFERROR(VLOOKUP(J71,ReferenceTbl,5,FALSE), "")</t>
  </si>
  <si>
    <t>L72</t>
  </si>
  <si>
    <t>=IFERROR(VLOOKUP(J72,ReferenceTbl,5,FALSE), "")</t>
  </si>
  <si>
    <t>L73</t>
  </si>
  <si>
    <t>=IFERROR(VLOOKUP(J73,ReferenceTbl,5,FALSE), "")</t>
  </si>
  <si>
    <t>L74</t>
  </si>
  <si>
    <t>=IFERROR(VLOOKUP(J74,ReferenceTbl,5,FALSE), "")</t>
  </si>
  <si>
    <t>L75</t>
  </si>
  <si>
    <t>=IFERROR(VLOOKUP(J75,ReferenceTbl,5,FALSE), "")</t>
  </si>
  <si>
    <t>L76</t>
  </si>
  <si>
    <t>=IFERROR(VLOOKUP(J76,ReferenceTbl,5,FALSE), "")</t>
  </si>
  <si>
    <t>L77</t>
  </si>
  <si>
    <t>=IFERROR(VLOOKUP(J77,ReferenceTbl,5,FALSE), "")</t>
  </si>
  <si>
    <t>L78</t>
  </si>
  <si>
    <t>=IFERROR(VLOOKUP(J78,ReferenceTbl,5,FALSE), "")</t>
  </si>
  <si>
    <t>L79</t>
  </si>
  <si>
    <t>=IFERROR(VLOOKUP(J79,ReferenceTbl,5,FALSE), "")</t>
  </si>
  <si>
    <t>L80</t>
  </si>
  <si>
    <t>=IFERROR(VLOOKUP(J80,ReferenceTbl,5,FALSE), "")</t>
  </si>
  <si>
    <t>L81</t>
  </si>
  <si>
    <t>=IFERROR(VLOOKUP(J81,ReferenceTbl,5,FALSE), "")</t>
  </si>
  <si>
    <t>L82</t>
  </si>
  <si>
    <t>=IFERROR(VLOOKUP(J82,ReferenceTbl,5,FALSE), "")</t>
  </si>
  <si>
    <t>L83</t>
  </si>
  <si>
    <t>=IFERROR(VLOOKUP(J83,ReferenceTbl,5,FALSE), "")</t>
  </si>
  <si>
    <t>L84</t>
  </si>
  <si>
    <t>=IFERROR(VLOOKUP(J84,ReferenceTbl,5,FALSE), "")</t>
  </si>
  <si>
    <t>L85</t>
  </si>
  <si>
    <t>=IFERROR(VLOOKUP(J85,ReferenceTbl,5,FALSE), "")</t>
  </si>
  <si>
    <t>L86</t>
  </si>
  <si>
    <t>=IFERROR(VLOOKUP(J86,ReferenceTbl,5,FALSE), "")</t>
  </si>
  <si>
    <t>L87</t>
  </si>
  <si>
    <t>=IFERROR(VLOOKUP(J87,ReferenceTbl,5,FALSE), "")</t>
  </si>
  <si>
    <t>L88</t>
  </si>
  <si>
    <t>=IFERROR(VLOOKUP(J88,ReferenceTbl,5,FALSE), "")</t>
  </si>
  <si>
    <t>L89</t>
  </si>
  <si>
    <t>=IFERROR(VLOOKUP(J89,ReferenceTbl,5,FALSE), "")</t>
  </si>
  <si>
    <t>L90</t>
  </si>
  <si>
    <t>=IFERROR(VLOOKUP(J90,ReferenceTbl,5,FALSE), "")</t>
  </si>
  <si>
    <t>L91</t>
  </si>
  <si>
    <t>=IFERROR(VLOOKUP(J91,ReferenceTbl,5,FALSE), "")</t>
  </si>
  <si>
    <t>L92</t>
  </si>
  <si>
    <t>=IFERROR(VLOOKUP(J92,ReferenceTbl,5,FALSE), "")</t>
  </si>
  <si>
    <t>L93</t>
  </si>
  <si>
    <t>=IFERROR(VLOOKUP(J93,ReferenceTbl,5,FALSE), "")</t>
  </si>
  <si>
    <t>L94</t>
  </si>
  <si>
    <t>=IFERROR(VLOOKUP(J94,ReferenceTbl,5,FALSE), "")</t>
  </si>
  <si>
    <t>L95</t>
  </si>
  <si>
    <t>=IFERROR(VLOOKUP(J95,ReferenceTbl,5,FALSE), "")</t>
  </si>
  <si>
    <t>L96</t>
  </si>
  <si>
    <t>=IFERROR(VLOOKUP(J96,ReferenceTbl,5,FALSE), "")</t>
  </si>
  <si>
    <t>Date Modified</t>
  </si>
  <si>
    <t>2/2/2020</t>
  </si>
  <si>
    <t>Labor Rate</t>
  </si>
  <si>
    <t>200W MH Pole Light</t>
  </si>
  <si>
    <t>75W   MH Wallpack</t>
  </si>
  <si>
    <t>Single-sided Exit Sign Pendant with Bug Eyes</t>
  </si>
  <si>
    <t>Double-sided Exit Sign Pendant with Bug Eyes</t>
  </si>
  <si>
    <t>8in Recessed Can w/2L 13W 2-pin PL</t>
  </si>
  <si>
    <t>6in Recessed Can w/1L 13W 2-pin PL</t>
  </si>
  <si>
    <t>8in Recessed Can w/2L 26W 4-pin PL</t>
  </si>
  <si>
    <t>6in Recessed Can w/2L 26W 4-pin PL</t>
  </si>
  <si>
    <t>6in Recessed Can w/1L 26W 4-pin PL</t>
  </si>
  <si>
    <t>6in Recessed Can w/PAR30</t>
  </si>
  <si>
    <t>Circline Fixture W/2 A Lamp</t>
  </si>
  <si>
    <t>Circline Fixture W/1 A Lamp</t>
  </si>
  <si>
    <t>Circline Fixture W/2PL 2Pin</t>
  </si>
  <si>
    <t>Circline Fixture W/1PL 2Pin</t>
  </si>
  <si>
    <t>Circline Fixture W/2PL 4Pin</t>
  </si>
  <si>
    <t>Circline Fixture W/1PL 4Pin</t>
  </si>
  <si>
    <t>CFL 26W</t>
  </si>
  <si>
    <t>CFL 13W</t>
  </si>
  <si>
    <t>BR40</t>
  </si>
  <si>
    <t>BR20</t>
  </si>
  <si>
    <t>PAR20</t>
  </si>
  <si>
    <t>2x2 1L U-Bend T8</t>
  </si>
  <si>
    <t>2x2 4L T8</t>
  </si>
  <si>
    <t>2x2 3L T8</t>
  </si>
  <si>
    <t>2x2 2L T8</t>
  </si>
  <si>
    <t>4L 3ft T8</t>
  </si>
  <si>
    <t>4L 2ft T8</t>
  </si>
  <si>
    <t>3L 3ft T8</t>
  </si>
  <si>
    <t>3L 2ft T8</t>
  </si>
  <si>
    <t>1L 3ft T8</t>
  </si>
  <si>
    <t>1L 3ft T12</t>
  </si>
  <si>
    <t>New LED 8ft Retrofit Kit + 4ft 4L</t>
  </si>
  <si>
    <t>New LED Fulham Round Retrofit Kit</t>
  </si>
  <si>
    <t>New LED Fulham Half Round Retrofit Kit</t>
  </si>
  <si>
    <t>New LED Round 16'' Flush Mount</t>
  </si>
  <si>
    <t>New LED Round 14'' Flush Mount</t>
  </si>
  <si>
    <t>New LED Round 12'' Flush Mount</t>
  </si>
  <si>
    <t>New LED Single-sided Exit Sign Surface Pendant with Bug Eyes</t>
  </si>
  <si>
    <t>New LED Double-sided Exit Sign Surface Pendant with Bug Eyes</t>
  </si>
  <si>
    <t>New LED Single-sided Exit Sign Pendant Mounted</t>
  </si>
  <si>
    <t>New LED 18W Floodlight</t>
  </si>
  <si>
    <t>New LED 10in Recessed Can</t>
  </si>
  <si>
    <t>New LED 4in Recessed Can</t>
  </si>
  <si>
    <t>New BR40</t>
  </si>
  <si>
    <t>New BR30</t>
  </si>
  <si>
    <t>New R20</t>
  </si>
  <si>
    <t>New LED PAR38</t>
  </si>
  <si>
    <t>New LED PAR30</t>
  </si>
  <si>
    <t>New LED PAR20</t>
  </si>
  <si>
    <t>New LED PAR16</t>
  </si>
  <si>
    <t>New LED A Lamp</t>
  </si>
  <si>
    <t>New LED Candlelabra</t>
  </si>
  <si>
    <t>New LED MR16</t>
  </si>
  <si>
    <t>New LED 2L PL 2pin Plug and Play</t>
  </si>
  <si>
    <t>New LED 1L PL 2pin Plug and Play</t>
  </si>
  <si>
    <t>New LED 4L PL 4pin Plug and Play</t>
  </si>
  <si>
    <t>New LED 3L PL 4pin Plug and Play</t>
  </si>
  <si>
    <t>New LED 2L PL 4pin Plug and Play</t>
  </si>
  <si>
    <t>New LED 1L PL 4pin Plug and Play</t>
  </si>
  <si>
    <t>New LED 8ft Fixture Strip</t>
  </si>
  <si>
    <t>New LED 4ft Fixture Strip</t>
  </si>
  <si>
    <t>New LED 2ft Fixture Strip</t>
  </si>
  <si>
    <t>Type A LED Tube 4L 4ft Retrofit w/emergency light</t>
  </si>
  <si>
    <t>Type A LED Tube 2L 4ft Retrofit w/emergency light</t>
  </si>
  <si>
    <t>Type A LED Tube 4L 4ft T8 Retrofit</t>
  </si>
  <si>
    <t>Type A LED Tube 3L 4ft T8 Retrofit</t>
  </si>
  <si>
    <t>Type A LED Tube 2L 4ft T8 Retrofit</t>
  </si>
  <si>
    <t>Type A LED Tube 2L 3ft T8 Retrofit</t>
  </si>
  <si>
    <t>Type A LED Tube 2L 2ft T8 Retrofit</t>
  </si>
  <si>
    <t>Type A LED Tube 1L 4ft T8 Retrofit</t>
  </si>
  <si>
    <t>Type A LED Tube 1L 3ft T8 Retrofit</t>
  </si>
  <si>
    <t>Type A LED Tube 1L 2ft T8 Retrofit</t>
  </si>
  <si>
    <t>Type C LED Tube 4L 4ft T8 Retrofit</t>
  </si>
  <si>
    <t>Type C LED Tube 3L 4ft T8 Retrofit</t>
  </si>
  <si>
    <t>Type C LED Tube 2L 4ft T8 Retrofit</t>
  </si>
  <si>
    <t>Type C LED Tube 2L 3ft T8 Retrofit</t>
  </si>
  <si>
    <t>Type C LED Tube 2L 2ft T8 Retrofit</t>
  </si>
  <si>
    <t>Type C LED Tube 1L 4ft T8 Retrofit</t>
  </si>
  <si>
    <t>Type C LED Tube 1L 3ft T8 Retrofit</t>
  </si>
  <si>
    <t>Type C LED Tube 1L 2ft T8 Retrofit</t>
  </si>
  <si>
    <t>Sum Ctrl Qty</t>
  </si>
  <si>
    <t>Please copy this table to the Zoho SOW Upload Tool and proceed to upload SOW to Zoho. Add the Controls from the second pivot table (if existing) to your SOW table.</t>
  </si>
  <si>
    <t>Wall Sconce W/ 2L 2Pin 13w</t>
  </si>
  <si>
    <t>Wall Sconce W/ 1L 2Pin 13w</t>
  </si>
  <si>
    <t>Wall Sconce W/ 2L 4Pin 26w</t>
  </si>
  <si>
    <t>Wall Sconce W/ 1L 4Pin 26w</t>
  </si>
  <si>
    <t>9in Circline Fixture</t>
  </si>
  <si>
    <t>Bulb Mogul Base 150W</t>
  </si>
  <si>
    <t>Bulb Mogul Base 100W</t>
  </si>
  <si>
    <t>Candelabra</t>
  </si>
  <si>
    <t>2x2 1L Bi-ax T8</t>
  </si>
  <si>
    <t>Bi-ax 4Pin</t>
  </si>
  <si>
    <t>Bi-ax 3Pin</t>
  </si>
  <si>
    <t>Bi-ax 2Pin</t>
  </si>
  <si>
    <t>1x4 2L T5</t>
  </si>
  <si>
    <t>2L 4ft T8 Vapor Fixture</t>
  </si>
  <si>
    <t>New LED 8ft Retrofit Kit + 4ft 8L</t>
  </si>
  <si>
    <t>New LED Fulham Rectangular Retrofit Kit</t>
  </si>
  <si>
    <t>New LED Round 10'' Flush Mount</t>
  </si>
  <si>
    <t>New LED 60W Shoebox</t>
  </si>
  <si>
    <t>New LED Corncob 37W</t>
  </si>
  <si>
    <t>New LED Corncob 27W</t>
  </si>
  <si>
    <t>New LED 1x4 Flat Panel</t>
  </si>
  <si>
    <t>New LED 2G 11 Base - PLL</t>
  </si>
  <si>
    <t>Type A LED Tube 3L 4ft Retrofit w/emergency light</t>
  </si>
  <si>
    <t>Type A LED Tube 2L 3ft Retrofit w/emergency light</t>
  </si>
  <si>
    <t>Type A LED Tube 2L 2ft Retrofit w/emergency light</t>
  </si>
  <si>
    <t>Type B LED Tube 4L 4ft T8 Retrofit</t>
  </si>
  <si>
    <t>Type B LED Tube 3L 4ft T8 Retrofit</t>
  </si>
  <si>
    <t>Type B LED Tube 2L 4ft T8 Retrofit</t>
  </si>
  <si>
    <t>Type B LED Tube 2L 3ft T8 Retrofit</t>
  </si>
  <si>
    <t>Type B LED Tube 2L 2ft T8 Retrofit</t>
  </si>
  <si>
    <t>Type B LED Tube 1L 4ft T8 Retrofit</t>
  </si>
  <si>
    <t>Type B LED Tube 1L 3ft T8 Retrofit</t>
  </si>
  <si>
    <t>Type B LED Tube 1L 2ft T8 Retrofit</t>
  </si>
  <si>
    <t>Type C LED Tube 3L 4ft Retrofit w/emergency light</t>
  </si>
  <si>
    <t>Type C LED Tube 2L 3ft Retrofit w/emergency light</t>
  </si>
  <si>
    <t>Type C LED Tube 2L 2ft Retrofit w/emergency light</t>
  </si>
  <si>
    <t>Type C LED Tube 4L 4ft T5 Retrofit</t>
  </si>
  <si>
    <t>Type C LED Tube 4L 3ft T5 Retrofit</t>
  </si>
  <si>
    <t>Type C LED Tube 4L 2ft T5 Retrofit</t>
  </si>
  <si>
    <t>Type C LED Tube 3L 4ft T5 Retrofit</t>
  </si>
  <si>
    <t>Type C LED Tube 3L 3ft T5 Retrofit</t>
  </si>
  <si>
    <t>Type C LED Tube 3L 2ft T5 Retrofit</t>
  </si>
  <si>
    <t>Type C LED Tube 2L 4ft T5 Retrofit</t>
  </si>
  <si>
    <t>Type C LED Tube 2L 3ft T5 Retrofit</t>
  </si>
  <si>
    <t>Type C LED Tube 2L 2ft T5 Retrofit</t>
  </si>
  <si>
    <t>Search Pre</t>
  </si>
  <si>
    <t>Frequency Pre</t>
  </si>
  <si>
    <t>Final List Pre</t>
  </si>
  <si>
    <t>Search Post</t>
  </si>
  <si>
    <t>Frequency Post</t>
  </si>
  <si>
    <t>Final List Post</t>
  </si>
  <si>
    <t>z</t>
  </si>
  <si>
    <t>Qty</t>
  </si>
  <si>
    <t>kWh Savings</t>
  </si>
  <si>
    <t>kWh ($) Savings</t>
  </si>
  <si>
    <r>
      <t>LED L</t>
    </r>
    <r>
      <rPr>
        <b/>
        <sz val="22"/>
        <color rgb="FF002060"/>
        <rFont val="Calibri"/>
        <family val="2"/>
        <scheme val="minor"/>
      </rPr>
      <t>ighting Analysis</t>
    </r>
  </si>
  <si>
    <t>First Service Energy</t>
  </si>
  <si>
    <t>Fixture Sensor</t>
  </si>
  <si>
    <t>New LED 4in Recessed Can w/ Emergency</t>
  </si>
  <si>
    <t>LED Closet Light with Built-in Sensor</t>
  </si>
  <si>
    <t>Emergency Fixture with Bug Eyes</t>
  </si>
  <si>
    <t>New Emergency Fixture with Bug Eyes</t>
  </si>
  <si>
    <t>Type C LED Tube 1L 4ft Retrofit w/emergency light</t>
  </si>
  <si>
    <t>New LED 2ft Bi-Level Fixture w/emergency light</t>
  </si>
  <si>
    <t>New LED 4ft Fixture Strip w/Emergency</t>
  </si>
  <si>
    <t xml:space="preserve">New LED Optilumen Strip 1 x 42” </t>
  </si>
  <si>
    <t>New LED 2x2 Flat Panel w/ Emergency</t>
  </si>
  <si>
    <t>New LED 2x4 Flat Panel w/ Emergency</t>
  </si>
  <si>
    <t>New LED 26W Floodlight</t>
  </si>
  <si>
    <t>Single-sided Exit Sign Pendant Mounted</t>
  </si>
  <si>
    <t>BR30</t>
  </si>
  <si>
    <t>T10 Lamp</t>
  </si>
  <si>
    <t>2L 8ft T12</t>
  </si>
  <si>
    <t>1L 8ft T12</t>
  </si>
  <si>
    <t>New LED Canopy 23w</t>
  </si>
  <si>
    <t>New LED Canopy 12w</t>
  </si>
  <si>
    <t>New LED Canopy 6w</t>
  </si>
  <si>
    <t>New LED T10 Lamp</t>
  </si>
  <si>
    <t>Type A LED Tube 2L 8ft T8 Retrofit</t>
  </si>
  <si>
    <t>Type A LED Tube 1L 8ft T8 Retrofit</t>
  </si>
  <si>
    <t>Please refer to Line by Line on page 4 for Detailed Recommendations.</t>
  </si>
  <si>
    <r>
      <t xml:space="preserve">•       </t>
    </r>
    <r>
      <rPr>
        <sz val="11"/>
        <color indexed="8"/>
        <rFont val="Calibri"/>
        <family val="2"/>
      </rPr>
      <t xml:space="preserve">Replacement of existing technology to LED to improve performance </t>
    </r>
  </si>
  <si>
    <t xml:space="preserve">•       Apply and capitalize on  utility incentives to offset project costs by </t>
  </si>
  <si>
    <t>Estimated Rebate Amount**</t>
  </si>
  <si>
    <t>** First Service Energy fee reflected in Estimated Rebate Amount. See page 6 (Agreement)</t>
  </si>
  <si>
    <t xml:space="preserve">                  utilizing DLC or Energy Star LEDs.</t>
  </si>
  <si>
    <t xml:space="preserve">                  and efficiency. </t>
  </si>
  <si>
    <t>(blank)</t>
  </si>
  <si>
    <t>Alt Cost 1</t>
  </si>
  <si>
    <t>Alt Cost 3</t>
  </si>
  <si>
    <t>Alt Cost 2</t>
  </si>
  <si>
    <t>Disposal Rate</t>
  </si>
  <si>
    <r>
      <rPr>
        <b/>
        <sz val="8"/>
        <color theme="1"/>
        <rFont val="Calibri"/>
        <family val="2"/>
        <scheme val="minor"/>
      </rPr>
      <t xml:space="preserve">Instructions: 
</t>
    </r>
    <r>
      <rPr>
        <sz val="8"/>
        <color theme="1"/>
        <rFont val="Calibri"/>
        <family val="2"/>
        <scheme val="minor"/>
      </rPr>
      <t>1. Click the Update Reference Button to update Wattage and Price List
2. Fill out the Project Details Box.
3. Click the Disk Icon to Save the document with the proper name.
4. Fill out the yellow cells in Line by Line Inventory Report, select from menu Pre and Post Fixture and Controls. White cells will be autofilled. Make any necessary adjustments. If post fixture not selected from menu, please add price, rebate and disposal cost manually
5. Fill out the Alternate Cost Table.
6. Click the Update Pivot Tables, this will update all Summary Tables in file.
7. When proposal is approved, follow ZohoTable tab instructions to upload SOW to Zoho.</t>
    </r>
  </si>
  <si>
    <t xml:space="preserve">This cost includes labor + material needs addressed within this report. This cost also includes material disposal. </t>
  </si>
  <si>
    <t>This cost does not include change-orders, code violation repair, lifts, etc. unless otherwise specified. Substantial mock-ups/</t>
  </si>
  <si>
    <t>samples will be given a charge of $500, and will be deducted from the total project cost upon completion. Additionally, all rebate/</t>
  </si>
  <si>
    <t>Disposal Cost</t>
  </si>
  <si>
    <t>Bi-level Motion Sensor</t>
  </si>
  <si>
    <t>Occupancy Switch Sensor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</si>
</sst>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8" formatCode="&quot;$&quot;#,##0.00_);[Red]\(&quot;$&quot;#,##0.00\)"/>
    <numFmt numFmtId="44" formatCode="_(&quot;$&quot;* #,##0.00_);_(&quot;$&quot;* \(#,##0.00\);_(&quot;$&quot;* &quot;-&quot;??_);_(@_)"/>
    <numFmt numFmtId="43" formatCode="_(* #,##0.00_);_(* \(#,##0.00\);_(* &quot;-&quot;??_);_(@_)"/>
    <numFmt numFmtId="164" formatCode="&quot;$&quot;#,##0.00;[Red]&quot;$&quot;#,##0.00"/>
    <numFmt numFmtId="165" formatCode="&quot;$&quot;#,##0.00"/>
    <numFmt numFmtId="166" formatCode="[$-F800]dddd\,\ mmmm\ dd\,\ yyyy"/>
    <numFmt numFmtId="167" formatCode="_(* #,##0_);_(* \(#,##0\);_(* &quot;-&quot;??_);_(@_)"/>
  </numFmts>
  <fonts count="54" x14ac:knownFonts="1">
    <font>
      <sz val="11"/>
      <color theme="1"/>
      <name val="Calibri"/>
      <family val="2"/>
      <scheme val="minor"/>
    </font>
    <font>
      <sz val="9"/>
      <color indexed="8"/>
      <name val="Calibri"/>
      <family val="2"/>
    </font>
    <font>
      <sz val="10"/>
      <color indexed="8"/>
      <name val="Arial"/>
      <family val="2"/>
    </font>
    <font>
      <b/>
      <sz val="9"/>
      <color indexed="8"/>
      <name val="Calibri"/>
      <family val="2"/>
    </font>
    <font>
      <b/>
      <sz val="11"/>
      <color indexed="9"/>
      <name val="Calibri"/>
      <family val="2"/>
    </font>
    <font>
      <b/>
      <sz val="9"/>
      <color indexed="9"/>
      <name val="Calibri"/>
      <family val="2"/>
    </font>
    <font>
      <b/>
      <sz val="8"/>
      <color indexed="8"/>
      <name val="Calibri"/>
      <family val="2"/>
    </font>
    <font>
      <sz val="8"/>
      <name val="Calibri"/>
      <family val="2"/>
    </font>
    <font>
      <b/>
      <sz val="16"/>
      <color indexed="56"/>
      <name val="Calibri"/>
      <family val="2"/>
    </font>
    <font>
      <b/>
      <sz val="10"/>
      <color indexed="8"/>
      <name val="Calibri"/>
      <family val="2"/>
    </font>
    <font>
      <b/>
      <sz val="14"/>
      <color indexed="56"/>
      <name val="Calibri"/>
      <family val="2"/>
    </font>
    <font>
      <sz val="11"/>
      <color theme="1"/>
      <name val="Calibri"/>
      <family val="2"/>
      <scheme val="minor"/>
    </font>
    <font>
      <sz val="12"/>
      <color theme="1"/>
      <name val="Calibri"/>
      <family val="2"/>
      <scheme val="minor"/>
    </font>
    <font>
      <b/>
      <sz val="12"/>
      <color theme="0"/>
      <name val="Calibri"/>
      <family val="2"/>
      <scheme val="minor"/>
    </font>
    <font>
      <b/>
      <sz val="11"/>
      <color theme="1"/>
      <name val="Calibri"/>
      <family val="2"/>
      <scheme val="minor"/>
    </font>
    <font>
      <b/>
      <u/>
      <sz val="14"/>
      <color theme="1"/>
      <name val="Calibri"/>
      <family val="2"/>
      <scheme val="minor"/>
    </font>
    <font>
      <sz val="11"/>
      <color theme="0"/>
      <name val="Calibri"/>
      <family val="2"/>
      <scheme val="minor"/>
    </font>
    <font>
      <sz val="14"/>
      <color theme="1"/>
      <name val="Calibri"/>
      <family val="2"/>
      <scheme val="minor"/>
    </font>
    <font>
      <b/>
      <sz val="11"/>
      <color theme="0"/>
      <name val="Calibri"/>
      <family val="2"/>
      <scheme val="minor"/>
    </font>
    <font>
      <sz val="11"/>
      <color theme="4" tint="-0.249977111117893"/>
      <name val="Calibri"/>
      <family val="2"/>
      <scheme val="minor"/>
    </font>
    <font>
      <sz val="8"/>
      <color theme="4" tint="-0.249977111117893"/>
      <name val="Calibri"/>
      <family val="2"/>
      <scheme val="minor"/>
    </font>
    <font>
      <b/>
      <sz val="16"/>
      <color rgb="FF2773C4"/>
      <name val="Calibri"/>
      <family val="2"/>
      <scheme val="minor"/>
    </font>
    <font>
      <sz val="9"/>
      <color theme="1"/>
      <name val="Calibri"/>
      <family val="2"/>
      <scheme val="minor"/>
    </font>
    <font>
      <b/>
      <sz val="12"/>
      <color rgb="FF004781"/>
      <name val="Calibri"/>
      <family val="2"/>
      <scheme val="minor"/>
    </font>
    <font>
      <b/>
      <sz val="16"/>
      <color theme="3"/>
      <name val="Calibri"/>
      <family val="2"/>
      <scheme val="minor"/>
    </font>
    <font>
      <b/>
      <sz val="11"/>
      <color theme="4" tint="-0.249977111117893"/>
      <name val="Calibri"/>
      <family val="2"/>
      <scheme val="minor"/>
    </font>
    <font>
      <sz val="8"/>
      <color theme="1"/>
      <name val="Calibri"/>
      <family val="2"/>
      <scheme val="minor"/>
    </font>
    <font>
      <sz val="8"/>
      <color theme="0"/>
      <name val="Calibri"/>
      <family val="2"/>
      <scheme val="minor"/>
    </font>
    <font>
      <sz val="10"/>
      <color theme="1"/>
      <name val="Calibri"/>
      <family val="2"/>
      <scheme val="minor"/>
    </font>
    <font>
      <b/>
      <sz val="12"/>
      <color theme="3" tint="-0.249977111117893"/>
      <name val="Calibri"/>
      <family val="2"/>
      <scheme val="minor"/>
    </font>
    <font>
      <b/>
      <sz val="12"/>
      <color theme="3" tint="-0.249977111117893"/>
      <name val="Calibri"/>
      <family val="2"/>
    </font>
    <font>
      <b/>
      <sz val="14"/>
      <color theme="0"/>
      <name val="Calibri"/>
      <family val="2"/>
      <scheme val="minor"/>
    </font>
    <font>
      <sz val="11"/>
      <color rgb="FF002060"/>
      <name val="Calibri"/>
      <family val="2"/>
      <scheme val="minor"/>
    </font>
    <font>
      <sz val="14"/>
      <color theme="0"/>
      <name val="Calibri"/>
      <family val="2"/>
      <scheme val="minor"/>
    </font>
    <font>
      <b/>
      <u/>
      <sz val="12"/>
      <color theme="1"/>
      <name val="Calibri"/>
      <family val="2"/>
      <scheme val="minor"/>
    </font>
    <font>
      <b/>
      <sz val="12"/>
      <color theme="1"/>
      <name val="Calibri"/>
      <family val="2"/>
      <scheme val="minor"/>
    </font>
    <font>
      <b/>
      <sz val="10"/>
      <color theme="1"/>
      <name val="Calibri"/>
      <family val="2"/>
      <scheme val="minor"/>
    </font>
    <font>
      <b/>
      <sz val="8"/>
      <color theme="1"/>
      <name val="Calibri"/>
      <family val="2"/>
      <scheme val="minor"/>
    </font>
    <font>
      <b/>
      <sz val="26"/>
      <color rgb="FF002060"/>
      <name val="Calibri"/>
      <family val="2"/>
      <scheme val="minor"/>
    </font>
    <font>
      <b/>
      <sz val="22"/>
      <color rgb="FF002060"/>
      <name val="Calibri"/>
      <family val="2"/>
      <scheme val="minor"/>
    </font>
    <font>
      <b/>
      <sz val="20"/>
      <color rgb="FF002060"/>
      <name val="Calibri"/>
      <family val="2"/>
      <scheme val="minor"/>
    </font>
    <font>
      <b/>
      <sz val="16"/>
      <color rgb="FF002060"/>
      <name val="Calibri"/>
      <family val="2"/>
      <scheme val="minor"/>
    </font>
    <font>
      <sz val="11"/>
      <color indexed="8"/>
      <name val="Calibri"/>
      <family val="2"/>
    </font>
    <font>
      <sz val="11"/>
      <color rgb="FF000000"/>
      <name val="Calibri"/>
      <family val="2"/>
    </font>
    <font>
      <b/>
      <sz val="8"/>
      <color theme="3" tint="-0.249977111117893"/>
      <name val="Calibri"/>
      <family val="2"/>
    </font>
    <font>
      <b/>
      <sz val="11"/>
      <name val="Calibri"/>
      <family val="2"/>
      <scheme val="minor"/>
    </font>
    <font>
      <b/>
      <sz val="9"/>
      <name val="Calibri"/>
      <family val="2"/>
    </font>
    <font>
      <sz val="11"/>
      <name val="Calibri"/>
      <family val="2"/>
      <scheme val="minor"/>
    </font>
    <font>
      <b/>
      <sz val="15"/>
      <color rgb="FF002060"/>
      <name val="Calibri"/>
      <family val="2"/>
      <scheme val="minor"/>
    </font>
    <font>
      <b/>
      <sz val="14"/>
      <color theme="0" tint="-0.499984740745262"/>
      <name val="Calibri"/>
      <family val="2"/>
      <scheme val="minor"/>
    </font>
    <font>
      <sz val="14"/>
      <color rgb="FF002060"/>
      <name val="Calibri"/>
      <family val="2"/>
      <scheme val="minor"/>
    </font>
    <font>
      <b/>
      <sz val="14"/>
      <color rgb="FF002060"/>
      <name val="Calibri"/>
      <family val="2"/>
      <scheme val="minor"/>
    </font>
    <font>
      <sz val="11"/>
      <color rgb="FF000000"/>
      <name val="Calibri"/>
      <family val="2"/>
      <scheme val="minor"/>
    </font>
    <font>
      <i/>
      <sz val="11"/>
      <color theme="1"/>
      <name val="Calibri"/>
      <family val="2"/>
      <scheme val="minor"/>
    </font>
  </fonts>
  <fills count="19">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3"/>
        <bgColor indexed="64"/>
      </patternFill>
    </fill>
    <fill>
      <patternFill patternType="solid">
        <fgColor rgb="FFFEC63B"/>
        <bgColor indexed="64"/>
      </patternFill>
    </fill>
    <fill>
      <patternFill patternType="solid">
        <fgColor rgb="FFFBBA2E"/>
        <bgColor indexed="64"/>
      </patternFill>
    </fill>
    <fill>
      <patternFill patternType="solid">
        <fgColor rgb="FFFFC000"/>
        <bgColor indexed="64"/>
      </patternFill>
    </fill>
    <fill>
      <patternFill patternType="solid">
        <fgColor theme="3" tint="-0.249977111117893"/>
        <bgColor indexed="64"/>
      </patternFill>
    </fill>
    <fill>
      <patternFill patternType="solid">
        <fgColor rgb="FF043671"/>
        <bgColor indexed="64"/>
      </patternFill>
    </fill>
    <fill>
      <patternFill patternType="solid">
        <fgColor rgb="FF014176"/>
        <bgColor indexed="64"/>
      </patternFill>
    </fill>
    <fill>
      <patternFill patternType="solid">
        <fgColor rgb="FF002060"/>
        <bgColor indexed="64"/>
      </patternFill>
    </fill>
    <fill>
      <patternFill patternType="solid">
        <fgColor rgb="FFFFFFCC"/>
        <bgColor indexed="64"/>
      </patternFill>
    </fill>
    <fill>
      <patternFill patternType="solid">
        <fgColor indexed="13"/>
        <bgColor indexed="64"/>
      </patternFill>
    </fill>
    <fill>
      <patternFill patternType="solid">
        <fgColor theme="0" tint="-0.34998626667073579"/>
        <bgColor indexed="64"/>
      </patternFill>
    </fill>
    <fill>
      <patternFill patternType="solid">
        <fgColor rgb="FFFFFF99"/>
        <bgColor indexed="64"/>
      </patternFill>
    </fill>
  </fills>
  <borders count="50">
    <border>
      <left/>
      <right/>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thin">
        <color theme="0" tint="-0.499984740745262"/>
      </right>
      <top/>
      <bottom style="medium">
        <color theme="0" tint="-0.499984740745262"/>
      </bottom>
      <diagonal/>
    </border>
    <border>
      <left style="thin">
        <color theme="0" tint="-0.499984740745262"/>
      </left>
      <right style="thin">
        <color theme="0" tint="-0.499984740745262"/>
      </right>
      <top style="thin">
        <color theme="0" tint="-0.499984740745262"/>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bottom style="medium">
        <color theme="0" tint="-0.499984740745262"/>
      </bottom>
      <diagonal/>
    </border>
    <border>
      <left style="thin">
        <color theme="0" tint="-0.499984740745262"/>
      </left>
      <right/>
      <top/>
      <bottom style="thin">
        <color theme="0" tint="-0.499984740745262"/>
      </bottom>
      <diagonal/>
    </border>
    <border>
      <left style="medium">
        <color theme="0" tint="-0.499984740745262"/>
      </left>
      <right style="thin">
        <color theme="0" tint="-0.499984740745262"/>
      </right>
      <top style="medium">
        <color theme="0" tint="-0.499984740745262"/>
      </top>
      <bottom/>
      <diagonal/>
    </border>
    <border>
      <left style="thin">
        <color theme="0" tint="-0.499984740745262"/>
      </left>
      <right style="thin">
        <color theme="0" tint="-0.499984740745262"/>
      </right>
      <top style="medium">
        <color theme="0" tint="-0.499984740745262"/>
      </top>
      <bottom/>
      <diagonal/>
    </border>
    <border>
      <left style="thin">
        <color theme="0" tint="-0.499984740745262"/>
      </left>
      <right/>
      <top style="medium">
        <color theme="0" tint="-0.499984740745262"/>
      </top>
      <bottom/>
      <diagonal/>
    </border>
    <border>
      <left/>
      <right/>
      <top style="medium">
        <color theme="0" tint="-0.499984740745262"/>
      </top>
      <bottom/>
      <diagonal/>
    </border>
    <border>
      <left style="thin">
        <color theme="0" tint="-0.499984740745262"/>
      </left>
      <right/>
      <top/>
      <bottom style="medium">
        <color theme="0" tint="-0.499984740745262"/>
      </bottom>
      <diagonal/>
    </border>
    <border>
      <left style="thin">
        <color theme="0" tint="-0.499984740745262"/>
      </left>
      <right style="medium">
        <color theme="0" tint="-0.499984740745262"/>
      </right>
      <top style="medium">
        <color theme="0" tint="-0.499984740745262"/>
      </top>
      <bottom/>
      <diagonal/>
    </border>
    <border>
      <left/>
      <right style="thin">
        <color theme="0" tint="-0.499984740745262"/>
      </right>
      <top style="medium">
        <color theme="0" tint="-0.499984740745262"/>
      </top>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theme="0" tint="-0.499984740745262"/>
      </left>
      <right/>
      <top style="medium">
        <color theme="0" tint="-0.499984740745262"/>
      </top>
      <bottom/>
      <diagonal/>
    </border>
    <border>
      <left style="thin">
        <color theme="0" tint="-0.499984740745262"/>
      </left>
      <right style="thin">
        <color theme="0" tint="-0.499984740745262"/>
      </right>
      <top/>
      <bottom/>
      <diagonal/>
    </border>
    <border>
      <left/>
      <right style="medium">
        <color theme="0" tint="-0.499984740745262"/>
      </right>
      <top style="medium">
        <color theme="0" tint="-0.499984740745262"/>
      </top>
      <bottom/>
      <diagonal/>
    </border>
    <border>
      <left style="medium">
        <color theme="0" tint="-0.499984740745262"/>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7">
    <xf numFmtId="0" fontId="0" fillId="0" borderId="0"/>
    <xf numFmtId="43" fontId="11" fillId="0" borderId="0" applyFont="0" applyFill="0" applyBorder="0" applyAlignment="0" applyProtection="0"/>
    <xf numFmtId="44" fontId="11" fillId="0" borderId="0" applyFont="0" applyFill="0" applyBorder="0" applyAlignment="0" applyProtection="0"/>
    <xf numFmtId="0" fontId="2" fillId="0" borderId="0"/>
    <xf numFmtId="9" fontId="11" fillId="0" borderId="0" applyFont="0" applyFill="0" applyBorder="0" applyAlignment="0" applyProtection="0"/>
    <xf numFmtId="0" fontId="43" fillId="0" borderId="0"/>
    <xf numFmtId="44" fontId="43" fillId="0" borderId="0" applyFont="0" applyFill="0" applyBorder="0" applyAlignment="0" applyProtection="0"/>
  </cellStyleXfs>
  <cellXfs count="304">
    <xf numFmtId="0" fontId="0" fillId="0" borderId="0" xfId="0"/>
    <xf numFmtId="0" fontId="0" fillId="0" borderId="0" xfId="0" applyAlignment="1">
      <alignment horizontal="right"/>
    </xf>
    <xf numFmtId="0" fontId="0" fillId="0" borderId="0" xfId="0" pivotButton="1"/>
    <xf numFmtId="0" fontId="0" fillId="0" borderId="0" xfId="0" applyAlignment="1">
      <alignment vertical="center"/>
    </xf>
    <xf numFmtId="0" fontId="0" fillId="0" borderId="0" xfId="0"/>
    <xf numFmtId="0" fontId="23" fillId="0" borderId="0" xfId="0" applyFont="1" applyAlignment="1">
      <alignment horizontal="left" indent="1"/>
    </xf>
    <xf numFmtId="0" fontId="24" fillId="0" borderId="0" xfId="0" applyFont="1"/>
    <xf numFmtId="0" fontId="12" fillId="0" borderId="0" xfId="0" applyFont="1" applyAlignment="1">
      <alignment horizontal="left" vertical="center" indent="3"/>
    </xf>
    <xf numFmtId="0" fontId="29" fillId="0" borderId="0" xfId="0" applyFont="1"/>
    <xf numFmtId="0" fontId="30" fillId="0" borderId="0" xfId="0" applyFont="1"/>
    <xf numFmtId="0" fontId="29" fillId="0" borderId="0" xfId="0" applyFont="1" applyAlignment="1">
      <alignment horizontal="left" vertical="top"/>
    </xf>
    <xf numFmtId="0" fontId="0" fillId="0" borderId="0" xfId="0" applyProtection="1">
      <protection locked="0"/>
    </xf>
    <xf numFmtId="0" fontId="0" fillId="0" borderId="0" xfId="0" applyAlignment="1" applyProtection="1">
      <alignment horizontal="center"/>
      <protection locked="0"/>
    </xf>
    <xf numFmtId="44" fontId="11" fillId="0" borderId="0" xfId="2" applyProtection="1">
      <protection locked="0"/>
    </xf>
    <xf numFmtId="44" fontId="0" fillId="0" borderId="0" xfId="0" applyNumberFormat="1" applyProtection="1">
      <protection locked="0"/>
    </xf>
    <xf numFmtId="0" fontId="16" fillId="0" borderId="0" xfId="0" applyFont="1"/>
    <xf numFmtId="0" fontId="0" fillId="0" borderId="0" xfId="0" applyFont="1" applyAlignment="1">
      <alignment horizontal="left" vertical="center" indent="3"/>
    </xf>
    <xf numFmtId="0" fontId="18" fillId="7" borderId="4" xfId="0" applyFont="1" applyFill="1" applyBorder="1" applyAlignment="1">
      <alignment horizontal="center" vertical="center" wrapText="1"/>
    </xf>
    <xf numFmtId="0" fontId="0" fillId="15" borderId="0" xfId="0" applyFill="1"/>
    <xf numFmtId="0" fontId="0" fillId="0" borderId="0" xfId="0" applyFill="1" applyBorder="1"/>
    <xf numFmtId="0" fontId="16" fillId="0" borderId="0" xfId="0" applyFont="1" applyFill="1" applyBorder="1"/>
    <xf numFmtId="0" fontId="18" fillId="7"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16" fillId="14" borderId="0" xfId="0" applyFont="1" applyFill="1" applyAlignment="1">
      <alignment horizontal="center" vertical="center"/>
    </xf>
    <xf numFmtId="0" fontId="16" fillId="0" borderId="0" xfId="0" applyFont="1" applyProtection="1">
      <protection locked="0"/>
    </xf>
    <xf numFmtId="0" fontId="32" fillId="14" borderId="0" xfId="0" applyFont="1" applyFill="1" applyProtection="1">
      <protection locked="0"/>
    </xf>
    <xf numFmtId="0" fontId="0" fillId="0" borderId="0" xfId="0" applyAlignment="1" applyProtection="1">
      <alignment wrapText="1"/>
      <protection locked="0"/>
    </xf>
    <xf numFmtId="0" fontId="32" fillId="14" borderId="0" xfId="0" applyFont="1" applyFill="1" applyAlignment="1" applyProtection="1">
      <alignment horizontal="center"/>
      <protection locked="0"/>
    </xf>
    <xf numFmtId="0" fontId="0" fillId="14" borderId="0" xfId="0" applyFill="1" applyProtection="1">
      <protection locked="0"/>
    </xf>
    <xf numFmtId="0" fontId="16" fillId="0" borderId="0" xfId="0" applyFont="1" applyAlignment="1" applyProtection="1">
      <alignment horizontal="center"/>
      <protection locked="0"/>
    </xf>
    <xf numFmtId="0" fontId="35" fillId="6" borderId="8" xfId="0" applyFont="1" applyFill="1" applyBorder="1" applyAlignment="1" applyProtection="1">
      <alignment horizontal="center"/>
      <protection locked="0"/>
    </xf>
    <xf numFmtId="0" fontId="15" fillId="0" borderId="0" xfId="0" applyFont="1" applyAlignment="1" applyProtection="1">
      <alignment horizontal="center"/>
      <protection locked="0"/>
    </xf>
    <xf numFmtId="0" fontId="12" fillId="2" borderId="0" xfId="0" applyFont="1" applyFill="1" applyAlignment="1" applyProtection="1">
      <alignment horizontal="right"/>
      <protection locked="0"/>
    </xf>
    <xf numFmtId="0" fontId="35" fillId="15" borderId="6" xfId="0" applyFont="1" applyFill="1" applyBorder="1" applyProtection="1">
      <protection locked="0"/>
    </xf>
    <xf numFmtId="0" fontId="17" fillId="2" borderId="0" xfId="0" applyFont="1" applyFill="1" applyProtection="1">
      <protection locked="0"/>
    </xf>
    <xf numFmtId="0" fontId="17" fillId="0" borderId="0" xfId="0" applyFont="1" applyProtection="1">
      <protection locked="0"/>
    </xf>
    <xf numFmtId="0" fontId="35" fillId="6" borderId="6" xfId="0" applyFont="1" applyFill="1" applyBorder="1" applyAlignment="1" applyProtection="1">
      <alignment horizontal="left"/>
      <protection locked="0"/>
    </xf>
    <xf numFmtId="0" fontId="12" fillId="0" borderId="0" xfId="0" applyFont="1" applyProtection="1">
      <protection locked="0"/>
    </xf>
    <xf numFmtId="0" fontId="33" fillId="2" borderId="0" xfId="0" applyFont="1" applyFill="1" applyProtection="1">
      <protection locked="0"/>
    </xf>
    <xf numFmtId="0" fontId="35" fillId="10" borderId="6" xfId="0" applyFont="1" applyFill="1" applyBorder="1" applyAlignment="1" applyProtection="1">
      <alignment horizontal="center"/>
      <protection locked="0"/>
    </xf>
    <xf numFmtId="0" fontId="40" fillId="0" borderId="0" xfId="0" applyFont="1" applyAlignment="1">
      <alignment vertical="center"/>
    </xf>
    <xf numFmtId="0" fontId="0" fillId="0" borderId="0" xfId="0" applyBorder="1"/>
    <xf numFmtId="0" fontId="32" fillId="0" borderId="0" xfId="0" applyFont="1" applyBorder="1"/>
    <xf numFmtId="0" fontId="0" fillId="0" borderId="0" xfId="0" applyBorder="1" applyProtection="1">
      <protection locked="0"/>
    </xf>
    <xf numFmtId="0" fontId="16" fillId="14" borderId="0" xfId="0" applyFont="1" applyFill="1" applyBorder="1" applyAlignment="1">
      <alignment horizontal="center" vertical="center" wrapText="1"/>
    </xf>
    <xf numFmtId="0" fontId="16" fillId="14" borderId="0" xfId="0" applyFont="1" applyFill="1" applyAlignment="1">
      <alignment horizontal="center" vertical="center" wrapText="1"/>
    </xf>
    <xf numFmtId="0" fontId="0" fillId="0" borderId="0" xfId="0" quotePrefix="1"/>
    <xf numFmtId="0" fontId="0" fillId="2" borderId="0" xfId="0" applyFill="1" applyProtection="1">
      <protection locked="0"/>
    </xf>
    <xf numFmtId="0" fontId="16" fillId="2" borderId="0" xfId="0" applyFont="1" applyFill="1" applyProtection="1">
      <protection locked="0"/>
    </xf>
    <xf numFmtId="0" fontId="0" fillId="16" borderId="0" xfId="0" applyFill="1"/>
    <xf numFmtId="0" fontId="0" fillId="2" borderId="0" xfId="0" applyFill="1" applyBorder="1"/>
    <xf numFmtId="0" fontId="41" fillId="2" borderId="0" xfId="0" applyFont="1" applyFill="1" applyBorder="1" applyAlignment="1">
      <alignment vertical="center"/>
    </xf>
    <xf numFmtId="0" fontId="0" fillId="0" borderId="0" xfId="0" applyBorder="1" applyAlignment="1" applyProtection="1">
      <protection locked="0"/>
    </xf>
    <xf numFmtId="44" fontId="12" fillId="0" borderId="6" xfId="0" applyNumberFormat="1" applyFont="1" applyBorder="1" applyAlignment="1" applyProtection="1"/>
    <xf numFmtId="0" fontId="12" fillId="0" borderId="6" xfId="0" applyFont="1" applyBorder="1" applyAlignment="1" applyProtection="1"/>
    <xf numFmtId="0" fontId="0" fillId="2" borderId="0" xfId="0" applyFill="1" applyBorder="1" applyAlignment="1" applyProtection="1">
      <protection locked="0"/>
    </xf>
    <xf numFmtId="44" fontId="12" fillId="4" borderId="6" xfId="0" applyNumberFormat="1" applyFont="1" applyFill="1" applyBorder="1" applyAlignment="1" applyProtection="1"/>
    <xf numFmtId="0" fontId="12" fillId="4" borderId="6" xfId="0" applyFont="1" applyFill="1" applyBorder="1" applyAlignment="1" applyProtection="1"/>
    <xf numFmtId="0" fontId="0" fillId="15" borderId="0" xfId="0" applyFill="1" applyAlignment="1">
      <alignment horizontal="center"/>
    </xf>
    <xf numFmtId="8" fontId="0" fillId="15" borderId="0" xfId="0" applyNumberFormat="1" applyFill="1" applyAlignment="1">
      <alignment horizontal="center"/>
    </xf>
    <xf numFmtId="0" fontId="31" fillId="2" borderId="0" xfId="0" applyFont="1" applyFill="1" applyBorder="1" applyAlignment="1" applyProtection="1">
      <protection locked="0"/>
    </xf>
    <xf numFmtId="0" fontId="0" fillId="0" borderId="20" xfId="0" applyFont="1" applyBorder="1"/>
    <xf numFmtId="0" fontId="0" fillId="0" borderId="19" xfId="0" applyFont="1" applyBorder="1"/>
    <xf numFmtId="0" fontId="45" fillId="8" borderId="17" xfId="0" applyFont="1" applyFill="1" applyBorder="1" applyAlignment="1" applyProtection="1">
      <alignment horizontal="center" vertical="center" wrapText="1"/>
      <protection locked="0"/>
    </xf>
    <xf numFmtId="0" fontId="45" fillId="2" borderId="17" xfId="0" applyFont="1" applyFill="1" applyBorder="1" applyAlignment="1" applyProtection="1">
      <alignment horizontal="center" vertical="center" wrapText="1"/>
      <protection locked="0"/>
    </xf>
    <xf numFmtId="0" fontId="14" fillId="2" borderId="0" xfId="0" applyFont="1" applyFill="1" applyBorder="1" applyAlignment="1" applyProtection="1">
      <protection locked="0"/>
    </xf>
    <xf numFmtId="0" fontId="14" fillId="2" borderId="31" xfId="0" applyFont="1" applyFill="1" applyBorder="1" applyAlignment="1" applyProtection="1">
      <protection locked="0"/>
    </xf>
    <xf numFmtId="0" fontId="14" fillId="4" borderId="30" xfId="0" applyFont="1" applyFill="1" applyBorder="1" applyProtection="1">
      <protection locked="0"/>
    </xf>
    <xf numFmtId="0" fontId="14" fillId="4" borderId="31" xfId="0" applyFont="1" applyFill="1" applyBorder="1" applyAlignment="1" applyProtection="1">
      <protection locked="0"/>
    </xf>
    <xf numFmtId="0" fontId="35" fillId="0" borderId="30" xfId="0" applyFont="1" applyBorder="1" applyProtection="1">
      <protection locked="0"/>
    </xf>
    <xf numFmtId="0" fontId="14" fillId="0" borderId="32" xfId="0" applyFont="1" applyBorder="1" applyProtection="1">
      <protection locked="0"/>
    </xf>
    <xf numFmtId="0" fontId="14" fillId="0" borderId="34" xfId="0" applyFont="1" applyBorder="1" applyProtection="1">
      <protection locked="0"/>
    </xf>
    <xf numFmtId="0" fontId="14" fillId="2" borderId="35" xfId="0" applyFont="1" applyFill="1" applyBorder="1" applyAlignment="1" applyProtection="1">
      <protection locked="0"/>
    </xf>
    <xf numFmtId="0" fontId="0" fillId="0" borderId="0" xfId="0" applyAlignment="1">
      <alignment horizontal="center"/>
    </xf>
    <xf numFmtId="0" fontId="18" fillId="13" borderId="26" xfId="0" applyFont="1" applyFill="1" applyBorder="1" applyAlignment="1" applyProtection="1">
      <alignment horizontal="center"/>
      <protection locked="0"/>
    </xf>
    <xf numFmtId="0" fontId="45" fillId="2" borderId="15" xfId="0" applyFont="1" applyFill="1" applyBorder="1" applyAlignment="1" applyProtection="1">
      <alignment horizontal="center" vertical="center" wrapText="1"/>
      <protection locked="0"/>
    </xf>
    <xf numFmtId="0" fontId="45" fillId="2" borderId="16" xfId="0" applyFont="1" applyFill="1" applyBorder="1" applyAlignment="1" applyProtection="1">
      <alignment horizontal="center" vertical="center" wrapText="1"/>
      <protection locked="0"/>
    </xf>
    <xf numFmtId="0" fontId="14" fillId="4" borderId="5" xfId="0" applyFont="1" applyFill="1" applyBorder="1" applyAlignment="1" applyProtection="1"/>
    <xf numFmtId="0" fontId="0" fillId="4" borderId="0" xfId="0" applyFont="1" applyFill="1" applyBorder="1" applyAlignment="1" applyProtection="1">
      <alignment horizontal="right"/>
    </xf>
    <xf numFmtId="0" fontId="28" fillId="4" borderId="0" xfId="0" applyFont="1" applyFill="1" applyBorder="1" applyAlignment="1" applyProtection="1">
      <alignment horizontal="right"/>
    </xf>
    <xf numFmtId="0" fontId="14" fillId="0" borderId="5" xfId="0" applyFont="1" applyBorder="1" applyAlignment="1" applyProtection="1"/>
    <xf numFmtId="0" fontId="0" fillId="0" borderId="0" xfId="0" applyFont="1" applyBorder="1" applyAlignment="1" applyProtection="1">
      <alignment horizontal="right"/>
    </xf>
    <xf numFmtId="0" fontId="28" fillId="0" borderId="0" xfId="0" applyFont="1" applyBorder="1" applyAlignment="1" applyProtection="1">
      <alignment horizontal="right"/>
    </xf>
    <xf numFmtId="0" fontId="14" fillId="4" borderId="0" xfId="0" applyFont="1" applyFill="1" applyBorder="1" applyAlignment="1" applyProtection="1">
      <alignment horizontal="right"/>
    </xf>
    <xf numFmtId="0" fontId="36" fillId="4" borderId="0" xfId="0" applyFont="1" applyFill="1" applyBorder="1" applyAlignment="1" applyProtection="1">
      <alignment horizontal="right"/>
    </xf>
    <xf numFmtId="0" fontId="14" fillId="0" borderId="0" xfId="0" applyFont="1" applyBorder="1" applyAlignment="1" applyProtection="1">
      <alignment horizontal="right"/>
    </xf>
    <xf numFmtId="0" fontId="36" fillId="0" borderId="0" xfId="0" applyFont="1" applyBorder="1" applyAlignment="1" applyProtection="1">
      <alignment horizontal="right"/>
    </xf>
    <xf numFmtId="0" fontId="14" fillId="2" borderId="33" xfId="0" applyFont="1" applyFill="1" applyBorder="1" applyAlignment="1" applyProtection="1"/>
    <xf numFmtId="0" fontId="14" fillId="0" borderId="9" xfId="0" applyFont="1" applyBorder="1" applyAlignment="1" applyProtection="1"/>
    <xf numFmtId="44" fontId="0" fillId="14" borderId="0" xfId="2" applyFont="1" applyFill="1" applyProtection="1">
      <protection locked="0"/>
    </xf>
    <xf numFmtId="44" fontId="16" fillId="0" borderId="0" xfId="2" applyFont="1" applyProtection="1">
      <protection locked="0"/>
    </xf>
    <xf numFmtId="44" fontId="0" fillId="0" borderId="0" xfId="2" applyFont="1" applyProtection="1">
      <protection locked="0"/>
    </xf>
    <xf numFmtId="44" fontId="0" fillId="2" borderId="0" xfId="2" applyFont="1" applyFill="1" applyProtection="1">
      <protection locked="0"/>
    </xf>
    <xf numFmtId="0" fontId="16" fillId="0" borderId="0" xfId="0" applyFont="1" applyProtection="1"/>
    <xf numFmtId="0" fontId="45" fillId="4" borderId="17" xfId="0" applyFont="1" applyFill="1" applyBorder="1" applyAlignment="1" applyProtection="1">
      <alignment horizontal="center" vertical="center" wrapText="1"/>
      <protection locked="0"/>
    </xf>
    <xf numFmtId="44" fontId="45" fillId="2" borderId="27" xfId="2" applyFont="1" applyFill="1" applyBorder="1" applyAlignment="1" applyProtection="1">
      <alignment horizontal="center" vertical="center" wrapText="1"/>
      <protection locked="0"/>
    </xf>
    <xf numFmtId="0" fontId="45" fillId="2" borderId="27" xfId="0" applyFont="1" applyFill="1" applyBorder="1" applyAlignment="1" applyProtection="1">
      <alignment horizontal="center" vertical="center" wrapText="1"/>
      <protection locked="0"/>
    </xf>
    <xf numFmtId="0" fontId="18" fillId="7" borderId="0" xfId="0" applyFont="1" applyFill="1" applyAlignment="1">
      <alignment horizontal="center" vertical="center" wrapText="1"/>
    </xf>
    <xf numFmtId="0" fontId="48" fillId="10" borderId="21" xfId="0" applyFont="1" applyFill="1" applyBorder="1" applyAlignment="1" applyProtection="1">
      <protection locked="0"/>
    </xf>
    <xf numFmtId="0" fontId="18" fillId="14" borderId="0" xfId="0" applyFont="1" applyFill="1" applyAlignment="1" applyProtection="1">
      <alignment horizontal="center" vertical="center"/>
      <protection locked="0"/>
    </xf>
    <xf numFmtId="0" fontId="0" fillId="0" borderId="0" xfId="0" applyFill="1" applyBorder="1" applyProtection="1">
      <protection locked="0"/>
    </xf>
    <xf numFmtId="0" fontId="0" fillId="0" borderId="0" xfId="0" applyFill="1" applyProtection="1">
      <protection locked="0"/>
    </xf>
    <xf numFmtId="0" fontId="40" fillId="0" borderId="0" xfId="0" applyFont="1" applyBorder="1" applyAlignment="1">
      <alignment vertical="center"/>
    </xf>
    <xf numFmtId="0" fontId="50" fillId="0" borderId="0" xfId="0" applyFont="1" applyBorder="1"/>
    <xf numFmtId="0" fontId="51" fillId="0" borderId="0" xfId="0" applyFont="1" applyBorder="1" applyAlignment="1">
      <alignment horizontal="left"/>
    </xf>
    <xf numFmtId="0" fontId="51" fillId="0" borderId="0" xfId="0" applyFont="1" applyBorder="1" applyAlignment="1"/>
    <xf numFmtId="0" fontId="52" fillId="0" borderId="0" xfId="0" applyFont="1"/>
    <xf numFmtId="0" fontId="0" fillId="0" borderId="0" xfId="0" applyBorder="1" applyAlignment="1"/>
    <xf numFmtId="0" fontId="26" fillId="0" borderId="0" xfId="0" applyFont="1" applyAlignment="1"/>
    <xf numFmtId="0" fontId="52" fillId="0" borderId="0" xfId="0" applyFont="1" applyAlignment="1"/>
    <xf numFmtId="165" fontId="11" fillId="0" borderId="0" xfId="2" applyNumberFormat="1" applyAlignment="1"/>
    <xf numFmtId="0" fontId="0" fillId="0" borderId="0" xfId="0" applyAlignment="1">
      <alignment horizontal="left"/>
    </xf>
    <xf numFmtId="0" fontId="0" fillId="0" borderId="0" xfId="0" applyAlignment="1" applyProtection="1">
      <alignment horizontal="right"/>
    </xf>
    <xf numFmtId="3" fontId="0" fillId="0" borderId="0" xfId="0" applyNumberFormat="1" applyProtection="1"/>
    <xf numFmtId="0" fontId="24" fillId="0" borderId="0" xfId="0" applyFont="1" applyProtection="1">
      <protection locked="0"/>
    </xf>
    <xf numFmtId="0" fontId="12" fillId="0" borderId="0" xfId="0" applyFont="1" applyAlignment="1" applyProtection="1">
      <alignment vertical="center"/>
      <protection locked="0"/>
    </xf>
    <xf numFmtId="0" fontId="0" fillId="0" borderId="0" xfId="0" applyAlignment="1" applyProtection="1">
      <alignment horizontal="right"/>
      <protection locked="0"/>
    </xf>
    <xf numFmtId="0" fontId="0" fillId="0" borderId="0" xfId="0" applyAlignment="1" applyProtection="1">
      <alignment horizontal="left" vertical="top"/>
      <protection locked="0"/>
    </xf>
    <xf numFmtId="0" fontId="0" fillId="0" borderId="0" xfId="0" applyAlignment="1" applyProtection="1">
      <alignment horizontal="center" vertical="top"/>
      <protection locked="0"/>
    </xf>
    <xf numFmtId="0" fontId="0" fillId="0" borderId="0" xfId="0" applyAlignment="1" applyProtection="1">
      <alignment horizontal="left" vertical="center"/>
      <protection locked="0"/>
    </xf>
    <xf numFmtId="0" fontId="0" fillId="0" borderId="0" xfId="0" applyFont="1" applyAlignment="1" applyProtection="1">
      <alignment horizontal="left" vertical="center" indent="3"/>
      <protection locked="0"/>
    </xf>
    <xf numFmtId="0" fontId="12" fillId="0" borderId="0" xfId="0" applyFont="1" applyAlignment="1" applyProtection="1">
      <alignment horizontal="left" vertical="center" indent="3"/>
      <protection locked="0"/>
    </xf>
    <xf numFmtId="0" fontId="0" fillId="0" borderId="0" xfId="0" applyFont="1" applyProtection="1">
      <protection locked="0"/>
    </xf>
    <xf numFmtId="0" fontId="0" fillId="8" borderId="0" xfId="0" applyFill="1" applyProtection="1">
      <protection locked="0"/>
    </xf>
    <xf numFmtId="0" fontId="14" fillId="8" borderId="0" xfId="0" applyFont="1" applyFill="1" applyAlignment="1" applyProtection="1">
      <alignment horizontal="right"/>
      <protection locked="0"/>
    </xf>
    <xf numFmtId="0" fontId="14" fillId="0" borderId="0" xfId="0" applyFont="1" applyAlignment="1" applyProtection="1">
      <alignment horizontal="right"/>
      <protection locked="0"/>
    </xf>
    <xf numFmtId="44" fontId="11" fillId="0" borderId="0" xfId="2" applyAlignment="1" applyProtection="1">
      <alignment horizontal="right"/>
    </xf>
    <xf numFmtId="44" fontId="11" fillId="8" borderId="0" xfId="2" applyFill="1" applyAlignment="1" applyProtection="1">
      <alignment horizontal="right"/>
    </xf>
    <xf numFmtId="3" fontId="0" fillId="0" borderId="0" xfId="0" applyNumberFormat="1" applyAlignment="1" applyProtection="1">
      <alignment horizontal="right"/>
    </xf>
    <xf numFmtId="2" fontId="0" fillId="0" borderId="0" xfId="0" applyNumberFormat="1" applyAlignment="1" applyProtection="1">
      <alignment horizontal="right"/>
    </xf>
    <xf numFmtId="9" fontId="11" fillId="0" borderId="0" xfId="4" applyAlignment="1" applyProtection="1">
      <alignment horizontal="right"/>
    </xf>
    <xf numFmtId="0" fontId="21" fillId="0" borderId="0" xfId="0" applyFont="1" applyProtection="1">
      <protection locked="0"/>
    </xf>
    <xf numFmtId="0" fontId="24" fillId="10" borderId="0" xfId="0" applyFont="1" applyFill="1" applyProtection="1">
      <protection locked="0"/>
    </xf>
    <xf numFmtId="0" fontId="21" fillId="10" borderId="0" xfId="0" applyFont="1" applyFill="1" applyProtection="1">
      <protection locked="0"/>
    </xf>
    <xf numFmtId="0" fontId="0" fillId="10" borderId="0" xfId="0" applyFill="1" applyProtection="1">
      <protection locked="0"/>
    </xf>
    <xf numFmtId="0" fontId="13" fillId="7" borderId="0" xfId="0" applyFont="1" applyFill="1" applyAlignment="1" applyProtection="1">
      <alignment horizontal="right"/>
      <protection locked="0"/>
    </xf>
    <xf numFmtId="0" fontId="13" fillId="7" borderId="0" xfId="0" applyFont="1" applyFill="1" applyProtection="1">
      <protection locked="0"/>
    </xf>
    <xf numFmtId="0" fontId="18" fillId="7" borderId="0" xfId="0" applyFont="1" applyFill="1" applyProtection="1">
      <protection locked="0"/>
    </xf>
    <xf numFmtId="0" fontId="19" fillId="0" borderId="0" xfId="0" applyFont="1" applyAlignment="1" applyProtection="1">
      <alignment horizontal="left"/>
      <protection locked="0"/>
    </xf>
    <xf numFmtId="0" fontId="19" fillId="0" borderId="0" xfId="0" applyFont="1" applyProtection="1">
      <protection locked="0"/>
    </xf>
    <xf numFmtId="0" fontId="19" fillId="0" borderId="0" xfId="0" applyFont="1" applyAlignment="1" applyProtection="1">
      <alignment horizontal="right"/>
      <protection locked="0"/>
    </xf>
    <xf numFmtId="0" fontId="25" fillId="8" borderId="0" xfId="0" applyFont="1" applyFill="1" applyAlignment="1" applyProtection="1">
      <alignment horizontal="left"/>
      <protection locked="0"/>
    </xf>
    <xf numFmtId="0" fontId="25" fillId="8" borderId="0" xfId="0" applyFont="1" applyFill="1" applyProtection="1">
      <protection locked="0"/>
    </xf>
    <xf numFmtId="44" fontId="11" fillId="8" borderId="0" xfId="2" applyFill="1" applyAlignment="1" applyProtection="1">
      <alignment horizontal="left"/>
      <protection locked="0"/>
    </xf>
    <xf numFmtId="0" fontId="22" fillId="3" borderId="0" xfId="0" applyFont="1" applyFill="1" applyAlignment="1" applyProtection="1">
      <alignment horizontal="center" vertical="center"/>
      <protection locked="0"/>
    </xf>
    <xf numFmtId="1" fontId="22" fillId="3" borderId="0" xfId="0" applyNumberFormat="1" applyFont="1" applyFill="1" applyAlignment="1" applyProtection="1">
      <alignment horizontal="center" vertical="center"/>
      <protection locked="0"/>
    </xf>
    <xf numFmtId="0" fontId="22" fillId="0" borderId="0" xfId="0" applyFont="1" applyAlignment="1" applyProtection="1">
      <alignment horizontal="center" vertical="center"/>
      <protection locked="0"/>
    </xf>
    <xf numFmtId="0" fontId="22" fillId="4" borderId="0" xfId="0" applyFont="1" applyFill="1" applyAlignment="1" applyProtection="1">
      <alignment horizontal="center" vertical="center" wrapText="1"/>
      <protection locked="0"/>
    </xf>
    <xf numFmtId="0" fontId="28" fillId="8" borderId="0" xfId="0" applyFont="1" applyFill="1" applyAlignment="1" applyProtection="1">
      <alignment horizontal="center" wrapText="1"/>
      <protection locked="0"/>
    </xf>
    <xf numFmtId="0" fontId="26" fillId="0" borderId="0" xfId="0" applyFont="1" applyAlignment="1" applyProtection="1">
      <alignment horizontal="center"/>
      <protection locked="0"/>
    </xf>
    <xf numFmtId="0" fontId="22" fillId="0" borderId="0" xfId="0" applyFont="1" applyAlignment="1" applyProtection="1">
      <alignment horizontal="left"/>
      <protection locked="0"/>
    </xf>
    <xf numFmtId="0" fontId="22" fillId="0" borderId="0" xfId="0" applyFont="1" applyProtection="1">
      <protection locked="0"/>
    </xf>
    <xf numFmtId="2" fontId="0" fillId="0" borderId="0" xfId="0" applyNumberFormat="1" applyAlignment="1" applyProtection="1">
      <alignment horizontal="left"/>
    </xf>
    <xf numFmtId="9" fontId="0" fillId="0" borderId="0" xfId="0" applyNumberFormat="1" applyAlignment="1" applyProtection="1">
      <alignment horizontal="left"/>
    </xf>
    <xf numFmtId="164" fontId="26" fillId="0" borderId="0" xfId="0" applyNumberFormat="1" applyFont="1" applyAlignment="1" applyProtection="1">
      <alignment horizontal="center" vertical="center"/>
    </xf>
    <xf numFmtId="164" fontId="27" fillId="4" borderId="0" xfId="2" applyNumberFormat="1" applyFont="1" applyFill="1" applyAlignment="1" applyProtection="1">
      <alignment horizontal="center" vertical="center"/>
    </xf>
    <xf numFmtId="164" fontId="26" fillId="4" borderId="0" xfId="2" applyNumberFormat="1" applyFont="1" applyFill="1" applyAlignment="1" applyProtection="1">
      <alignment horizontal="center" vertical="center"/>
    </xf>
    <xf numFmtId="164" fontId="26" fillId="8" borderId="0" xfId="0" applyNumberFormat="1" applyFont="1" applyFill="1" applyAlignment="1" applyProtection="1">
      <alignment horizontal="center"/>
    </xf>
    <xf numFmtId="0" fontId="0" fillId="0" borderId="0" xfId="0" applyAlignment="1" applyProtection="1">
      <alignment vertical="center"/>
      <protection locked="0"/>
    </xf>
    <xf numFmtId="0" fontId="0" fillId="0" borderId="0" xfId="0" applyAlignment="1" applyProtection="1">
      <alignment horizontal="left"/>
      <protection locked="0"/>
    </xf>
    <xf numFmtId="44" fontId="14" fillId="0" borderId="0" xfId="2" applyFont="1" applyAlignment="1" applyProtection="1">
      <alignment horizontal="left"/>
      <protection locked="0"/>
    </xf>
    <xf numFmtId="0" fontId="0" fillId="0" borderId="7" xfId="0" applyBorder="1" applyProtection="1">
      <protection locked="0"/>
    </xf>
    <xf numFmtId="0" fontId="0" fillId="0" borderId="0" xfId="0" applyAlignment="1" applyProtection="1">
      <alignment horizontal="left"/>
    </xf>
    <xf numFmtId="0" fontId="0" fillId="0" borderId="0" xfId="0" applyNumberFormat="1"/>
    <xf numFmtId="0" fontId="19" fillId="0" borderId="0" xfId="0" applyFont="1" applyAlignment="1" applyProtection="1">
      <alignment horizontal="right"/>
      <protection locked="0"/>
    </xf>
    <xf numFmtId="49" fontId="0" fillId="0" borderId="0" xfId="0" applyNumberFormat="1"/>
    <xf numFmtId="0" fontId="14" fillId="0" borderId="0" xfId="0" applyFont="1"/>
    <xf numFmtId="0" fontId="14" fillId="0" borderId="0" xfId="0" applyFont="1" applyAlignment="1">
      <alignment wrapText="1"/>
    </xf>
    <xf numFmtId="49" fontId="0" fillId="0" borderId="0" xfId="0" applyNumberFormat="1" applyAlignment="1">
      <alignment wrapText="1"/>
    </xf>
    <xf numFmtId="0" fontId="0" fillId="0" borderId="0" xfId="0" applyAlignment="1">
      <alignment wrapText="1"/>
    </xf>
    <xf numFmtId="49" fontId="18" fillId="14" borderId="0" xfId="0" applyNumberFormat="1" applyFont="1" applyFill="1"/>
    <xf numFmtId="49" fontId="18" fillId="14" borderId="0" xfId="0" applyNumberFormat="1" applyFont="1" applyFill="1" applyAlignment="1">
      <alignment wrapText="1"/>
    </xf>
    <xf numFmtId="0" fontId="18" fillId="17" borderId="17" xfId="0" applyFont="1" applyFill="1" applyBorder="1" applyAlignment="1" applyProtection="1">
      <alignment horizontal="center" vertical="center" wrapText="1"/>
      <protection locked="0"/>
    </xf>
    <xf numFmtId="0" fontId="14" fillId="16" borderId="0" xfId="0" applyFont="1" applyFill="1"/>
    <xf numFmtId="0" fontId="16" fillId="14" borderId="0" xfId="0" applyFont="1" applyFill="1" applyAlignment="1">
      <alignment vertical="center" wrapText="1"/>
    </xf>
    <xf numFmtId="0" fontId="0" fillId="0" borderId="0" xfId="0" pivotButton="1" applyAlignment="1">
      <alignment wrapText="1"/>
    </xf>
    <xf numFmtId="0" fontId="0" fillId="0" borderId="0" xfId="0" applyNumberFormat="1" applyAlignment="1">
      <alignment wrapText="1"/>
    </xf>
    <xf numFmtId="2" fontId="0" fillId="0" borderId="0" xfId="0" applyNumberFormat="1" applyAlignment="1">
      <alignment wrapText="1"/>
    </xf>
    <xf numFmtId="44" fontId="0" fillId="0" borderId="0" xfId="0" applyNumberFormat="1"/>
    <xf numFmtId="0" fontId="34" fillId="0" borderId="1" xfId="0" applyFont="1" applyBorder="1" applyAlignment="1" applyProtection="1">
      <alignment horizontal="right"/>
      <protection locked="0"/>
    </xf>
    <xf numFmtId="0" fontId="35" fillId="0" borderId="0" xfId="0" applyFont="1" applyBorder="1" applyAlignment="1" applyProtection="1">
      <alignment horizontal="right"/>
      <protection locked="0"/>
    </xf>
    <xf numFmtId="0" fontId="35" fillId="10" borderId="0" xfId="0" applyFont="1" applyFill="1" applyBorder="1" applyAlignment="1" applyProtection="1">
      <alignment horizontal="right"/>
      <protection locked="0"/>
    </xf>
    <xf numFmtId="0" fontId="35" fillId="0" borderId="7" xfId="0" applyFont="1" applyBorder="1" applyAlignment="1" applyProtection="1">
      <alignment horizontal="right"/>
      <protection locked="0"/>
    </xf>
    <xf numFmtId="0" fontId="0" fillId="0" borderId="0" xfId="0" applyProtection="1"/>
    <xf numFmtId="0" fontId="14" fillId="0" borderId="12" xfId="0" applyFont="1" applyBorder="1" applyAlignment="1" applyProtection="1"/>
    <xf numFmtId="0" fontId="0" fillId="0" borderId="7" xfId="0" applyFont="1" applyBorder="1" applyAlignment="1" applyProtection="1">
      <alignment horizontal="right"/>
    </xf>
    <xf numFmtId="0" fontId="28" fillId="0" borderId="7" xfId="0" applyFont="1" applyBorder="1" applyAlignment="1" applyProtection="1">
      <alignment horizontal="right"/>
    </xf>
    <xf numFmtId="0" fontId="0" fillId="2" borderId="0" xfId="0" applyFill="1" applyBorder="1" applyProtection="1">
      <protection locked="0"/>
    </xf>
    <xf numFmtId="44" fontId="12" fillId="2" borderId="8" xfId="2" applyFont="1" applyFill="1" applyBorder="1" applyAlignment="1" applyProtection="1">
      <alignment horizontal="right"/>
    </xf>
    <xf numFmtId="44" fontId="12" fillId="4" borderId="6" xfId="0" applyNumberFormat="1" applyFont="1" applyFill="1" applyBorder="1" applyAlignment="1" applyProtection="1">
      <alignment horizontal="left"/>
    </xf>
    <xf numFmtId="44" fontId="12" fillId="2" borderId="6" xfId="2" applyFont="1" applyFill="1" applyBorder="1" applyAlignment="1" applyProtection="1">
      <alignment horizontal="left"/>
    </xf>
    <xf numFmtId="44" fontId="12" fillId="2" borderId="6" xfId="2" applyFont="1" applyFill="1" applyBorder="1" applyAlignment="1" applyProtection="1">
      <alignment horizontal="right"/>
    </xf>
    <xf numFmtId="44" fontId="12" fillId="2" borderId="11" xfId="2" applyFont="1" applyFill="1" applyBorder="1" applyAlignment="1" applyProtection="1">
      <alignment horizontal="left"/>
    </xf>
    <xf numFmtId="0" fontId="0" fillId="2" borderId="0" xfId="0" applyFill="1" applyBorder="1" applyProtection="1"/>
    <xf numFmtId="0" fontId="0" fillId="0" borderId="9" xfId="0" applyBorder="1" applyProtection="1"/>
    <xf numFmtId="0" fontId="14" fillId="0" borderId="1" xfId="0" applyFont="1" applyBorder="1" applyAlignment="1" applyProtection="1">
      <alignment horizontal="right"/>
    </xf>
    <xf numFmtId="0" fontId="36" fillId="0" borderId="1" xfId="0" applyFont="1" applyBorder="1" applyAlignment="1" applyProtection="1">
      <alignment horizontal="right"/>
    </xf>
    <xf numFmtId="0" fontId="17" fillId="0" borderId="8" xfId="0" applyFont="1" applyBorder="1" applyAlignment="1" applyProtection="1"/>
    <xf numFmtId="0" fontId="0" fillId="4" borderId="5" xfId="0" applyFill="1" applyBorder="1" applyProtection="1"/>
    <xf numFmtId="0" fontId="0" fillId="0" borderId="5" xfId="0" applyBorder="1" applyProtection="1"/>
    <xf numFmtId="0" fontId="0" fillId="0" borderId="12" xfId="0" applyBorder="1" applyProtection="1"/>
    <xf numFmtId="0" fontId="35" fillId="2" borderId="0" xfId="0" applyFont="1" applyFill="1" applyBorder="1" applyAlignment="1" applyProtection="1">
      <alignment horizontal="right"/>
      <protection locked="0"/>
    </xf>
    <xf numFmtId="9" fontId="35" fillId="2" borderId="0" xfId="4" applyFont="1" applyFill="1" applyBorder="1" applyAlignment="1" applyProtection="1">
      <alignment horizontal="center"/>
      <protection locked="0"/>
    </xf>
    <xf numFmtId="0" fontId="35" fillId="15" borderId="11" xfId="0" applyFont="1" applyFill="1" applyBorder="1" applyProtection="1">
      <protection locked="0"/>
    </xf>
    <xf numFmtId="0" fontId="53" fillId="0" borderId="0" xfId="0" applyFont="1" applyAlignment="1">
      <alignment horizontal="left" vertical="top" wrapText="1"/>
    </xf>
    <xf numFmtId="0" fontId="0" fillId="0" borderId="41" xfId="0" applyBorder="1" applyProtection="1"/>
    <xf numFmtId="0" fontId="0" fillId="0" borderId="42" xfId="0" applyBorder="1" applyProtection="1"/>
    <xf numFmtId="0" fontId="0" fillId="0" borderId="43" xfId="0" applyBorder="1" applyProtection="1"/>
    <xf numFmtId="0" fontId="0" fillId="0" borderId="44" xfId="0" applyBorder="1" applyAlignment="1" applyProtection="1">
      <alignment wrapText="1"/>
    </xf>
    <xf numFmtId="0" fontId="0" fillId="0" borderId="45" xfId="0" applyBorder="1" applyAlignment="1" applyProtection="1">
      <alignment wrapText="1"/>
    </xf>
    <xf numFmtId="0" fontId="0" fillId="0" borderId="46" xfId="0" applyBorder="1" applyAlignment="1" applyProtection="1">
      <alignment wrapText="1"/>
    </xf>
    <xf numFmtId="0" fontId="0" fillId="0" borderId="47" xfId="0" applyBorder="1" applyAlignment="1" applyProtection="1">
      <alignment wrapText="1"/>
    </xf>
    <xf numFmtId="0" fontId="0" fillId="0" borderId="48" xfId="0" applyBorder="1" applyAlignment="1" applyProtection="1">
      <alignment wrapText="1"/>
    </xf>
    <xf numFmtId="0" fontId="0" fillId="0" borderId="49" xfId="0" applyBorder="1" applyAlignment="1" applyProtection="1">
      <alignment wrapText="1"/>
    </xf>
    <xf numFmtId="0" fontId="26" fillId="0" borderId="0" xfId="0" applyFont="1" applyProtection="1">
      <protection locked="0"/>
    </xf>
    <xf numFmtId="43" fontId="12" fillId="4" borderId="6" xfId="1" applyFont="1" applyFill="1" applyBorder="1" applyAlignment="1" applyProtection="1"/>
    <xf numFmtId="43" fontId="12" fillId="0" borderId="11" xfId="1" applyFont="1" applyBorder="1" applyAlignment="1" applyProtection="1"/>
    <xf numFmtId="0" fontId="0" fillId="2" borderId="0" xfId="0" applyFill="1" applyAlignment="1">
      <alignment horizontal="left"/>
    </xf>
    <xf numFmtId="0" fontId="0" fillId="14" borderId="0" xfId="0" applyFill="1"/>
    <xf numFmtId="0" fontId="0" fillId="10" borderId="0" xfId="0" applyFill="1"/>
    <xf numFmtId="0" fontId="0" fillId="18" borderId="14" xfId="0" applyFill="1" applyBorder="1" applyAlignment="1" applyProtection="1">
      <alignment horizontal="center" wrapText="1"/>
      <protection locked="0"/>
    </xf>
    <xf numFmtId="0" fontId="0" fillId="18" borderId="14" xfId="0" applyFill="1" applyBorder="1" applyAlignment="1" applyProtection="1">
      <alignment wrapText="1"/>
      <protection locked="0"/>
    </xf>
    <xf numFmtId="0" fontId="0" fillId="2" borderId="14" xfId="0" applyFill="1" applyBorder="1" applyAlignment="1" applyProtection="1">
      <alignment horizontal="center" wrapText="1"/>
      <protection locked="0"/>
    </xf>
    <xf numFmtId="0" fontId="0" fillId="18" borderId="14" xfId="0" applyFill="1" applyBorder="1" applyAlignment="1" applyProtection="1">
      <alignment horizontal="center" vertical="center" wrapText="1"/>
      <protection locked="0"/>
    </xf>
    <xf numFmtId="0" fontId="0" fillId="15" borderId="14" xfId="0" applyFill="1" applyBorder="1" applyAlignment="1" applyProtection="1">
      <alignment horizontal="center" wrapText="1"/>
      <protection locked="0"/>
    </xf>
    <xf numFmtId="1" fontId="11" fillId="2" borderId="14" xfId="1" applyNumberFormat="1" applyFill="1" applyBorder="1" applyAlignment="1" applyProtection="1">
      <alignment horizontal="center" wrapText="1"/>
      <protection locked="0"/>
    </xf>
    <xf numFmtId="1" fontId="11" fillId="18" borderId="14" xfId="1" applyNumberFormat="1" applyFill="1" applyBorder="1" applyAlignment="1" applyProtection="1">
      <alignment horizontal="center" wrapText="1"/>
      <protection locked="0"/>
    </xf>
    <xf numFmtId="1" fontId="0" fillId="18" borderId="14" xfId="1" applyNumberFormat="1" applyFont="1" applyFill="1" applyBorder="1" applyAlignment="1" applyProtection="1">
      <alignment horizontal="center" wrapText="1"/>
      <protection locked="0"/>
    </xf>
    <xf numFmtId="3" fontId="11" fillId="18" borderId="14" xfId="2" applyNumberFormat="1" applyFill="1" applyBorder="1" applyAlignment="1" applyProtection="1">
      <alignment horizontal="center" wrapText="1"/>
      <protection locked="0"/>
    </xf>
    <xf numFmtId="3" fontId="11" fillId="2" borderId="14" xfId="2" applyNumberFormat="1" applyFill="1" applyBorder="1" applyAlignment="1" applyProtection="1">
      <alignment horizontal="center" wrapText="1"/>
      <protection locked="0"/>
    </xf>
    <xf numFmtId="3" fontId="11" fillId="9" borderId="14" xfId="2" applyNumberFormat="1" applyFill="1" applyBorder="1" applyAlignment="1" applyProtection="1">
      <alignment horizontal="center" wrapText="1"/>
    </xf>
    <xf numFmtId="44" fontId="11" fillId="2" borderId="14" xfId="2" applyFill="1" applyBorder="1" applyAlignment="1" applyProtection="1">
      <alignment wrapText="1"/>
    </xf>
    <xf numFmtId="44" fontId="11" fillId="9" borderId="14" xfId="2" applyFill="1" applyBorder="1" applyAlignment="1" applyProtection="1">
      <alignment wrapText="1"/>
    </xf>
    <xf numFmtId="44" fontId="47" fillId="2" borderId="14" xfId="2" applyFont="1" applyFill="1" applyBorder="1" applyAlignment="1" applyProtection="1">
      <alignment wrapText="1"/>
    </xf>
    <xf numFmtId="44" fontId="11" fillId="4" borderId="14" xfId="2" applyFill="1" applyBorder="1" applyAlignment="1" applyProtection="1">
      <alignment wrapText="1"/>
    </xf>
    <xf numFmtId="2" fontId="11" fillId="4" borderId="14" xfId="2" applyNumberFormat="1" applyFill="1" applyBorder="1" applyAlignment="1" applyProtection="1">
      <alignment wrapText="1"/>
    </xf>
    <xf numFmtId="0" fontId="11" fillId="2" borderId="14" xfId="2" applyNumberFormat="1" applyFill="1" applyBorder="1" applyAlignment="1" applyProtection="1">
      <alignment wrapText="1"/>
    </xf>
    <xf numFmtId="44" fontId="0" fillId="18" borderId="14" xfId="2" applyFont="1" applyFill="1" applyBorder="1" applyAlignment="1" applyProtection="1">
      <alignment wrapText="1"/>
      <protection locked="0"/>
    </xf>
    <xf numFmtId="44" fontId="0" fillId="18" borderId="22" xfId="2" applyFont="1" applyFill="1" applyBorder="1" applyAlignment="1" applyProtection="1">
      <alignment wrapText="1"/>
      <protection locked="0"/>
    </xf>
    <xf numFmtId="44" fontId="11" fillId="18" borderId="22" xfId="2" applyFill="1" applyBorder="1" applyAlignment="1" applyProtection="1">
      <alignment wrapText="1"/>
      <protection locked="0"/>
    </xf>
    <xf numFmtId="44" fontId="11" fillId="18" borderId="22" xfId="2" applyFont="1" applyFill="1" applyBorder="1" applyAlignment="1" applyProtection="1">
      <alignment wrapText="1"/>
      <protection locked="0"/>
    </xf>
    <xf numFmtId="0" fontId="0" fillId="18" borderId="13" xfId="0" applyFill="1" applyBorder="1" applyAlignment="1" applyProtection="1">
      <alignment wrapText="1"/>
      <protection locked="0"/>
    </xf>
    <xf numFmtId="0" fontId="0" fillId="18" borderId="13" xfId="0" applyFill="1" applyBorder="1" applyAlignment="1" applyProtection="1">
      <alignment horizontal="center" wrapText="1"/>
      <protection locked="0"/>
    </xf>
    <xf numFmtId="3" fontId="11" fillId="18" borderId="13" xfId="2" applyNumberFormat="1" applyFill="1" applyBorder="1" applyAlignment="1" applyProtection="1">
      <alignment horizontal="center" wrapText="1"/>
      <protection locked="0"/>
    </xf>
    <xf numFmtId="0" fontId="0" fillId="15" borderId="13" xfId="0" applyFill="1" applyBorder="1" applyAlignment="1" applyProtection="1">
      <alignment horizontal="center" wrapText="1"/>
      <protection locked="0"/>
    </xf>
    <xf numFmtId="0" fontId="0" fillId="18" borderId="18" xfId="0" applyFill="1" applyBorder="1" applyAlignment="1" applyProtection="1">
      <alignment wrapText="1"/>
      <protection locked="0"/>
    </xf>
    <xf numFmtId="0" fontId="0" fillId="18" borderId="18" xfId="0" applyFill="1" applyBorder="1" applyAlignment="1" applyProtection="1">
      <alignment horizontal="center" wrapText="1"/>
      <protection locked="0"/>
    </xf>
    <xf numFmtId="0" fontId="0" fillId="18" borderId="37" xfId="0" applyFill="1" applyBorder="1" applyAlignment="1" applyProtection="1">
      <alignment horizontal="center" vertical="center" wrapText="1"/>
      <protection locked="0"/>
    </xf>
    <xf numFmtId="44" fontId="11" fillId="18" borderId="37" xfId="2" applyFill="1" applyBorder="1" applyAlignment="1" applyProtection="1">
      <alignment horizontal="center" wrapText="1"/>
      <protection locked="0"/>
    </xf>
    <xf numFmtId="1" fontId="0" fillId="18" borderId="37" xfId="1" applyNumberFormat="1" applyFont="1" applyFill="1" applyBorder="1" applyAlignment="1" applyProtection="1">
      <alignment horizontal="center" wrapText="1"/>
      <protection locked="0"/>
    </xf>
    <xf numFmtId="3" fontId="0" fillId="18" borderId="18" xfId="2" applyNumberFormat="1" applyFont="1" applyFill="1" applyBorder="1" applyAlignment="1" applyProtection="1">
      <alignment horizontal="center" wrapText="1"/>
      <protection locked="0"/>
    </xf>
    <xf numFmtId="0" fontId="0" fillId="18" borderId="37" xfId="0" applyFill="1" applyBorder="1" applyAlignment="1" applyProtection="1">
      <alignment horizontal="center" wrapText="1"/>
      <protection locked="0"/>
    </xf>
    <xf numFmtId="0" fontId="0" fillId="2" borderId="14" xfId="0" applyFill="1" applyBorder="1" applyAlignment="1" applyProtection="1">
      <alignment wrapText="1"/>
      <protection locked="0"/>
    </xf>
    <xf numFmtId="167" fontId="11" fillId="8" borderId="0" xfId="1" applyNumberFormat="1" applyFill="1" applyAlignment="1" applyProtection="1">
      <alignment horizontal="right"/>
    </xf>
    <xf numFmtId="0" fontId="51" fillId="0" borderId="0" xfId="0" applyFont="1" applyBorder="1" applyAlignment="1">
      <alignment horizontal="right"/>
    </xf>
    <xf numFmtId="0" fontId="38" fillId="0" borderId="0" xfId="0" applyFont="1" applyBorder="1" applyAlignment="1">
      <alignment horizontal="right" vertical="center"/>
    </xf>
    <xf numFmtId="0" fontId="40" fillId="0" borderId="0" xfId="0" applyFont="1" applyBorder="1" applyAlignment="1">
      <alignment horizontal="right" vertical="center"/>
    </xf>
    <xf numFmtId="0" fontId="41" fillId="2" borderId="0" xfId="0" applyFont="1" applyFill="1" applyBorder="1" applyAlignment="1">
      <alignment horizontal="center" vertical="center"/>
    </xf>
    <xf numFmtId="0" fontId="41" fillId="10" borderId="0" xfId="0" applyFont="1" applyFill="1" applyBorder="1" applyAlignment="1">
      <alignment horizontal="right" vertical="center"/>
    </xf>
    <xf numFmtId="0" fontId="49" fillId="0" borderId="0" xfId="0" applyFont="1" applyBorder="1" applyAlignment="1">
      <alignment horizontal="right"/>
    </xf>
    <xf numFmtId="166" fontId="31" fillId="14" borderId="0" xfId="0" applyNumberFormat="1" applyFont="1" applyFill="1" applyAlignment="1">
      <alignment horizontal="right" vertical="center"/>
    </xf>
    <xf numFmtId="0" fontId="51" fillId="0" borderId="0" xfId="0" applyFont="1" applyBorder="1" applyAlignment="1">
      <alignment horizontal="right" vertical="center"/>
    </xf>
    <xf numFmtId="0" fontId="18" fillId="11" borderId="0" xfId="0" applyFont="1" applyFill="1" applyAlignment="1" applyProtection="1">
      <alignment horizontal="center"/>
      <protection locked="0"/>
    </xf>
    <xf numFmtId="0" fontId="26" fillId="0" borderId="0" xfId="0" applyFont="1" applyAlignment="1" applyProtection="1">
      <alignment horizontal="center"/>
      <protection locked="0"/>
    </xf>
    <xf numFmtId="0" fontId="31" fillId="14" borderId="2" xfId="0" applyFont="1" applyFill="1" applyBorder="1" applyAlignment="1" applyProtection="1">
      <alignment horizontal="center"/>
      <protection locked="0"/>
    </xf>
    <xf numFmtId="0" fontId="31" fillId="14" borderId="3" xfId="0" applyFont="1" applyFill="1" applyBorder="1" applyAlignment="1" applyProtection="1">
      <alignment horizontal="center"/>
      <protection locked="0"/>
    </xf>
    <xf numFmtId="0" fontId="31" fillId="14" borderId="10" xfId="0" applyFont="1" applyFill="1" applyBorder="1" applyAlignment="1" applyProtection="1">
      <alignment horizontal="center"/>
      <protection locked="0"/>
    </xf>
    <xf numFmtId="0" fontId="31" fillId="14" borderId="9" xfId="0" applyFont="1" applyFill="1" applyBorder="1" applyAlignment="1" applyProtection="1">
      <alignment horizontal="center"/>
      <protection locked="0"/>
    </xf>
    <xf numFmtId="0" fontId="31" fillId="14" borderId="1" xfId="0" applyFont="1" applyFill="1" applyBorder="1" applyAlignment="1" applyProtection="1">
      <alignment horizontal="center"/>
      <protection locked="0"/>
    </xf>
    <xf numFmtId="0" fontId="31" fillId="14" borderId="8" xfId="0" applyFont="1" applyFill="1" applyBorder="1" applyAlignment="1" applyProtection="1">
      <alignment horizontal="center"/>
      <protection locked="0"/>
    </xf>
    <xf numFmtId="0" fontId="18" fillId="12" borderId="39" xfId="0" applyFont="1" applyFill="1" applyBorder="1" applyAlignment="1" applyProtection="1">
      <alignment horizontal="center"/>
      <protection locked="0"/>
    </xf>
    <xf numFmtId="0" fontId="18" fillId="12" borderId="40" xfId="0" applyFont="1" applyFill="1" applyBorder="1" applyAlignment="1" applyProtection="1">
      <alignment horizontal="center"/>
      <protection locked="0"/>
    </xf>
    <xf numFmtId="0" fontId="35" fillId="0" borderId="5" xfId="0" applyFont="1" applyBorder="1" applyAlignment="1" applyProtection="1">
      <alignment horizontal="right"/>
      <protection locked="0"/>
    </xf>
    <xf numFmtId="0" fontId="35" fillId="0" borderId="0" xfId="0" applyFont="1" applyBorder="1" applyAlignment="1" applyProtection="1">
      <alignment horizontal="right"/>
      <protection locked="0"/>
    </xf>
    <xf numFmtId="0" fontId="18" fillId="12" borderId="36" xfId="0" applyFont="1" applyFill="1" applyBorder="1" applyAlignment="1" applyProtection="1">
      <alignment horizontal="center"/>
      <protection locked="0"/>
    </xf>
    <xf numFmtId="0" fontId="18" fillId="12" borderId="26" xfId="0" applyFont="1" applyFill="1" applyBorder="1" applyAlignment="1" applyProtection="1">
      <alignment horizontal="center"/>
      <protection locked="0"/>
    </xf>
    <xf numFmtId="0" fontId="18" fillId="12" borderId="38" xfId="0" applyFont="1" applyFill="1" applyBorder="1" applyAlignment="1" applyProtection="1">
      <alignment horizontal="center"/>
      <protection locked="0"/>
    </xf>
    <xf numFmtId="0" fontId="35" fillId="10" borderId="5" xfId="0" applyFont="1" applyFill="1" applyBorder="1" applyAlignment="1" applyProtection="1">
      <alignment horizontal="right"/>
      <protection locked="0"/>
    </xf>
    <xf numFmtId="0" fontId="35" fillId="10" borderId="0" xfId="0" applyFont="1" applyFill="1" applyBorder="1" applyAlignment="1" applyProtection="1">
      <alignment horizontal="right"/>
      <protection locked="0"/>
    </xf>
    <xf numFmtId="0" fontId="35" fillId="0" borderId="12" xfId="0" applyFont="1" applyBorder="1" applyAlignment="1" applyProtection="1">
      <alignment horizontal="right"/>
      <protection locked="0"/>
    </xf>
    <xf numFmtId="0" fontId="35" fillId="0" borderId="7" xfId="0" applyFont="1" applyBorder="1" applyAlignment="1" applyProtection="1">
      <alignment horizontal="right"/>
      <protection locked="0"/>
    </xf>
    <xf numFmtId="0" fontId="18" fillId="12" borderId="29" xfId="0" applyFont="1" applyFill="1" applyBorder="1" applyAlignment="1" applyProtection="1">
      <alignment horizontal="center"/>
      <protection locked="0"/>
    </xf>
    <xf numFmtId="0" fontId="18" fillId="12" borderId="25" xfId="0" applyFont="1" applyFill="1" applyBorder="1" applyAlignment="1" applyProtection="1">
      <alignment horizontal="center"/>
      <protection locked="0"/>
    </xf>
    <xf numFmtId="0" fontId="26" fillId="0" borderId="0" xfId="0" applyFont="1" applyAlignment="1" applyProtection="1">
      <alignment horizontal="left" wrapText="1"/>
      <protection locked="0"/>
    </xf>
    <xf numFmtId="0" fontId="18" fillId="13" borderId="23" xfId="0" applyFont="1" applyFill="1" applyBorder="1" applyAlignment="1" applyProtection="1">
      <alignment horizontal="center"/>
      <protection locked="0"/>
    </xf>
    <xf numFmtId="0" fontId="18" fillId="13" borderId="24" xfId="0" applyFont="1" applyFill="1" applyBorder="1" applyAlignment="1" applyProtection="1">
      <alignment horizontal="center"/>
      <protection locked="0"/>
    </xf>
    <xf numFmtId="0" fontId="18" fillId="13" borderId="28" xfId="0" applyFont="1" applyFill="1" applyBorder="1" applyAlignment="1" applyProtection="1">
      <alignment horizontal="center"/>
      <protection locked="0"/>
    </xf>
    <xf numFmtId="0" fontId="14" fillId="5" borderId="36" xfId="0" applyFont="1" applyFill="1" applyBorder="1" applyAlignment="1" applyProtection="1">
      <alignment horizontal="center"/>
      <protection locked="0"/>
    </xf>
    <xf numFmtId="0" fontId="14" fillId="5" borderId="26" xfId="0" applyFont="1" applyFill="1" applyBorder="1" applyAlignment="1" applyProtection="1">
      <alignment horizontal="center"/>
      <protection locked="0"/>
    </xf>
    <xf numFmtId="0" fontId="34" fillId="0" borderId="9" xfId="0" applyFont="1" applyBorder="1" applyAlignment="1" applyProtection="1">
      <alignment horizontal="right"/>
      <protection locked="0"/>
    </xf>
    <xf numFmtId="0" fontId="34" fillId="0" borderId="1" xfId="0" applyFont="1" applyBorder="1" applyAlignment="1" applyProtection="1">
      <alignment horizontal="right"/>
      <protection locked="0"/>
    </xf>
    <xf numFmtId="0" fontId="18" fillId="7" borderId="0" xfId="0" applyFont="1" applyFill="1" applyAlignment="1" applyProtection="1">
      <alignment horizontal="center"/>
      <protection locked="0"/>
    </xf>
    <xf numFmtId="0" fontId="13" fillId="7" borderId="0" xfId="0" applyFont="1" applyFill="1" applyAlignment="1" applyProtection="1">
      <alignment horizontal="center"/>
      <protection locked="0"/>
    </xf>
    <xf numFmtId="0" fontId="19" fillId="0" borderId="0" xfId="0" applyFont="1" applyAlignment="1" applyProtection="1">
      <alignment horizontal="right"/>
      <protection locked="0"/>
    </xf>
    <xf numFmtId="0" fontId="20" fillId="8" borderId="0" xfId="0" applyFont="1" applyFill="1" applyAlignment="1" applyProtection="1">
      <alignment horizontal="left"/>
      <protection locked="0"/>
    </xf>
    <xf numFmtId="44" fontId="11" fillId="8" borderId="0" xfId="2" applyFill="1" applyAlignment="1" applyProtection="1">
      <alignment horizontal="center"/>
    </xf>
    <xf numFmtId="0" fontId="13" fillId="7" borderId="0" xfId="0" applyFont="1" applyFill="1" applyAlignment="1" applyProtection="1">
      <alignment horizontal="left"/>
      <protection locked="0"/>
    </xf>
    <xf numFmtId="44" fontId="0" fillId="0" borderId="0" xfId="2" applyFont="1" applyAlignment="1" applyProtection="1">
      <alignment horizontal="center"/>
    </xf>
    <xf numFmtId="44" fontId="11" fillId="0" borderId="0" xfId="2" applyAlignment="1" applyProtection="1">
      <alignment horizontal="center"/>
    </xf>
    <xf numFmtId="0" fontId="0" fillId="0" borderId="0" xfId="0" applyAlignment="1" applyProtection="1">
      <alignment horizontal="left"/>
    </xf>
    <xf numFmtId="165" fontId="11" fillId="0" borderId="0" xfId="2" applyNumberFormat="1" applyAlignment="1" applyProtection="1">
      <alignment horizontal="left"/>
    </xf>
    <xf numFmtId="44" fontId="11" fillId="0" borderId="0" xfId="2" applyAlignment="1" applyProtection="1">
      <alignment horizontal="center"/>
      <protection locked="0"/>
    </xf>
    <xf numFmtId="0" fontId="0" fillId="0" borderId="0" xfId="0" applyAlignment="1" applyProtection="1">
      <alignment horizontal="center"/>
      <protection locked="0"/>
    </xf>
    <xf numFmtId="0" fontId="0" fillId="0" borderId="1" xfId="0" applyBorder="1" applyAlignment="1" applyProtection="1">
      <alignment horizontal="center"/>
      <protection locked="0"/>
    </xf>
  </cellXfs>
  <cellStyles count="7">
    <cellStyle name="Comma" xfId="1" builtinId="3"/>
    <cellStyle name="Currency" xfId="2" builtinId="4"/>
    <cellStyle name="Currency 2" xfId="6" xr:uid="{D6CAAF1D-F2AC-413F-9D98-8C8BDD3DB2F2}"/>
    <cellStyle name="Normal" xfId="0" builtinId="0"/>
    <cellStyle name="Normal 2" xfId="5" xr:uid="{87253F1F-1F6F-490C-87C1-7ACBA59C4F45}"/>
    <cellStyle name="Normal 4 2" xfId="3" xr:uid="{00000000-0005-0000-0000-000003000000}"/>
    <cellStyle name="Percent" xfId="4" builtinId="5"/>
  </cellStyles>
  <dxfs count="75">
    <dxf>
      <numFmt numFmtId="3" formatCode="#,##0"/>
      <fill>
        <patternFill patternType="solid">
          <fgColor indexed="64"/>
          <bgColor theme="0"/>
        </patternFill>
      </fill>
      <alignment horizontal="center" vertical="bottom" textRotation="0" wrapText="1"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numFmt numFmtId="12" formatCode="&quot;$&quot;#,##0.00_);[Red]\(&quot;$&quot;#,##0.00\)"/>
      <fill>
        <patternFill patternType="solid">
          <fgColor indexed="64"/>
          <bgColor rgb="FFFFFFCC"/>
        </patternFill>
      </fill>
      <alignment horizontal="center" vertical="bottom" textRotation="0" wrapText="0" indent="0" justifyLastLine="0" shrinkToFit="0" readingOrder="0"/>
    </dxf>
    <dxf>
      <numFmt numFmtId="12" formatCode="&quot;$&quot;#,##0.00_);[Red]\(&quot;$&quot;#,##0.00\)"/>
      <fill>
        <patternFill patternType="solid">
          <fgColor indexed="64"/>
          <bgColor rgb="FFFFFFCC"/>
        </patternFill>
      </fill>
      <alignment horizontal="center" textRotation="0" indent="0" justifyLastLine="0" shrinkToFit="0" readingOrder="0"/>
    </dxf>
    <dxf>
      <fill>
        <patternFill patternType="solid">
          <fgColor indexed="64"/>
          <bgColor rgb="FFFFFFCC"/>
        </patternFill>
      </fill>
      <alignment horizontal="center" textRotation="0" indent="0" justifyLastLine="0" shrinkToFit="0" readingOrder="0"/>
    </dxf>
    <dxf>
      <fill>
        <patternFill patternType="solid">
          <fgColor indexed="64"/>
          <bgColor rgb="FFFFFFCC"/>
        </patternFill>
      </fill>
      <alignment horizontal="center" textRotation="0" indent="0" justifyLastLine="0" shrinkToFit="0" readingOrder="0"/>
    </dxf>
    <dxf>
      <fill>
        <patternFill patternType="solid">
          <fgColor indexed="64"/>
          <bgColor rgb="FFFFFFCC"/>
        </patternFill>
      </fill>
      <alignment horizontal="center" textRotation="0" indent="0" justifyLastLine="0" shrinkToFit="0" readingOrder="0"/>
    </dxf>
    <dxf>
      <fill>
        <patternFill patternType="solid">
          <fgColor indexed="64"/>
          <bgColor rgb="FFFFFFCC"/>
        </patternFill>
      </fill>
    </dxf>
    <dxf>
      <fill>
        <patternFill patternType="solid">
          <fgColor indexed="64"/>
          <bgColor rgb="FFFFFFCC"/>
        </patternFill>
      </fill>
    </dxf>
    <dxf>
      <fill>
        <patternFill patternType="solid">
          <fgColor indexed="64"/>
          <bgColor rgb="FFFFFFCC"/>
        </patternFill>
      </fill>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protection locked="0" hidden="0"/>
    </dxf>
    <dxf>
      <font>
        <color rgb="FF9C0006"/>
      </font>
      <fill>
        <patternFill>
          <bgColor rgb="FFFFC7CE"/>
        </patternFill>
      </fill>
    </dxf>
    <dxf>
      <font>
        <color rgb="FF9C0006"/>
      </font>
      <fill>
        <patternFill>
          <bgColor rgb="FFFFC7CE"/>
        </patternFill>
      </fill>
    </dxf>
    <dxf>
      <font>
        <strike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alignment textRotation="0" wrapText="1" indent="0" justifyLastLine="0" shrinkToFit="0" readingOrder="0"/>
      <protection locked="0" hidden="0"/>
    </dxf>
    <dxf>
      <numFmt numFmtId="34" formatCode="_(&quot;$&quot;* #,##0.00_);_(&quot;$&quot;* \(#,##0.00\);_(&quot;$&quot;* &quot;-&quot;??_);_(@_)"/>
      <fill>
        <patternFill patternType="solid">
          <fgColor indexed="64"/>
          <bgColor rgb="FFFFFF99"/>
        </patternFill>
      </fill>
      <alignment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alignment textRotation="0" wrapText="1" indent="0" justifyLastLine="0" shrinkToFit="0" readingOrder="0"/>
      <border diagonalUp="0" diagonalDown="0">
        <left style="thin">
          <color theme="0" tint="-0.499984740745262"/>
        </left>
        <right style="thin">
          <color theme="0" tint="-0.499984740745262"/>
        </right>
        <top style="thin">
          <color theme="0" tint="-0.499984740745262"/>
        </top>
        <bottom/>
      </border>
      <protection locked="0"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alignment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alignment textRotation="0" wrapText="1"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indexed="64"/>
          <bgColor rgb="FFFFFF99"/>
        </patternFill>
      </fill>
      <alignment textRotation="0" wrapText="1"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numFmt numFmtId="0" formatCode="General"/>
      <fill>
        <patternFill patternType="solid">
          <fgColor indexed="64"/>
          <bgColor theme="0"/>
        </patternFill>
      </fill>
      <alignment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1" hidden="0"/>
    </dxf>
    <dxf>
      <numFmt numFmtId="0" formatCode="General"/>
      <fill>
        <patternFill patternType="solid">
          <fgColor indexed="64"/>
          <bgColor theme="0"/>
        </patternFill>
      </fill>
      <alignment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1" hidden="0"/>
    </dxf>
    <dxf>
      <numFmt numFmtId="2" formatCode="0.00"/>
      <fill>
        <patternFill patternType="solid">
          <fgColor indexed="64"/>
          <bgColor theme="0" tint="-0.14999847407452621"/>
        </patternFill>
      </fill>
      <alignment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1" hidden="0"/>
    </dxf>
    <dxf>
      <fill>
        <patternFill patternType="solid">
          <fgColor indexed="64"/>
          <bgColor theme="0" tint="-0.14999847407452621"/>
        </patternFill>
      </fill>
      <alignment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1" hidden="0"/>
    </dxf>
    <dxf>
      <font>
        <strike val="0"/>
        <outline val="0"/>
        <shadow val="0"/>
        <u val="none"/>
        <vertAlign val="baseline"/>
        <sz val="11"/>
        <color auto="1"/>
        <name val="Calibri"/>
        <family val="2"/>
        <scheme val="minor"/>
      </font>
      <numFmt numFmtId="34" formatCode="_(&quot;$&quot;* #,##0.00_);_(&quot;$&quot;* \(#,##0.00\);_(&quot;$&quot;* &quot;-&quot;??_);_(@_)"/>
      <fill>
        <patternFill patternType="solid">
          <fgColor indexed="64"/>
          <bgColor theme="0"/>
        </patternFill>
      </fill>
      <alignment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1" hidden="0"/>
    </dxf>
    <dxf>
      <font>
        <b val="0"/>
        <i val="0"/>
        <strike val="0"/>
        <condense val="0"/>
        <extend val="0"/>
        <outline val="0"/>
        <shadow val="0"/>
        <u val="none"/>
        <vertAlign val="baseline"/>
        <sz val="11"/>
        <color auto="1"/>
        <name val="Calibri"/>
        <family val="2"/>
        <scheme val="minor"/>
      </font>
      <numFmt numFmtId="34" formatCode="_(&quot;$&quot;* #,##0.00_);_(&quot;$&quot;* \(#,##0.00\);_(&quot;$&quot;* &quot;-&quot;??_);_(@_)"/>
      <fill>
        <patternFill patternType="solid">
          <fgColor indexed="64"/>
          <bgColor theme="0"/>
        </patternFill>
      </fill>
      <alignment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1" hidden="0"/>
    </dxf>
    <dxf>
      <fill>
        <patternFill patternType="solid">
          <fgColor indexed="64"/>
          <bgColor rgb="FFFBBA2E"/>
        </patternFill>
      </fill>
      <alignment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1" hidden="0"/>
    </dxf>
    <dxf>
      <numFmt numFmtId="34" formatCode="_(&quot;$&quot;* #,##0.00_);_(&quot;$&quot;* \(#,##0.00\);_(&quot;$&quot;* &quot;-&quot;??_);_(@_)"/>
      <fill>
        <patternFill patternType="solid">
          <fgColor indexed="64"/>
          <bgColor theme="0"/>
        </patternFill>
      </fill>
      <alignment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1" hidden="0"/>
    </dxf>
    <dxf>
      <numFmt numFmtId="34" formatCode="_(&quot;$&quot;* #,##0.00_);_(&quot;$&quot;* \(#,##0.00\);_(&quot;$&quot;* &quot;-&quot;??_);_(@_)"/>
      <fill>
        <patternFill patternType="solid">
          <fgColor indexed="64"/>
          <bgColor theme="0"/>
        </patternFill>
      </fill>
      <alignment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1" hidden="0"/>
    </dxf>
    <dxf>
      <numFmt numFmtId="3" formatCode="#,##0"/>
      <fill>
        <patternFill patternType="solid">
          <fgColor indexed="64"/>
          <bgColor rgb="FFFBBA2E"/>
        </patternFill>
      </fill>
      <alignment horizontal="center" vertical="bottom"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1" hidden="0"/>
    </dxf>
    <dxf>
      <numFmt numFmtId="3" formatCode="#,##0"/>
      <fill>
        <patternFill patternType="solid">
          <fgColor indexed="64"/>
          <bgColor rgb="FFFFFF99"/>
        </patternFill>
      </fill>
      <alignment horizontal="center" vertical="bottom"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numFmt numFmtId="1" formatCode="0"/>
      <fill>
        <patternFill patternType="solid">
          <fgColor indexed="64"/>
          <bgColor rgb="FFFFFF99"/>
        </patternFill>
      </fill>
      <alignment horizontal="center" vertical="bottom"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1" formatCode="0"/>
      <fill>
        <patternFill patternType="solid">
          <fgColor indexed="64"/>
          <bgColor rgb="FFFFFF99"/>
        </patternFill>
      </fill>
      <alignment horizontal="center" vertical="bottom"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1" formatCode="0"/>
      <fill>
        <patternFill patternType="solid">
          <fgColor indexed="64"/>
          <bgColor theme="0"/>
        </patternFill>
      </fill>
      <alignment horizontal="center" vertical="bottom" textRotation="0" wrapText="1"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ill>
        <patternFill patternType="solid">
          <fgColor indexed="64"/>
          <bgColor rgb="FFFFFFCC"/>
        </patternFill>
      </fill>
      <alignment horizontal="center" vertical="bottom"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ill>
        <patternFill patternType="solid">
          <fgColor indexed="64"/>
          <bgColor rgb="FFFFFF99"/>
        </patternFill>
      </fill>
      <alignment horizontal="center" vertical="bottom"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0" formatCode="General"/>
      <fill>
        <patternFill patternType="solid">
          <fgColor indexed="64"/>
          <bgColor theme="0"/>
        </patternFill>
      </fill>
      <alignment horizontal="center" vertical="bottom" textRotation="0" wrapText="1"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ill>
        <patternFill patternType="solid">
          <fgColor indexed="64"/>
          <bgColor theme="0"/>
        </patternFill>
      </fill>
      <alignment horizontal="center" vertical="bottom"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0" formatCode="General"/>
      <fill>
        <patternFill patternType="solid">
          <fgColor indexed="64"/>
          <bgColor theme="0"/>
        </patternFill>
      </fill>
      <alignment horizontal="center" vertical="bottom" textRotation="0" wrapText="1"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ill>
        <patternFill patternType="solid">
          <fgColor indexed="64"/>
          <bgColor rgb="FFFFFF99"/>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numFmt numFmtId="0" formatCode="General"/>
      <fill>
        <patternFill patternType="solid">
          <fgColor indexed="64"/>
          <bgColor theme="0"/>
        </patternFill>
      </fill>
      <alignment horizontal="center" vertical="bottom" textRotation="0" wrapText="1" indent="0" justifyLastLine="0" shrinkToFit="0" readingOrder="0"/>
      <border diagonalUp="0" diagonalDown="0">
        <left style="thin">
          <color theme="0" tint="-0.499984740745262"/>
        </left>
        <right style="thin">
          <color theme="0" tint="-0.499984740745262"/>
        </right>
        <top/>
        <bottom style="thin">
          <color theme="0" tint="-0.499984740745262"/>
        </bottom>
      </border>
      <protection locked="0" hidden="0"/>
    </dxf>
    <dxf>
      <fill>
        <patternFill patternType="solid">
          <fgColor indexed="64"/>
          <bgColor rgb="FFFFFF99"/>
        </patternFill>
      </fill>
      <alignment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ill>
        <patternFill patternType="solid">
          <fgColor indexed="64"/>
          <bgColor rgb="FFFFFF99"/>
        </patternFill>
      </fill>
      <alignment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numFmt numFmtId="0" formatCode="General"/>
      <fill>
        <patternFill patternType="solid">
          <fgColor indexed="64"/>
          <bgColor rgb="FFFFFF99"/>
        </patternFill>
      </fill>
      <alignment horizontal="center" vertical="bottom"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ill>
        <patternFill patternType="solid">
          <fgColor indexed="64"/>
          <bgColor theme="0"/>
        </patternFill>
      </fill>
      <alignment horizontal="general" vertical="bottom" textRotation="0" wrapText="1" indent="0" justifyLastLine="0" shrinkToFit="0" readingOrder="0"/>
      <border diagonalUp="0" diagonalDown="0" outline="0">
        <left style="thin">
          <color theme="0" tint="-0.499984740745262"/>
        </left>
        <right style="thin">
          <color theme="0" tint="-0.499984740745262"/>
        </right>
        <top/>
        <bottom style="thin">
          <color theme="0" tint="-0.499984740745262"/>
        </bottom>
      </border>
      <protection locked="0" hidden="0"/>
    </dxf>
    <dxf>
      <border outline="0">
        <right style="thin">
          <color theme="0" tint="-0.499984740745262"/>
        </right>
        <top style="medium">
          <color theme="0" tint="-0.499984740745262"/>
        </top>
      </border>
    </dxf>
    <dxf>
      <alignment textRotation="0" wrapText="1" indent="0" justifyLastLine="0" shrinkToFit="0" readingOrder="0"/>
      <protection locked="0" hidden="0"/>
    </dxf>
    <dxf>
      <border outline="0">
        <bottom style="medium">
          <color theme="0" tint="-0.499984740745262"/>
        </bottom>
      </border>
    </dxf>
    <dxf>
      <font>
        <b/>
        <i val="0"/>
        <strike val="0"/>
        <condense val="0"/>
        <extend val="0"/>
        <outline val="0"/>
        <shadow val="0"/>
        <u val="none"/>
        <vertAlign val="baseline"/>
        <sz val="11"/>
        <color theme="0"/>
        <name val="Calibri"/>
        <family val="2"/>
        <scheme val="minor"/>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bottom/>
      </border>
      <protection locked="0" hidden="0"/>
    </dxf>
    <dxf>
      <protection hidden="0"/>
    </dxf>
    <dxf>
      <protection hidden="0"/>
    </dxf>
    <dxf>
      <protection hidden="0"/>
    </dxf>
    <dxf>
      <alignment wrapText="1"/>
    </dxf>
    <dxf>
      <alignment wrapText="1"/>
    </dxf>
    <dxf>
      <numFmt numFmtId="34" formatCode="_(&quot;$&quot;* #,##0.00_);_(&quot;$&quot;* \(#,##0.00\);_(&quot;$&quot;* &quot;-&quot;??_);_(@_)"/>
    </dxf>
    <dxf>
      <numFmt numFmtId="2" formatCode="0.00"/>
    </dxf>
    <dxf>
      <alignment wrapText="1"/>
    </dxf>
    <dxf>
      <alignment wrapText="1"/>
    </dxf>
    <dxf>
      <fill>
        <patternFill patternType="solid">
          <fgColor indexed="64"/>
          <bgColor rgb="FF999999"/>
        </patternFill>
      </fill>
      <border>
        <left/>
        <right/>
        <top style="thin">
          <color auto="1"/>
        </top>
        <bottom/>
        <vertical/>
        <horizontal/>
      </border>
    </dxf>
    <dxf>
      <fill>
        <patternFill patternType="solid">
          <fgColor indexed="64"/>
          <bgColor theme="0" tint="-0.14999847407452621"/>
        </patternFill>
      </fill>
      <border>
        <left/>
        <right/>
        <top style="double">
          <color auto="1"/>
        </top>
        <bottom/>
        <vertical/>
        <horizontal/>
      </border>
    </dxf>
  </dxfs>
  <tableStyles count="1" defaultTableStyle="TableStyleMedium2" defaultPivotStyle="PivotStyleLight16">
    <tableStyle name="PivotTable Style 1" table="0" count="2" xr9:uid="{00000000-0011-0000-FFFF-FFFF00000000}">
      <tableStyleElement type="totalRow" dxfId="74"/>
      <tableStyleElement type="lastColumn" dxfId="73"/>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Annual Energy Cost Savings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1"/>
          <c:order val="0"/>
          <c:tx>
            <c:strRef>
              <c:f>'Proposal 4'!$Q$5</c:f>
              <c:strCache>
                <c:ptCount val="1"/>
                <c:pt idx="0">
                  <c:v>Existing </c:v>
                </c:pt>
              </c:strCache>
            </c:strRef>
          </c:tx>
          <c:spPr>
            <a:solidFill>
              <a:schemeClr val="bg1">
                <a:lumMod val="75000"/>
              </a:schemeClr>
            </a:solidFill>
            <a:ln>
              <a:noFill/>
            </a:ln>
            <a:effectLst>
              <a:outerShdw blurRad="40000" dist="23000" dir="5400000" rotWithShape="0">
                <a:srgbClr val="000000">
                  <a:alpha val="35000"/>
                </a:srgbClr>
              </a:outerShdw>
            </a:effectLst>
          </c:spPr>
          <c:invertIfNegative val="0"/>
          <c:dLbls>
            <c:dLbl>
              <c:idx val="0"/>
              <c:layout>
                <c:manualLayout>
                  <c:x val="-8.9786756453423527E-3"/>
                  <c:y val="0.1306190514064528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DF8-4B99-8923-2EC679DD425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'Proposal 4'!$R$5:$S$5</c15:sqref>
                  </c15:fullRef>
                </c:ext>
              </c:extLst>
              <c:f>'Proposal 4'!$S$5</c:f>
              <c:numCache>
                <c:formatCode>_("$"* #,##0.00_);_("$"* \(#,##0.00\);_("$"* "-"??_);_(@_)</c:formatCode>
                <c:ptCount val="1"/>
                <c:pt idx="0">
                  <c:v>0</c:v>
                </c:pt>
              </c:numCache>
            </c:numRef>
          </c:val>
          <c:extLst>
            <c:ext xmlns:c16="http://schemas.microsoft.com/office/drawing/2014/chart" uri="{C3380CC4-5D6E-409C-BE32-E72D297353CC}">
              <c16:uniqueId val="{00000000-3F9E-4E60-B23B-04162474C20F}"/>
            </c:ext>
          </c:extLst>
        </c:ser>
        <c:ser>
          <c:idx val="2"/>
          <c:order val="1"/>
          <c:tx>
            <c:strRef>
              <c:f>'Proposal 4'!$Q$6</c:f>
              <c:strCache>
                <c:ptCount val="1"/>
                <c:pt idx="0">
                  <c:v>Proposed</c:v>
                </c:pt>
              </c:strCache>
            </c:strRef>
          </c:tx>
          <c:spPr>
            <a:solidFill>
              <a:srgbClr val="FFC000"/>
            </a:solidFill>
            <a:ln>
              <a:noFill/>
            </a:ln>
            <a:effectLst>
              <a:outerShdw blurRad="40000" dist="23000" dir="5400000" rotWithShape="0">
                <a:srgbClr val="000000">
                  <a:alpha val="35000"/>
                </a:srgbClr>
              </a:outerShdw>
            </a:effectLst>
          </c:spPr>
          <c:invertIfNegative val="0"/>
          <c:dLbls>
            <c:dLbl>
              <c:idx val="0"/>
              <c:layout>
                <c:manualLayout>
                  <c:x val="8.9786756453423128E-3"/>
                  <c:y val="-2.345767385137463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F8-4B99-8923-2EC679DD425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'Proposal 4'!$R$6:$S$6</c15:sqref>
                  </c15:fullRef>
                </c:ext>
              </c:extLst>
              <c:f>'Proposal 4'!$S$6</c:f>
              <c:numCache>
                <c:formatCode>_("$"* #,##0.00_);_("$"* \(#,##0.00\);_("$"* "-"??_);_(@_)</c:formatCode>
                <c:ptCount val="1"/>
                <c:pt idx="0">
                  <c:v>0</c:v>
                </c:pt>
              </c:numCache>
            </c:numRef>
          </c:val>
          <c:extLst>
            <c:ext xmlns:c16="http://schemas.microsoft.com/office/drawing/2014/chart" uri="{C3380CC4-5D6E-409C-BE32-E72D297353CC}">
              <c16:uniqueId val="{00000001-3F9E-4E60-B23B-04162474C20F}"/>
            </c:ext>
          </c:extLst>
        </c:ser>
        <c:dLbls>
          <c:dLblPos val="inEnd"/>
          <c:showLegendKey val="0"/>
          <c:showVal val="1"/>
          <c:showCatName val="0"/>
          <c:showSerName val="0"/>
          <c:showPercent val="0"/>
          <c:showBubbleSize val="0"/>
        </c:dLbls>
        <c:gapWidth val="100"/>
        <c:overlap val="-24"/>
        <c:axId val="663568488"/>
        <c:axId val="1"/>
      </c:barChart>
      <c:catAx>
        <c:axId val="663568488"/>
        <c:scaling>
          <c:orientation val="minMax"/>
        </c:scaling>
        <c:delete val="1"/>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663568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alignWithMargins="0"/>
    <c:pageMargins b="1" l="0.75000000000000011" r="0.75000000000000011"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lgn="ctr" rtl="0">
              <a:defRPr lang="en-US" sz="1600" b="1" i="0" u="none" strike="noStrike" kern="1200" baseline="0">
                <a:solidFill>
                  <a:srgbClr val="1F497D"/>
                </a:solidFill>
                <a:latin typeface="+mn-lt"/>
                <a:ea typeface="+mn-ea"/>
                <a:cs typeface="+mn-cs"/>
              </a:defRPr>
            </a:pPr>
            <a:r>
              <a:rPr lang="en-US" sz="1600" b="1" i="0" u="none" strike="noStrike" kern="1200" baseline="0">
                <a:solidFill>
                  <a:srgbClr val="1F497D"/>
                </a:solidFill>
                <a:latin typeface="+mn-lt"/>
                <a:ea typeface="+mn-ea"/>
                <a:cs typeface="+mn-cs"/>
              </a:rPr>
              <a:t>Annual Energy Savings (kWh)</a:t>
            </a:r>
          </a:p>
        </c:rich>
      </c:tx>
      <c:overlay val="0"/>
      <c:spPr>
        <a:noFill/>
        <a:ln w="25400">
          <a:noFill/>
        </a:ln>
      </c:spPr>
    </c:title>
    <c:autoTitleDeleted val="0"/>
    <c:plotArea>
      <c:layout/>
      <c:barChart>
        <c:barDir val="col"/>
        <c:grouping val="clustered"/>
        <c:varyColors val="0"/>
        <c:ser>
          <c:idx val="1"/>
          <c:order val="0"/>
          <c:tx>
            <c:strRef>
              <c:f>'Proposal 4'!$Q$11</c:f>
              <c:strCache>
                <c:ptCount val="1"/>
                <c:pt idx="0">
                  <c:v>Existing (kWh)</c:v>
                </c:pt>
              </c:strCache>
            </c:strRef>
          </c:tx>
          <c:spPr>
            <a:solidFill>
              <a:schemeClr val="bg1">
                <a:lumMod val="75000"/>
              </a:schemeClr>
            </a:solidFill>
            <a:ln w="25400">
              <a:noFill/>
            </a:ln>
            <a:effectLst>
              <a:outerShdw dist="35921" dir="2700000" algn="br">
                <a:srgbClr val="000000"/>
              </a:outerShdw>
            </a:effectLst>
          </c:spPr>
          <c:invertIfNegative val="0"/>
          <c:dLbls>
            <c:spPr>
              <a:noFill/>
              <a:ln w="25400">
                <a:noFill/>
              </a:ln>
            </c:spPr>
            <c:txPr>
              <a:bodyPr wrap="square" lIns="38100" tIns="19050" rIns="38100" bIns="19050" anchor="ctr">
                <a:spAutoFit/>
              </a:bodyPr>
              <a:lstStyle/>
              <a:p>
                <a:pPr>
                  <a:defRPr sz="9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'Proposal 4'!$R$11:$S$11</c15:sqref>
                  </c15:fullRef>
                </c:ext>
              </c:extLst>
              <c:f>'Proposal 4'!$S$11</c:f>
              <c:numCache>
                <c:formatCode>_(* #,##0.00_);_(* \(#,##0.00\);_(* "-"??_);_(@_)</c:formatCode>
                <c:ptCount val="1"/>
                <c:pt idx="0">
                  <c:v>0</c:v>
                </c:pt>
              </c:numCache>
            </c:numRef>
          </c:val>
          <c:extLst>
            <c:ext xmlns:c16="http://schemas.microsoft.com/office/drawing/2014/chart" uri="{C3380CC4-5D6E-409C-BE32-E72D297353CC}">
              <c16:uniqueId val="{00000000-5910-4B92-AC06-C2B172443F0F}"/>
            </c:ext>
          </c:extLst>
        </c:ser>
        <c:ser>
          <c:idx val="2"/>
          <c:order val="1"/>
          <c:tx>
            <c:strRef>
              <c:f>'Proposal 4'!$Q$12</c:f>
              <c:strCache>
                <c:ptCount val="1"/>
                <c:pt idx="0">
                  <c:v>Proposed (kWh)</c:v>
                </c:pt>
              </c:strCache>
            </c:strRef>
          </c:tx>
          <c:spPr>
            <a:solidFill>
              <a:srgbClr val="FFC000"/>
            </a:solidFill>
            <a:ln w="25400">
              <a:noFill/>
            </a:ln>
            <a:effectLst>
              <a:outerShdw dist="35921" dir="2700000" algn="br">
                <a:srgbClr val="000000"/>
              </a:outerShdw>
            </a:effectLst>
          </c:spPr>
          <c:invertIfNegative val="0"/>
          <c:dLbls>
            <c:spPr>
              <a:noFill/>
              <a:ln w="25400">
                <a:noFill/>
              </a:ln>
            </c:spPr>
            <c:txPr>
              <a:bodyPr wrap="square" lIns="38100" tIns="19050" rIns="38100" bIns="19050" anchor="ctr">
                <a:spAutoFit/>
              </a:bodyPr>
              <a:lstStyle/>
              <a:p>
                <a:pPr>
                  <a:defRPr sz="9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'Proposal 4'!$R$12:$S$12</c15:sqref>
                  </c15:fullRef>
                </c:ext>
              </c:extLst>
              <c:f>'Proposal 4'!$S$12</c:f>
              <c:numCache>
                <c:formatCode>_(* #,##0.00_);_(* \(#,##0.00\);_(* "-"??_);_(@_)</c:formatCode>
                <c:ptCount val="1"/>
                <c:pt idx="0">
                  <c:v>0</c:v>
                </c:pt>
              </c:numCache>
            </c:numRef>
          </c:val>
          <c:extLst>
            <c:ext xmlns:c16="http://schemas.microsoft.com/office/drawing/2014/chart" uri="{C3380CC4-5D6E-409C-BE32-E72D297353CC}">
              <c16:uniqueId val="{00000001-5910-4B92-AC06-C2B172443F0F}"/>
            </c:ext>
          </c:extLst>
        </c:ser>
        <c:dLbls>
          <c:showLegendKey val="0"/>
          <c:showVal val="0"/>
          <c:showCatName val="0"/>
          <c:showSerName val="0"/>
          <c:showPercent val="0"/>
          <c:showBubbleSize val="0"/>
        </c:dLbls>
        <c:gapWidth val="75"/>
        <c:overlap val="-25"/>
        <c:axId val="460367320"/>
        <c:axId val="1"/>
      </c:barChart>
      <c:catAx>
        <c:axId val="460367320"/>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spPr>
            <a:ln w="3175">
              <a:solidFill>
                <a:srgbClr val="808080"/>
              </a:solidFill>
              <a:prstDash val="solid"/>
            </a:ln>
          </c:spPr>
        </c:majorGridlines>
        <c:numFmt formatCode="General" sourceLinked="1"/>
        <c:majorTickMark val="none"/>
        <c:minorTickMark val="none"/>
        <c:tickLblPos val="nextTo"/>
        <c:spPr>
          <a:ln w="9525">
            <a:noFill/>
          </a:ln>
        </c:spPr>
        <c:txPr>
          <a:bodyPr rot="0" vert="horz"/>
          <a:lstStyle/>
          <a:p>
            <a:pPr>
              <a:defRPr sz="1000" b="0" i="0" u="none" strike="noStrike" baseline="0">
                <a:solidFill>
                  <a:srgbClr val="000000"/>
                </a:solidFill>
                <a:latin typeface="Calibri"/>
                <a:ea typeface="Calibri"/>
                <a:cs typeface="Calibri"/>
              </a:defRPr>
            </a:pPr>
            <a:endParaRPr lang="en-US"/>
          </a:p>
        </c:txPr>
        <c:crossAx val="460367320"/>
        <c:crosses val="autoZero"/>
        <c:crossBetween val="between"/>
      </c:valAx>
      <c:spPr>
        <a:solidFill>
          <a:srgbClr val="FFFFFF"/>
        </a:solidFill>
        <a:ln w="25400">
          <a:noFill/>
        </a:ln>
      </c:spPr>
    </c:plotArea>
    <c:legend>
      <c:legendPos val="b"/>
      <c:overlay val="0"/>
    </c:legend>
    <c:plotVisOnly val="1"/>
    <c:dispBlanksAs val="gap"/>
    <c:showDLblsOverMax val="0"/>
  </c:chart>
  <c:spPr>
    <a:solidFill>
      <a:srgbClr val="FFFFFF"/>
    </a:solidFill>
    <a:ln w="3175">
      <a:solidFill>
        <a:schemeClr val="bg1">
          <a:lumMod val="85000"/>
        </a:schemeClr>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0011" r="0.75000000000000011" t="1" header="0.5" footer="0.5"/>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emf"/><Relationship Id="rId5" Type="http://schemas.openxmlformats.org/officeDocument/2006/relationships/image" Target="../media/image8.sv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115457</xdr:rowOff>
    </xdr:from>
    <xdr:to>
      <xdr:col>5</xdr:col>
      <xdr:colOff>95250</xdr:colOff>
      <xdr:row>7</xdr:row>
      <xdr:rowOff>2838</xdr:rowOff>
    </xdr:to>
    <xdr:pic>
      <xdr:nvPicPr>
        <xdr:cNvPr id="1589701" name="Picture 2">
          <a:extLst>
            <a:ext uri="{FF2B5EF4-FFF2-40B4-BE49-F238E27FC236}">
              <a16:creationId xmlns:a16="http://schemas.microsoft.com/office/drawing/2014/main" id="{00000000-0008-0000-0000-0000C54118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5457"/>
          <a:ext cx="3050886" cy="11718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2</xdr:row>
      <xdr:rowOff>112712</xdr:rowOff>
    </xdr:from>
    <xdr:ext cx="5705474" cy="24923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0" y="569912"/>
          <a:ext cx="5705474" cy="249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The information contained in this proposal addresses the lighting and labor needs for</a:t>
          </a:r>
        </a:p>
      </xdr:txBody>
    </xdr:sp>
    <xdr:clientData/>
  </xdr:oneCellAnchor>
  <xdr:oneCellAnchor>
    <xdr:from>
      <xdr:col>0</xdr:col>
      <xdr:colOff>19049</xdr:colOff>
      <xdr:row>8</xdr:row>
      <xdr:rowOff>20637</xdr:rowOff>
    </xdr:from>
    <xdr:ext cx="5607223" cy="349342"/>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9524" y="1601787"/>
          <a:ext cx="54935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a:p>
      </xdr:txBody>
    </xdr:sp>
    <xdr:clientData/>
  </xdr:oneCellAnchor>
  <xdr:oneCellAnchor>
    <xdr:from>
      <xdr:col>0</xdr:col>
      <xdr:colOff>20638</xdr:colOff>
      <xdr:row>7</xdr:row>
      <xdr:rowOff>85725</xdr:rowOff>
    </xdr:from>
    <xdr:ext cx="5627687" cy="436786"/>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20638" y="1524000"/>
          <a:ext cx="5627687"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This report analyzes the current lighting conditions for each building and provides recommendations given the following considerations:</a:t>
          </a:r>
        </a:p>
      </xdr:txBody>
    </xdr:sp>
    <xdr:clientData/>
  </xdr:oneCellAnchor>
  <xdr:oneCellAnchor>
    <xdr:from>
      <xdr:col>0</xdr:col>
      <xdr:colOff>20637</xdr:colOff>
      <xdr:row>16</xdr:row>
      <xdr:rowOff>20637</xdr:rowOff>
    </xdr:from>
    <xdr:ext cx="6359730" cy="349342"/>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11112" y="3106737"/>
          <a:ext cx="629339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We have included incentive and rebate opportunities where applicable.</a:t>
          </a:r>
        </a:p>
      </xdr:txBody>
    </xdr:sp>
    <xdr:clientData/>
  </xdr:oneCellAnchor>
  <xdr:twoCellAnchor editAs="oneCell">
    <xdr:from>
      <xdr:col>0</xdr:col>
      <xdr:colOff>0</xdr:colOff>
      <xdr:row>0</xdr:row>
      <xdr:rowOff>0</xdr:rowOff>
    </xdr:from>
    <xdr:to>
      <xdr:col>2</xdr:col>
      <xdr:colOff>15875</xdr:colOff>
      <xdr:row>2</xdr:row>
      <xdr:rowOff>19050</xdr:rowOff>
    </xdr:to>
    <xdr:sp macro="" textlink="">
      <xdr:nvSpPr>
        <xdr:cNvPr id="1826334" name="sigimg0">
          <a:extLst>
            <a:ext uri="{FF2B5EF4-FFF2-40B4-BE49-F238E27FC236}">
              <a16:creationId xmlns:a16="http://schemas.microsoft.com/office/drawing/2014/main" id="{00000000-0008-0000-0100-00001EDE1B00}"/>
            </a:ext>
          </a:extLst>
        </xdr:cNvPr>
        <xdr:cNvSpPr>
          <a:spLocks noChangeAspect="1" noChangeArrowheads="1"/>
        </xdr:cNvSpPr>
      </xdr:nvSpPr>
      <xdr:spPr bwMode="auto">
        <a:xfrm>
          <a:off x="0" y="0"/>
          <a:ext cx="149542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0</xdr:col>
      <xdr:colOff>28575</xdr:colOff>
      <xdr:row>5</xdr:row>
      <xdr:rowOff>7937</xdr:rowOff>
    </xdr:from>
    <xdr:ext cx="5705474" cy="201613"/>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28575" y="1046162"/>
          <a:ext cx="5705474" cy="2016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located at:</a:t>
          </a:r>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133350</xdr:rowOff>
        </xdr:from>
        <xdr:to>
          <xdr:col>0</xdr:col>
          <xdr:colOff>0</xdr:colOff>
          <xdr:row>2</xdr:row>
          <xdr:rowOff>57150</xdr:rowOff>
        </xdr:to>
        <xdr:sp macro="" textlink="">
          <xdr:nvSpPr>
            <xdr:cNvPr id="4411" name="TempCombo" hidden="1">
              <a:extLst>
                <a:ext uri="{63B3BB69-23CF-44E3-9099-C40C66FF867C}">
                  <a14:compatExt spid="_x0000_s4411"/>
                </a:ext>
                <a:ext uri="{FF2B5EF4-FFF2-40B4-BE49-F238E27FC236}">
                  <a16:creationId xmlns:a16="http://schemas.microsoft.com/office/drawing/2014/main" id="{00000000-0008-0000-0300-00003B1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81642</xdr:colOff>
      <xdr:row>2</xdr:row>
      <xdr:rowOff>84818</xdr:rowOff>
    </xdr:from>
    <xdr:to>
      <xdr:col>9</xdr:col>
      <xdr:colOff>1155021</xdr:colOff>
      <xdr:row>3</xdr:row>
      <xdr:rowOff>219555</xdr:rowOff>
    </xdr:to>
    <xdr:pic macro="[0]!Picture7_Click">
      <xdr:nvPicPr>
        <xdr:cNvPr id="8" name="Picture 7">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86071" y="347889"/>
          <a:ext cx="1955800" cy="3628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57875</xdr:colOff>
      <xdr:row>4</xdr:row>
      <xdr:rowOff>86810</xdr:rowOff>
    </xdr:from>
    <xdr:to>
      <xdr:col>9</xdr:col>
      <xdr:colOff>1356112</xdr:colOff>
      <xdr:row>6</xdr:row>
      <xdr:rowOff>5447</xdr:rowOff>
    </xdr:to>
    <xdr:pic macro="[0]!Picture9_Click">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6597571" y="762000"/>
          <a:ext cx="2204920" cy="337595"/>
        </a:xfrm>
        <a:prstGeom prst="rect">
          <a:avLst/>
        </a:prstGeom>
      </xdr:spPr>
    </xdr:pic>
    <xdr:clientData/>
  </xdr:twoCellAnchor>
  <xdr:twoCellAnchor editAs="oneCell">
    <xdr:from>
      <xdr:col>2</xdr:col>
      <xdr:colOff>966396</xdr:colOff>
      <xdr:row>11</xdr:row>
      <xdr:rowOff>108923</xdr:rowOff>
    </xdr:from>
    <xdr:to>
      <xdr:col>5</xdr:col>
      <xdr:colOff>274499</xdr:colOff>
      <xdr:row>13</xdr:row>
      <xdr:rowOff>90096</xdr:rowOff>
    </xdr:to>
    <xdr:pic macro="[0]!ClearContent_Click">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1818043" y="2036335"/>
          <a:ext cx="1979586" cy="366656"/>
        </a:xfrm>
        <a:prstGeom prst="rect">
          <a:avLst/>
        </a:prstGeom>
      </xdr:spPr>
    </xdr:pic>
    <xdr:clientData/>
  </xdr:twoCellAnchor>
  <xdr:twoCellAnchor editAs="oneCell">
    <xdr:from>
      <xdr:col>5</xdr:col>
      <xdr:colOff>842682</xdr:colOff>
      <xdr:row>9</xdr:row>
      <xdr:rowOff>161365</xdr:rowOff>
    </xdr:from>
    <xdr:to>
      <xdr:col>5</xdr:col>
      <xdr:colOff>1757082</xdr:colOff>
      <xdr:row>14</xdr:row>
      <xdr:rowOff>80683</xdr:rowOff>
    </xdr:to>
    <xdr:pic macro="[0]!print_sh">
      <xdr:nvPicPr>
        <xdr:cNvPr id="5" name="Graphic 4" descr="Disk">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365811" y="1730189"/>
          <a:ext cx="914400" cy="914400"/>
        </a:xfrm>
        <a:prstGeom prst="rect">
          <a:avLst/>
        </a:prstGeom>
        <a:effectLst>
          <a:outerShdw blurRad="50800" dist="38100" algn="l" rotWithShape="0">
            <a:prstClr val="black">
              <a:alpha val="40000"/>
            </a:prstClr>
          </a:outerShdw>
        </a:effec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561975</xdr:colOff>
      <xdr:row>11</xdr:row>
      <xdr:rowOff>0</xdr:rowOff>
    </xdr:from>
    <xdr:to>
      <xdr:col>14</xdr:col>
      <xdr:colOff>92075</xdr:colOff>
      <xdr:row>16</xdr:row>
      <xdr:rowOff>19050</xdr:rowOff>
    </xdr:to>
    <xdr:sp macro="" textlink="">
      <xdr:nvSpPr>
        <xdr:cNvPr id="2153640" name="sigimg0">
          <a:extLst>
            <a:ext uri="{FF2B5EF4-FFF2-40B4-BE49-F238E27FC236}">
              <a16:creationId xmlns:a16="http://schemas.microsoft.com/office/drawing/2014/main" id="{00000000-0008-0000-0400-0000A8DC2000}"/>
            </a:ext>
          </a:extLst>
        </xdr:cNvPr>
        <xdr:cNvSpPr>
          <a:spLocks noChangeAspect="1" noChangeArrowheads="1"/>
        </xdr:cNvSpPr>
      </xdr:nvSpPr>
      <xdr:spPr bwMode="auto">
        <a:xfrm>
          <a:off x="9239250" y="1504950"/>
          <a:ext cx="1585913"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976314</xdr:colOff>
      <xdr:row>12</xdr:row>
      <xdr:rowOff>12700</xdr:rowOff>
    </xdr:from>
    <xdr:to>
      <xdr:col>4</xdr:col>
      <xdr:colOff>654050</xdr:colOff>
      <xdr:row>21</xdr:row>
      <xdr:rowOff>177800</xdr:rowOff>
    </xdr:to>
    <xdr:graphicFrame macro="">
      <xdr:nvGraphicFramePr>
        <xdr:cNvPr id="2153641" name="Chart 11">
          <a:extLst>
            <a:ext uri="{FF2B5EF4-FFF2-40B4-BE49-F238E27FC236}">
              <a16:creationId xmlns:a16="http://schemas.microsoft.com/office/drawing/2014/main" id="{00000000-0008-0000-0400-0000A9DC2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577849</xdr:colOff>
      <xdr:row>11</xdr:row>
      <xdr:rowOff>176212</xdr:rowOff>
    </xdr:from>
    <xdr:to>
      <xdr:col>9</xdr:col>
      <xdr:colOff>552452</xdr:colOff>
      <xdr:row>21</xdr:row>
      <xdr:rowOff>176212</xdr:rowOff>
    </xdr:to>
    <xdr:graphicFrame macro="">
      <xdr:nvGraphicFramePr>
        <xdr:cNvPr id="2153642" name="Chart 12">
          <a:extLst>
            <a:ext uri="{FF2B5EF4-FFF2-40B4-BE49-F238E27FC236}">
              <a16:creationId xmlns:a16="http://schemas.microsoft.com/office/drawing/2014/main" id="{00000000-0008-0000-0400-0000AADC2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1403350</xdr:colOff>
      <xdr:row>4</xdr:row>
      <xdr:rowOff>69850</xdr:rowOff>
    </xdr:to>
    <xdr:sp macro="" textlink="">
      <xdr:nvSpPr>
        <xdr:cNvPr id="2148439" name="sigimg0">
          <a:extLst>
            <a:ext uri="{FF2B5EF4-FFF2-40B4-BE49-F238E27FC236}">
              <a16:creationId xmlns:a16="http://schemas.microsoft.com/office/drawing/2014/main" id="{00000000-0008-0000-0500-000057C82000}"/>
            </a:ext>
          </a:extLst>
        </xdr:cNvPr>
        <xdr:cNvSpPr>
          <a:spLocks noChangeAspect="1" noChangeArrowheads="1"/>
        </xdr:cNvSpPr>
      </xdr:nvSpPr>
      <xdr:spPr bwMode="auto">
        <a:xfrm>
          <a:off x="0" y="0"/>
          <a:ext cx="1400175" cy="90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oneCellAnchor>
    <xdr:from>
      <xdr:col>3</xdr:col>
      <xdr:colOff>0</xdr:colOff>
      <xdr:row>1</xdr:row>
      <xdr:rowOff>36512</xdr:rowOff>
    </xdr:from>
    <xdr:ext cx="5667359" cy="327092"/>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943850" y="303212"/>
          <a:ext cx="5667359" cy="3270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a:p>
      </xdr:txBody>
    </xdr:sp>
    <xdr:clientData/>
  </xdr:one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sa Gomez" refreshedDate="44138.427107407406" backgroundQuery="1" createdVersion="6" refreshedVersion="6" minRefreshableVersion="3" recordCount="0" supportSubquery="1" supportAdvancedDrill="1" xr:uid="{86FB43F7-5F8C-4416-8C13-2425BA625677}">
  <cacheSource type="external" connectionId="1"/>
  <cacheFields count="1">
    <cacheField name="[LBL_Table].[Post Fixture Description].[Post Fixture Description]" caption="Post Fixture Description" numFmtId="0" hierarchy="9" level="1">
      <sharedItems containsSemiMixedTypes="0" containsNonDate="0" containsString="0"/>
    </cacheField>
  </cacheFields>
  <cacheHierarchies count="35">
    <cacheHierarchy uniqueName="[LBL_Table].[ID]" caption="ID" attribute="1" defaultMemberUniqueName="[LBL_Table].[ID].[All]" allUniqueName="[LBL_Table].[ID].[All]" dimensionUniqueName="[LBL_Table]" displayFolder="" count="0" memberValueDatatype="20" unbalanced="0"/>
    <cacheHierarchy uniqueName="[LBL_Table].[Floor]" caption="Floor" attribute="1" defaultMemberUniqueName="[LBL_Table].[Floor].[All]" allUniqueName="[LBL_Table].[Floor].[All]" dimensionUniqueName="[LBL_Table]" displayFolder="" count="0" memberValueDatatype="130" unbalanced="0"/>
    <cacheHierarchy uniqueName="[LBL_Table].[Area]" caption="Area" attribute="1" defaultMemberUniqueName="[LBL_Table].[Area].[All]" allUniqueName="[LBL_Table].[Area].[All]" dimensionUniqueName="[LBL_Table]" displayFolder="" count="0" memberValueDatatype="130" unbalanced="0"/>
    <cacheHierarchy uniqueName="[LBL_Table].[Pre Qty]" caption="Pre Qty" attribute="1" defaultMemberUniqueName="[LBL_Table].[Pre Qty].[All]" allUniqueName="[LBL_Table].[Pre Qty].[All]" dimensionUniqueName="[LBL_Table]" displayFolder="" count="0" memberValueDatatype="130" unbalanced="0"/>
    <cacheHierarchy uniqueName="[LBL_Table].[Num of Pre Lamps]" caption="Num of Pre Lamps" attribute="1" defaultMemberUniqueName="[LBL_Table].[Num of Pre Lamps].[All]" allUniqueName="[LBL_Table].[Num of Pre Lamps].[All]" dimensionUniqueName="[LBL_Table]" displayFolder="" count="0" memberValueDatatype="130" unbalanced="0"/>
    <cacheHierarchy uniqueName="[LBL_Table].[Pre Fixture Description]" caption="Pre Fixture Description" attribute="1" defaultMemberUniqueName="[LBL_Table].[Pre Fixture Description].[All]" allUniqueName="[LBL_Table].[Pre Fixture Description].[All]" dimensionUniqueName="[LBL_Table]" displayFolder="" count="0" memberValueDatatype="130" unbalanced="0"/>
    <cacheHierarchy uniqueName="[LBL_Table].[Pre Watts/ Fixture]" caption="Pre Watts/ Fixture" attribute="1" defaultMemberUniqueName="[LBL_Table].[Pre Watts/ Fixture].[All]" allUniqueName="[LBL_Table].[Pre Watts/ Fixture].[All]" dimensionUniqueName="[LBL_Table]" displayFolder="" count="0" memberValueDatatype="130" unbalanced="0"/>
    <cacheHierarchy uniqueName="[LBL_Table].[PostQty]" caption="PostQty" attribute="1" defaultMemberUniqueName="[LBL_Table].[PostQty].[All]" allUniqueName="[LBL_Table].[PostQty].[All]" dimensionUniqueName="[LBL_Table]" displayFolder="" count="0" memberValueDatatype="130" unbalanced="0"/>
    <cacheHierarchy uniqueName="[LBL_Table].[Num of Post Lamps]" caption="Num of Post Lamps" attribute="1" defaultMemberUniqueName="[LBL_Table].[Num of Post Lamps].[All]" allUniqueName="[LBL_Table].[Num of Post Lamps].[All]" dimensionUniqueName="[LBL_Table]" displayFolder="" count="0" memberValueDatatype="130" unbalanced="0"/>
    <cacheHierarchy uniqueName="[LBL_Table].[Post Fixture Description]" caption="Post Fixture Description" attribute="1" defaultMemberUniqueName="[LBL_Table].[Post Fixture Description].[All]" allUniqueName="[LBL_Table].[Post Fixture Description].[All]" dimensionUniqueName="[LBL_Table]" displayFolder="" count="2" memberValueDatatype="130" unbalanced="0">
      <fieldsUsage count="2">
        <fieldUsage x="-1"/>
        <fieldUsage x="0"/>
      </fieldsUsage>
    </cacheHierarchy>
    <cacheHierarchy uniqueName="[LBL_Table].[Color Temp (k)]" caption="Color Temp (k)" attribute="1" defaultMemberUniqueName="[LBL_Table].[Color Temp (k)].[All]" allUniqueName="[LBL_Table].[Color Temp (k)].[All]" dimensionUniqueName="[LBL_Table]" displayFolder="" count="0" memberValueDatatype="130" unbalanced="0"/>
    <cacheHierarchy uniqueName="[LBL_Table].[Post Watts/ Fixture]" caption="Post Watts/ Fixture" attribute="1" defaultMemberUniqueName="[LBL_Table].[Post Watts/ Fixture].[All]" allUniqueName="[LBL_Table].[Post Watts/ Fixture].[All]" dimensionUniqueName="[LBL_Table]" displayFolder="" count="0" memberValueDatatype="130" unbalanced="0"/>
    <cacheHierarchy uniqueName="[LBL_Table].[Ctrl Qty]" caption="Ctrl Qty" attribute="1" defaultMemberUniqueName="[LBL_Table].[Ctrl Qty].[All]" allUniqueName="[LBL_Table].[Ctrl Qty].[All]" dimensionUniqueName="[LBL_Table]" displayFolder="" count="0" memberValueDatatype="130" unbalanced="0"/>
    <cacheHierarchy uniqueName="[LBL_Table].[Control Description]" caption="Control Description" attribute="1" defaultMemberUniqueName="[LBL_Table].[Control Description].[All]" allUniqueName="[LBL_Table].[Control Description].[All]" dimensionUniqueName="[LBL_Table]" displayFolder="" count="0" memberValueDatatype="130" unbalanced="0"/>
    <cacheHierarchy uniqueName="[LBL_Table].[Existing Hours/ Yr]" caption="Existing Hours/ Yr" attribute="1" defaultMemberUniqueName="[LBL_Table].[Existing Hours/ Yr].[All]" allUniqueName="[LBL_Table].[Existing Hours/ Yr].[All]" dimensionUniqueName="[LBL_Table]" displayFolder="" count="0" memberValueDatatype="130" unbalanced="0"/>
    <cacheHierarchy uniqueName="[LBL_Table].[Replacement Hours/ Yr]" caption="Replacement Hours/ Yr" attribute="1" defaultMemberUniqueName="[LBL_Table].[Replacement Hours/ Yr].[All]" allUniqueName="[LBL_Table].[Replacement Hours/ Yr].[All]" dimensionUniqueName="[LBL_Table]" displayFolder="" count="0" memberValueDatatype="130" unbalanced="0"/>
    <cacheHierarchy uniqueName="[LBL_Table].[kWh Savings/ Yr]" caption="kWh Savings/ Yr" attribute="1" defaultMemberUniqueName="[LBL_Table].[kWh Savings/ Yr].[All]" allUniqueName="[LBL_Table].[kWh Savings/ Yr].[All]" dimensionUniqueName="[LBL_Table]" displayFolder="" count="0" memberValueDatatype="130" unbalanced="0"/>
    <cacheHierarchy uniqueName="[LBL_Table].[Existing kWh ($)/ Yr]" caption="Existing kWh ($)/ Yr" attribute="1" defaultMemberUniqueName="[LBL_Table].[Existing kWh ($)/ Yr].[All]" allUniqueName="[LBL_Table].[Existing kWh ($)/ Yr].[All]" dimensionUniqueName="[LBL_Table]" displayFolder="" count="0" memberValueDatatype="130" unbalanced="0"/>
    <cacheHierarchy uniqueName="[LBL_Table].[Replacement kWh ($)/ Yr]" caption="Replacement kWh ($)/ Yr" attribute="1" defaultMemberUniqueName="[LBL_Table].[Replacement kWh ($)/ Yr].[All]" allUniqueName="[LBL_Table].[Replacement kWh ($)/ Yr].[All]" dimensionUniqueName="[LBL_Table]" displayFolder="" count="0" memberValueDatatype="130" unbalanced="0"/>
    <cacheHierarchy uniqueName="[LBL_Table].[kWh ($) Savings/ Yr]" caption="kWh ($) Savings/ Yr" attribute="1" defaultMemberUniqueName="[LBL_Table].[kWh ($) Savings/ Yr].[All]" allUniqueName="[LBL_Table].[kWh ($) Savings/ Yr].[All]" dimensionUniqueName="[LBL_Table]" displayFolder="" count="0" memberValueDatatype="130" unbalanced="0"/>
    <cacheHierarchy uniqueName="[LBL_Table].[Total Cost ($)]" caption="Total Cost ($)" attribute="1" defaultMemberUniqueName="[LBL_Table].[Total Cost ($)].[All]" allUniqueName="[LBL_Table].[Total Cost ($)].[All]" dimensionUniqueName="[LBL_Table]" displayFolder="" count="0" memberValueDatatype="130" unbalanced="0"/>
    <cacheHierarchy uniqueName="[LBL_Table].[Total Rebate &amp; Incentives ($)]" caption="Total Rebate &amp; Incentives ($)" attribute="1" defaultMemberUniqueName="[LBL_Table].[Total Rebate &amp; Incentives ($)].[All]" allUniqueName="[LBL_Table].[Total Rebate &amp; Incentives ($)].[All]" dimensionUniqueName="[LBL_Table]" displayFolder="" count="0" memberValueDatatype="130" unbalanced="0"/>
    <cacheHierarchy uniqueName="[LBL_Table].[Net Cost ($)]" caption="Net Cost ($)" attribute="1" defaultMemberUniqueName="[LBL_Table].[Net Cost ($)].[All]" allUniqueName="[LBL_Table].[Net Cost ($)].[All]" dimensionUniqueName="[LBL_Table]" displayFolder="" count="0" memberValueDatatype="130" unbalanced="0"/>
    <cacheHierarchy uniqueName="[LBL_Table].[Payback (Yrs)]" caption="Payback (Yrs)" attribute="1" defaultMemberUniqueName="[LBL_Table].[Payback (Yrs)].[All]" allUniqueName="[LBL_Table].[Payback (Yrs)].[All]" dimensionUniqueName="[LBL_Table]" displayFolder="" count="0" memberValueDatatype="130" unbalanced="0"/>
    <cacheHierarchy uniqueName="[LBL_Table].[Existing kWh/ Yr]" caption="Existing kWh/ Yr" attribute="1" defaultMemberUniqueName="[LBL_Table].[Existing kWh/ Yr].[All]" allUniqueName="[LBL_Table].[Existing kWh/ Yr].[All]" dimensionUniqueName="[LBL_Table]" displayFolder="" count="0" memberValueDatatype="130" unbalanced="0"/>
    <cacheHierarchy uniqueName="[LBL_Table].[Replacement kWh/ Yr]" caption="Replacement kWh/ Yr" attribute="1" defaultMemberUniqueName="[LBL_Table].[Replacement kWh/ Yr].[All]" allUniqueName="[LBL_Table].[Replacement kWh/ Yr].[All]" dimensionUniqueName="[LBL_Table]" displayFolder="" count="0" memberValueDatatype="130" unbalanced="0"/>
    <cacheHierarchy uniqueName="[LBL_Table].[Cost/ Fixture]" caption="Cost/ Fixture" attribute="1" defaultMemberUniqueName="[LBL_Table].[Cost/ Fixture].[All]" allUniqueName="[LBL_Table].[Cost/ Fixture].[All]" dimensionUniqueName="[LBL_Table]" displayFolder="" count="0" memberValueDatatype="20" unbalanced="0"/>
    <cacheHierarchy uniqueName="[LBL_Table].[Cost/ Control]" caption="Cost/ Control" attribute="1" defaultMemberUniqueName="[LBL_Table].[Cost/ Control].[All]" allUniqueName="[LBL_Table].[Cost/ Control].[All]" dimensionUniqueName="[LBL_Table]" displayFolder="" count="0" memberValueDatatype="20" unbalanced="0"/>
    <cacheHierarchy uniqueName="[LBL_Table].[Rebate per lamp]" caption="Rebate per lamp" attribute="1" defaultMemberUniqueName="[LBL_Table].[Rebate per lamp].[All]" allUniqueName="[LBL_Table].[Rebate per lamp].[All]" dimensionUniqueName="[LBL_Table]" displayFolder="" count="0" memberValueDatatype="20" unbalanced="0"/>
    <cacheHierarchy uniqueName="[LBL_Table].[Additional Rebate per Lamp]" caption="Additional Rebate per Lamp" attribute="1" defaultMemberUniqueName="[LBL_Table].[Additional Rebate per Lamp].[All]" allUniqueName="[LBL_Table].[Additional Rebate per Lamp].[All]" dimensionUniqueName="[LBL_Table]" displayFolder="" count="0" memberValueDatatype="20" unbalanced="0"/>
    <cacheHierarchy uniqueName="[LBL_Table].[Control Rebate]" caption="Control Rebate" attribute="1" defaultMemberUniqueName="[LBL_Table].[Control Rebate].[All]" allUniqueName="[LBL_Table].[Control Rebate].[All]" dimensionUniqueName="[LBL_Table]" displayFolder="" count="0" memberValueDatatype="20" unbalanced="0"/>
    <cacheHierarchy uniqueName="[LBL_Table].[Labor Rate - Installers Pay per lamp]" caption="Labor Rate - Installers Pay per lamp" attribute="1" defaultMemberUniqueName="[LBL_Table].[Labor Rate - Installers Pay per lamp].[All]" allUniqueName="[LBL_Table].[Labor Rate - Installers Pay per lamp].[All]" dimensionUniqueName="[LBL_Table]" displayFolder="" count="0" memberValueDatatype="20" unbalanced="0"/>
    <cacheHierarchy uniqueName="[Measures].[FixtListSOW]" caption="FixtListSOW" measure="1" displayFolder="" measureGroup="LBL_Table" count="0"/>
    <cacheHierarchy uniqueName="[Measures].[__XL_Count LBL_Table]" caption="__XL_Count LBL_Table" measure="1" displayFolder="" measureGroup="LBL_Table" count="0" hidden="1"/>
    <cacheHierarchy uniqueName="[Measures].[__No measures defined]" caption="__No measures defined" measure="1" displayFolder="" count="0" hidden="1"/>
  </cacheHierarchies>
  <kpis count="0"/>
  <dimensions count="2">
    <dimension name="LBL_Table" uniqueName="[LBL_Table]" caption="LBL_Table"/>
    <dimension measure="1" name="Measures" uniqueName="[Measures]" caption="Measures"/>
  </dimensions>
  <measureGroups count="1">
    <measureGroup name="LBL_Table" caption="LBL_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sa Gomez" refreshedDate="44201.465444212961" createdVersion="3" refreshedVersion="6" minRefreshableVersion="3" recordCount="78" xr:uid="{FE807CEE-278B-4EB5-912E-01D22EBD98B0}">
  <cacheSource type="worksheet">
    <worksheetSource ref="B18:AF96" sheet="Proposal 4"/>
  </cacheSource>
  <cacheFields count="31">
    <cacheField name="Floor" numFmtId="0">
      <sharedItems containsNonDate="0" containsString="0" containsBlank="1" count="1">
        <m/>
      </sharedItems>
    </cacheField>
    <cacheField name="Area" numFmtId="0">
      <sharedItems containsNonDate="0" containsString="0" containsBlank="1"/>
    </cacheField>
    <cacheField name="Pre Qty" numFmtId="0">
      <sharedItems containsNonDate="0" containsString="0" containsBlank="1"/>
    </cacheField>
    <cacheField name="Num of Pre Lamps" numFmtId="0">
      <sharedItems/>
    </cacheField>
    <cacheField name="Pre Fixture Description" numFmtId="0">
      <sharedItems containsNonDate="0" containsString="0" containsBlank="1"/>
    </cacheField>
    <cacheField name="Pre Watts/ Fixture" numFmtId="0">
      <sharedItems/>
    </cacheField>
    <cacheField name="PostQty" numFmtId="0">
      <sharedItems/>
    </cacheField>
    <cacheField name="Num of Post Lamps" numFmtId="0">
      <sharedItems/>
    </cacheField>
    <cacheField name="Post Fixture Description" numFmtId="0">
      <sharedItems containsNonDate="0" containsString="0" containsBlank="1"/>
    </cacheField>
    <cacheField name="Color Temp (k)" numFmtId="0">
      <sharedItems containsNonDate="0" containsString="0" containsBlank="1"/>
    </cacheField>
    <cacheField name="Post Watts/ Fixture" numFmtId="1">
      <sharedItems/>
    </cacheField>
    <cacheField name="Ctrl Qty" numFmtId="1">
      <sharedItems containsNonDate="0" containsString="0" containsBlank="1"/>
    </cacheField>
    <cacheField name="Control Description" numFmtId="1">
      <sharedItems containsNonDate="0" containsString="0" containsBlank="1" count="1">
        <m/>
      </sharedItems>
    </cacheField>
    <cacheField name="Existing Hours/ Yr" numFmtId="3">
      <sharedItems containsNonDate="0" containsString="0" containsBlank="1"/>
    </cacheField>
    <cacheField name="Replacement Hours/ Yr" numFmtId="3">
      <sharedItems/>
    </cacheField>
    <cacheField name="kWh Savings/ Yr" numFmtId="3">
      <sharedItems/>
    </cacheField>
    <cacheField name="Existing kWh ($)/ Yr" numFmtId="44">
      <sharedItems/>
    </cacheField>
    <cacheField name="Replacement kWh ($)/ Yr" numFmtId="44">
      <sharedItems/>
    </cacheField>
    <cacheField name="kWh ($) Savings/ Yr" numFmtId="44">
      <sharedItems/>
    </cacheField>
    <cacheField name="Total Cost ($)" numFmtId="44">
      <sharedItems/>
    </cacheField>
    <cacheField name="Total Rebate &amp; Incentives ($)" numFmtId="44">
      <sharedItems/>
    </cacheField>
    <cacheField name="Net Cost ($)" numFmtId="44">
      <sharedItems/>
    </cacheField>
    <cacheField name="Payback (Yrs)" numFmtId="2">
      <sharedItems/>
    </cacheField>
    <cacheField name="Existing kWh/ Yr" numFmtId="0">
      <sharedItems/>
    </cacheField>
    <cacheField name="Replacement kWh/ Yr" numFmtId="0">
      <sharedItems/>
    </cacheField>
    <cacheField name="Cost/ Fixture" numFmtId="44">
      <sharedItems containsSemiMixedTypes="0" containsString="0" containsNumber="1" containsInteger="1" minValue="0" maxValue="0"/>
    </cacheField>
    <cacheField name="Cost/ Control" numFmtId="44">
      <sharedItems containsSemiMixedTypes="0" containsString="0" containsNumber="1" containsInteger="1" minValue="0" maxValue="0"/>
    </cacheField>
    <cacheField name="Rebate per lamp" numFmtId="44">
      <sharedItems containsSemiMixedTypes="0" containsString="0" containsNumber="1" containsInteger="1" minValue="0" maxValue="0"/>
    </cacheField>
    <cacheField name="Additional Rebate per Lamp" numFmtId="44">
      <sharedItems containsSemiMixedTypes="0" containsString="0" containsNumber="1" containsInteger="1" minValue="0" maxValue="0"/>
    </cacheField>
    <cacheField name="Control Rebate" numFmtId="44">
      <sharedItems containsSemiMixedTypes="0" containsString="0" containsNumber="1" containsInteger="1" minValue="0" maxValue="0"/>
    </cacheField>
    <cacheField name="Labor Rate - Installers Pay per lamp" numFmtId="44">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sa Gomez" refreshedDate="44201.465444212961" createdVersion="3" refreshedVersion="6" minRefreshableVersion="3" recordCount="78" xr:uid="{D9652689-9132-41D1-A91E-61AC0A8D81CE}">
  <cacheSource type="worksheet">
    <worksheetSource ref="B18:AF96" sheet="Proposal 4"/>
  </cacheSource>
  <cacheFields count="31">
    <cacheField name="Floor" numFmtId="0">
      <sharedItems containsNonDate="0" containsString="0" containsBlank="1" count="1">
        <m/>
      </sharedItems>
    </cacheField>
    <cacheField name="Area" numFmtId="0">
      <sharedItems containsNonDate="0" containsString="0" containsBlank="1"/>
    </cacheField>
    <cacheField name="Pre Qty" numFmtId="0">
      <sharedItems containsNonDate="0" containsString="0" containsBlank="1"/>
    </cacheField>
    <cacheField name="Num of Pre Lamps" numFmtId="0">
      <sharedItems/>
    </cacheField>
    <cacheField name="Pre Fixture Description" numFmtId="0">
      <sharedItems containsNonDate="0" containsString="0" containsBlank="1"/>
    </cacheField>
    <cacheField name="Pre Watts/ Fixture" numFmtId="0">
      <sharedItems/>
    </cacheField>
    <cacheField name="PostQty" numFmtId="0">
      <sharedItems/>
    </cacheField>
    <cacheField name="Num of Post Lamps" numFmtId="0">
      <sharedItems/>
    </cacheField>
    <cacheField name="Post Fixture Description" numFmtId="0">
      <sharedItems containsNonDate="0" containsBlank="1" count="2">
        <m/>
        <s v="New Emergency Fixture with Bug Eyes" u="1"/>
      </sharedItems>
    </cacheField>
    <cacheField name="Color Temp (k)" numFmtId="0">
      <sharedItems containsNonDate="0" containsString="0" containsBlank="1"/>
    </cacheField>
    <cacheField name="Post Watts/ Fixture" numFmtId="1">
      <sharedItems/>
    </cacheField>
    <cacheField name="Ctrl Qty" numFmtId="1">
      <sharedItems containsNonDate="0" containsString="0" containsBlank="1"/>
    </cacheField>
    <cacheField name="Control Description" numFmtId="1">
      <sharedItems containsNonDate="0" containsString="0" containsBlank="1"/>
    </cacheField>
    <cacheField name="Existing Hours/ Yr" numFmtId="3">
      <sharedItems containsNonDate="0" containsString="0" containsBlank="1"/>
    </cacheField>
    <cacheField name="Replacement Hours/ Yr" numFmtId="3">
      <sharedItems/>
    </cacheField>
    <cacheField name="kWh Savings/ Yr" numFmtId="3">
      <sharedItems/>
    </cacheField>
    <cacheField name="Existing kWh ($)/ Yr" numFmtId="44">
      <sharedItems/>
    </cacheField>
    <cacheField name="Replacement kWh ($)/ Yr" numFmtId="44">
      <sharedItems/>
    </cacheField>
    <cacheField name="kWh ($) Savings/ Yr" numFmtId="44">
      <sharedItems/>
    </cacheField>
    <cacheField name="Total Cost ($)" numFmtId="44">
      <sharedItems/>
    </cacheField>
    <cacheField name="Total Rebate &amp; Incentives ($)" numFmtId="44">
      <sharedItems/>
    </cacheField>
    <cacheField name="Net Cost ($)" numFmtId="44">
      <sharedItems/>
    </cacheField>
    <cacheField name="Payback (Yrs)" numFmtId="2">
      <sharedItems/>
    </cacheField>
    <cacheField name="Existing kWh/ Yr" numFmtId="0">
      <sharedItems/>
    </cacheField>
    <cacheField name="Replacement kWh/ Yr" numFmtId="0">
      <sharedItems/>
    </cacheField>
    <cacheField name="Cost/ Fixture" numFmtId="44">
      <sharedItems containsSemiMixedTypes="0" containsString="0" containsNumber="1" containsInteger="1" minValue="0" maxValue="0"/>
    </cacheField>
    <cacheField name="Cost/ Control" numFmtId="44">
      <sharedItems containsSemiMixedTypes="0" containsString="0" containsNumber="1" containsInteger="1" minValue="0" maxValue="0"/>
    </cacheField>
    <cacheField name="Rebate per lamp" numFmtId="44">
      <sharedItems containsSemiMixedTypes="0" containsString="0" containsNumber="1" containsInteger="1" minValue="0" maxValue="0"/>
    </cacheField>
    <cacheField name="Additional Rebate per Lamp" numFmtId="44">
      <sharedItems containsSemiMixedTypes="0" containsString="0" containsNumber="1" containsInteger="1" minValue="0" maxValue="0"/>
    </cacheField>
    <cacheField name="Control Rebate" numFmtId="44">
      <sharedItems containsSemiMixedTypes="0" containsString="0" containsNumber="1" containsInteger="1" minValue="0" maxValue="0"/>
    </cacheField>
    <cacheField name="Labor Rate - Installers Pay per lamp" numFmtId="44">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sa Gomez" refreshedDate="44201.465444212961" missingItemsLimit="0" createdVersion="6" refreshedVersion="6" minRefreshableVersion="3" recordCount="78" xr:uid="{3CBF113A-E27A-4E80-9F76-8B5657CEEC8D}">
  <cacheSource type="worksheet">
    <worksheetSource name="LBL_Table"/>
  </cacheSource>
  <cacheFields count="32">
    <cacheField name="ID" numFmtId="0">
      <sharedItems containsSemiMixedTypes="0" containsString="0" containsNumber="1" containsInteger="1" minValue="1" maxValue="78"/>
    </cacheField>
    <cacheField name="Floor" numFmtId="0">
      <sharedItems containsNonDate="0" containsString="0" containsBlank="1"/>
    </cacheField>
    <cacheField name="Area" numFmtId="0">
      <sharedItems containsNonDate="0" containsString="0" containsBlank="1"/>
    </cacheField>
    <cacheField name="Pre Qty" numFmtId="0">
      <sharedItems containsNonDate="0" containsString="0" containsBlank="1"/>
    </cacheField>
    <cacheField name="Num of Pre Lamps" numFmtId="0">
      <sharedItems/>
    </cacheField>
    <cacheField name="Pre Fixture Description" numFmtId="0">
      <sharedItems containsNonDate="0" containsString="0" containsBlank="1"/>
    </cacheField>
    <cacheField name="Pre Watts/ Fixture" numFmtId="0">
      <sharedItems/>
    </cacheField>
    <cacheField name="PostQty" numFmtId="0">
      <sharedItems/>
    </cacheField>
    <cacheField name="Num of Post Lamps" numFmtId="0">
      <sharedItems/>
    </cacheField>
    <cacheField name="Post Fixture Description" numFmtId="0">
      <sharedItems containsNonDate="0" containsString="0" containsBlank="1" count="1">
        <m/>
      </sharedItems>
    </cacheField>
    <cacheField name="Color Temp (k)" numFmtId="0">
      <sharedItems containsNonDate="0" containsString="0" containsBlank="1"/>
    </cacheField>
    <cacheField name="Post Watts/ Fixture" numFmtId="1">
      <sharedItems/>
    </cacheField>
    <cacheField name="Ctrl Qty" numFmtId="1">
      <sharedItems containsNonDate="0" containsString="0" containsBlank="1"/>
    </cacheField>
    <cacheField name="Control Description" numFmtId="1">
      <sharedItems containsNonDate="0" containsString="0" containsBlank="1" count="1">
        <m/>
      </sharedItems>
    </cacheField>
    <cacheField name="Existing Hours/ Yr" numFmtId="3">
      <sharedItems containsNonDate="0" containsString="0" containsBlank="1"/>
    </cacheField>
    <cacheField name="Replacement Hours/ Yr" numFmtId="3">
      <sharedItems/>
    </cacheField>
    <cacheField name="kWh Savings/ Yr" numFmtId="3">
      <sharedItems/>
    </cacheField>
    <cacheField name="Existing kWh ($)/ Yr" numFmtId="44">
      <sharedItems/>
    </cacheField>
    <cacheField name="Replacement kWh ($)/ Yr" numFmtId="44">
      <sharedItems/>
    </cacheField>
    <cacheField name="kWh ($) Savings/ Yr" numFmtId="44">
      <sharedItems/>
    </cacheField>
    <cacheField name="Total Cost ($)" numFmtId="44">
      <sharedItems/>
    </cacheField>
    <cacheField name="Total Rebate &amp; Incentives ($)" numFmtId="44">
      <sharedItems/>
    </cacheField>
    <cacheField name="Net Cost ($)" numFmtId="44">
      <sharedItems/>
    </cacheField>
    <cacheField name="Payback (Yrs)" numFmtId="2">
      <sharedItems/>
    </cacheField>
    <cacheField name="Existing kWh/ Yr" numFmtId="0">
      <sharedItems/>
    </cacheField>
    <cacheField name="Replacement kWh/ Yr" numFmtId="0">
      <sharedItems/>
    </cacheField>
    <cacheField name="Cost/ Fixture" numFmtId="44">
      <sharedItems containsSemiMixedTypes="0" containsString="0" containsNumber="1" containsInteger="1" minValue="0" maxValue="0"/>
    </cacheField>
    <cacheField name="Cost/ Control" numFmtId="44">
      <sharedItems containsSemiMixedTypes="0" containsString="0" containsNumber="1" containsInteger="1" minValue="0" maxValue="0"/>
    </cacheField>
    <cacheField name="Rebate per lamp" numFmtId="44">
      <sharedItems containsSemiMixedTypes="0" containsString="0" containsNumber="1" containsInteger="1" minValue="0" maxValue="0"/>
    </cacheField>
    <cacheField name="Additional Rebate per Lamp" numFmtId="44">
      <sharedItems containsSemiMixedTypes="0" containsString="0" containsNumber="1" containsInteger="1" minValue="0" maxValue="0"/>
    </cacheField>
    <cacheField name="Control Rebate" numFmtId="44">
      <sharedItems containsSemiMixedTypes="0" containsString="0" containsNumber="1" containsInteger="1" minValue="0" maxValue="0"/>
    </cacheField>
    <cacheField name="Labor Rate - Installers Pay per lamp" numFmtId="44">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r>
    <x v="0"/>
    <m/>
    <m/>
    <s v=""/>
    <m/>
    <s v=""/>
    <s v=""/>
    <s v=""/>
    <m/>
    <m/>
    <s v=""/>
    <m/>
    <x v="0"/>
    <m/>
    <s v=""/>
    <s v=""/>
    <s v=""/>
    <s v=""/>
    <s v=""/>
    <s v=""/>
    <s v=""/>
    <s v=""/>
    <s v=""/>
    <s v=""/>
    <s v=""/>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r>
    <x v="0"/>
    <m/>
    <m/>
    <s v=""/>
    <m/>
    <s v=""/>
    <s v=""/>
    <s v=""/>
    <x v="0"/>
    <m/>
    <s v=""/>
    <m/>
    <m/>
    <m/>
    <s v=""/>
    <s v=""/>
    <s v=""/>
    <s v=""/>
    <s v=""/>
    <s v=""/>
    <s v=""/>
    <s v=""/>
    <s v=""/>
    <s v=""/>
    <s v=""/>
    <n v="0"/>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n v="1"/>
    <m/>
    <m/>
    <m/>
    <s v=""/>
    <m/>
    <s v=""/>
    <s v=""/>
    <s v=""/>
    <x v="0"/>
    <m/>
    <s v=""/>
    <m/>
    <x v="0"/>
    <m/>
    <s v=""/>
    <s v=""/>
    <s v=""/>
    <s v=""/>
    <s v=""/>
    <s v=""/>
    <s v=""/>
    <s v=""/>
    <s v=""/>
    <s v=""/>
    <s v=""/>
    <n v="0"/>
    <n v="0"/>
    <n v="0"/>
    <n v="0"/>
    <n v="0"/>
    <n v="0"/>
  </r>
  <r>
    <n v="2"/>
    <m/>
    <m/>
    <m/>
    <s v=""/>
    <m/>
    <s v=""/>
    <s v=""/>
    <s v=""/>
    <x v="0"/>
    <m/>
    <s v=""/>
    <m/>
    <x v="0"/>
    <m/>
    <s v=""/>
    <s v=""/>
    <s v=""/>
    <s v=""/>
    <s v=""/>
    <s v=""/>
    <s v=""/>
    <s v=""/>
    <s v=""/>
    <s v=""/>
    <s v=""/>
    <n v="0"/>
    <n v="0"/>
    <n v="0"/>
    <n v="0"/>
    <n v="0"/>
    <n v="0"/>
  </r>
  <r>
    <n v="3"/>
    <m/>
    <m/>
    <m/>
    <s v=""/>
    <m/>
    <s v=""/>
    <s v=""/>
    <s v=""/>
    <x v="0"/>
    <m/>
    <s v=""/>
    <m/>
    <x v="0"/>
    <m/>
    <s v=""/>
    <s v=""/>
    <s v=""/>
    <s v=""/>
    <s v=""/>
    <s v=""/>
    <s v=""/>
    <s v=""/>
    <s v=""/>
    <s v=""/>
    <s v=""/>
    <n v="0"/>
    <n v="0"/>
    <n v="0"/>
    <n v="0"/>
    <n v="0"/>
    <n v="0"/>
  </r>
  <r>
    <n v="4"/>
    <m/>
    <m/>
    <m/>
    <s v=""/>
    <m/>
    <s v=""/>
    <s v=""/>
    <s v=""/>
    <x v="0"/>
    <m/>
    <s v=""/>
    <m/>
    <x v="0"/>
    <m/>
    <s v=""/>
    <s v=""/>
    <s v=""/>
    <s v=""/>
    <s v=""/>
    <s v=""/>
    <s v=""/>
    <s v=""/>
    <s v=""/>
    <s v=""/>
    <s v=""/>
    <n v="0"/>
    <n v="0"/>
    <n v="0"/>
    <n v="0"/>
    <n v="0"/>
    <n v="0"/>
  </r>
  <r>
    <n v="5"/>
    <m/>
    <m/>
    <m/>
    <s v=""/>
    <m/>
    <s v=""/>
    <s v=""/>
    <s v=""/>
    <x v="0"/>
    <m/>
    <s v=""/>
    <m/>
    <x v="0"/>
    <m/>
    <s v=""/>
    <s v=""/>
    <s v=""/>
    <s v=""/>
    <s v=""/>
    <s v=""/>
    <s v=""/>
    <s v=""/>
    <s v=""/>
    <s v=""/>
    <s v=""/>
    <n v="0"/>
    <n v="0"/>
    <n v="0"/>
    <n v="0"/>
    <n v="0"/>
    <n v="0"/>
  </r>
  <r>
    <n v="6"/>
    <m/>
    <m/>
    <m/>
    <s v=""/>
    <m/>
    <s v=""/>
    <s v=""/>
    <s v=""/>
    <x v="0"/>
    <m/>
    <s v=""/>
    <m/>
    <x v="0"/>
    <m/>
    <s v=""/>
    <s v=""/>
    <s v=""/>
    <s v=""/>
    <s v=""/>
    <s v=""/>
    <s v=""/>
    <s v=""/>
    <s v=""/>
    <s v=""/>
    <s v=""/>
    <n v="0"/>
    <n v="0"/>
    <n v="0"/>
    <n v="0"/>
    <n v="0"/>
    <n v="0"/>
  </r>
  <r>
    <n v="7"/>
    <m/>
    <m/>
    <m/>
    <s v=""/>
    <m/>
    <s v=""/>
    <s v=""/>
    <s v=""/>
    <x v="0"/>
    <m/>
    <s v=""/>
    <m/>
    <x v="0"/>
    <m/>
    <s v=""/>
    <s v=""/>
    <s v=""/>
    <s v=""/>
    <s v=""/>
    <s v=""/>
    <s v=""/>
    <s v=""/>
    <s v=""/>
    <s v=""/>
    <s v=""/>
    <n v="0"/>
    <n v="0"/>
    <n v="0"/>
    <n v="0"/>
    <n v="0"/>
    <n v="0"/>
  </r>
  <r>
    <n v="8"/>
    <m/>
    <m/>
    <m/>
    <s v=""/>
    <m/>
    <s v=""/>
    <s v=""/>
    <s v=""/>
    <x v="0"/>
    <m/>
    <s v=""/>
    <m/>
    <x v="0"/>
    <m/>
    <s v=""/>
    <s v=""/>
    <s v=""/>
    <s v=""/>
    <s v=""/>
    <s v=""/>
    <s v=""/>
    <s v=""/>
    <s v=""/>
    <s v=""/>
    <s v=""/>
    <n v="0"/>
    <n v="0"/>
    <n v="0"/>
    <n v="0"/>
    <n v="0"/>
    <n v="0"/>
  </r>
  <r>
    <n v="9"/>
    <m/>
    <m/>
    <m/>
    <s v=""/>
    <m/>
    <s v=""/>
    <s v=""/>
    <s v=""/>
    <x v="0"/>
    <m/>
    <s v=""/>
    <m/>
    <x v="0"/>
    <m/>
    <s v=""/>
    <s v=""/>
    <s v=""/>
    <s v=""/>
    <s v=""/>
    <s v=""/>
    <s v=""/>
    <s v=""/>
    <s v=""/>
    <s v=""/>
    <s v=""/>
    <n v="0"/>
    <n v="0"/>
    <n v="0"/>
    <n v="0"/>
    <n v="0"/>
    <n v="0"/>
  </r>
  <r>
    <n v="10"/>
    <m/>
    <m/>
    <m/>
    <s v=""/>
    <m/>
    <s v=""/>
    <s v=""/>
    <s v=""/>
    <x v="0"/>
    <m/>
    <s v=""/>
    <m/>
    <x v="0"/>
    <m/>
    <s v=""/>
    <s v=""/>
    <s v=""/>
    <s v=""/>
    <s v=""/>
    <s v=""/>
    <s v=""/>
    <s v=""/>
    <s v=""/>
    <s v=""/>
    <s v=""/>
    <n v="0"/>
    <n v="0"/>
    <n v="0"/>
    <n v="0"/>
    <n v="0"/>
    <n v="0"/>
  </r>
  <r>
    <n v="11"/>
    <m/>
    <m/>
    <m/>
    <s v=""/>
    <m/>
    <s v=""/>
    <s v=""/>
    <s v=""/>
    <x v="0"/>
    <m/>
    <s v=""/>
    <m/>
    <x v="0"/>
    <m/>
    <s v=""/>
    <s v=""/>
    <s v=""/>
    <s v=""/>
    <s v=""/>
    <s v=""/>
    <s v=""/>
    <s v=""/>
    <s v=""/>
    <s v=""/>
    <s v=""/>
    <n v="0"/>
    <n v="0"/>
    <n v="0"/>
    <n v="0"/>
    <n v="0"/>
    <n v="0"/>
  </r>
  <r>
    <n v="12"/>
    <m/>
    <m/>
    <m/>
    <s v=""/>
    <m/>
    <s v=""/>
    <s v=""/>
    <s v=""/>
    <x v="0"/>
    <m/>
    <s v=""/>
    <m/>
    <x v="0"/>
    <m/>
    <s v=""/>
    <s v=""/>
    <s v=""/>
    <s v=""/>
    <s v=""/>
    <s v=""/>
    <s v=""/>
    <s v=""/>
    <s v=""/>
    <s v=""/>
    <s v=""/>
    <n v="0"/>
    <n v="0"/>
    <n v="0"/>
    <n v="0"/>
    <n v="0"/>
    <n v="0"/>
  </r>
  <r>
    <n v="13"/>
    <m/>
    <m/>
    <m/>
    <s v=""/>
    <m/>
    <s v=""/>
    <s v=""/>
    <s v=""/>
    <x v="0"/>
    <m/>
    <s v=""/>
    <m/>
    <x v="0"/>
    <m/>
    <s v=""/>
    <s v=""/>
    <s v=""/>
    <s v=""/>
    <s v=""/>
    <s v=""/>
    <s v=""/>
    <s v=""/>
    <s v=""/>
    <s v=""/>
    <s v=""/>
    <n v="0"/>
    <n v="0"/>
    <n v="0"/>
    <n v="0"/>
    <n v="0"/>
    <n v="0"/>
  </r>
  <r>
    <n v="14"/>
    <m/>
    <m/>
    <m/>
    <s v=""/>
    <m/>
    <s v=""/>
    <s v=""/>
    <s v=""/>
    <x v="0"/>
    <m/>
    <s v=""/>
    <m/>
    <x v="0"/>
    <m/>
    <s v=""/>
    <s v=""/>
    <s v=""/>
    <s v=""/>
    <s v=""/>
    <s v=""/>
    <s v=""/>
    <s v=""/>
    <s v=""/>
    <s v=""/>
    <s v=""/>
    <n v="0"/>
    <n v="0"/>
    <n v="0"/>
    <n v="0"/>
    <n v="0"/>
    <n v="0"/>
  </r>
  <r>
    <n v="15"/>
    <m/>
    <m/>
    <m/>
    <s v=""/>
    <m/>
    <s v=""/>
    <s v=""/>
    <s v=""/>
    <x v="0"/>
    <m/>
    <s v=""/>
    <m/>
    <x v="0"/>
    <m/>
    <s v=""/>
    <s v=""/>
    <s v=""/>
    <s v=""/>
    <s v=""/>
    <s v=""/>
    <s v=""/>
    <s v=""/>
    <s v=""/>
    <s v=""/>
    <s v=""/>
    <n v="0"/>
    <n v="0"/>
    <n v="0"/>
    <n v="0"/>
    <n v="0"/>
    <n v="0"/>
  </r>
  <r>
    <n v="16"/>
    <m/>
    <m/>
    <m/>
    <s v=""/>
    <m/>
    <s v=""/>
    <s v=""/>
    <s v=""/>
    <x v="0"/>
    <m/>
    <s v=""/>
    <m/>
    <x v="0"/>
    <m/>
    <s v=""/>
    <s v=""/>
    <s v=""/>
    <s v=""/>
    <s v=""/>
    <s v=""/>
    <s v=""/>
    <s v=""/>
    <s v=""/>
    <s v=""/>
    <s v=""/>
    <n v="0"/>
    <n v="0"/>
    <n v="0"/>
    <n v="0"/>
    <n v="0"/>
    <n v="0"/>
  </r>
  <r>
    <n v="17"/>
    <m/>
    <m/>
    <m/>
    <s v=""/>
    <m/>
    <s v=""/>
    <s v=""/>
    <s v=""/>
    <x v="0"/>
    <m/>
    <s v=""/>
    <m/>
    <x v="0"/>
    <m/>
    <s v=""/>
    <s v=""/>
    <s v=""/>
    <s v=""/>
    <s v=""/>
    <s v=""/>
    <s v=""/>
    <s v=""/>
    <s v=""/>
    <s v=""/>
    <s v=""/>
    <n v="0"/>
    <n v="0"/>
    <n v="0"/>
    <n v="0"/>
    <n v="0"/>
    <n v="0"/>
  </r>
  <r>
    <n v="18"/>
    <m/>
    <m/>
    <m/>
    <s v=""/>
    <m/>
    <s v=""/>
    <s v=""/>
    <s v=""/>
    <x v="0"/>
    <m/>
    <s v=""/>
    <m/>
    <x v="0"/>
    <m/>
    <s v=""/>
    <s v=""/>
    <s v=""/>
    <s v=""/>
    <s v=""/>
    <s v=""/>
    <s v=""/>
    <s v=""/>
    <s v=""/>
    <s v=""/>
    <s v=""/>
    <n v="0"/>
    <n v="0"/>
    <n v="0"/>
    <n v="0"/>
    <n v="0"/>
    <n v="0"/>
  </r>
  <r>
    <n v="19"/>
    <m/>
    <m/>
    <m/>
    <s v=""/>
    <m/>
    <s v=""/>
    <s v=""/>
    <s v=""/>
    <x v="0"/>
    <m/>
    <s v=""/>
    <m/>
    <x v="0"/>
    <m/>
    <s v=""/>
    <s v=""/>
    <s v=""/>
    <s v=""/>
    <s v=""/>
    <s v=""/>
    <s v=""/>
    <s v=""/>
    <s v=""/>
    <s v=""/>
    <s v=""/>
    <n v="0"/>
    <n v="0"/>
    <n v="0"/>
    <n v="0"/>
    <n v="0"/>
    <n v="0"/>
  </r>
  <r>
    <n v="20"/>
    <m/>
    <m/>
    <m/>
    <s v=""/>
    <m/>
    <s v=""/>
    <s v=""/>
    <s v=""/>
    <x v="0"/>
    <m/>
    <s v=""/>
    <m/>
    <x v="0"/>
    <m/>
    <s v=""/>
    <s v=""/>
    <s v=""/>
    <s v=""/>
    <s v=""/>
    <s v=""/>
    <s v=""/>
    <s v=""/>
    <s v=""/>
    <s v=""/>
    <s v=""/>
    <n v="0"/>
    <n v="0"/>
    <n v="0"/>
    <n v="0"/>
    <n v="0"/>
    <n v="0"/>
  </r>
  <r>
    <n v="21"/>
    <m/>
    <m/>
    <m/>
    <s v=""/>
    <m/>
    <s v=""/>
    <s v=""/>
    <s v=""/>
    <x v="0"/>
    <m/>
    <s v=""/>
    <m/>
    <x v="0"/>
    <m/>
    <s v=""/>
    <s v=""/>
    <s v=""/>
    <s v=""/>
    <s v=""/>
    <s v=""/>
    <s v=""/>
    <s v=""/>
    <s v=""/>
    <s v=""/>
    <s v=""/>
    <n v="0"/>
    <n v="0"/>
    <n v="0"/>
    <n v="0"/>
    <n v="0"/>
    <n v="0"/>
  </r>
  <r>
    <n v="22"/>
    <m/>
    <m/>
    <m/>
    <s v=""/>
    <m/>
    <s v=""/>
    <s v=""/>
    <s v=""/>
    <x v="0"/>
    <m/>
    <s v=""/>
    <m/>
    <x v="0"/>
    <m/>
    <s v=""/>
    <s v=""/>
    <s v=""/>
    <s v=""/>
    <s v=""/>
    <s v=""/>
    <s v=""/>
    <s v=""/>
    <s v=""/>
    <s v=""/>
    <s v=""/>
    <n v="0"/>
    <n v="0"/>
    <n v="0"/>
    <n v="0"/>
    <n v="0"/>
    <n v="0"/>
  </r>
  <r>
    <n v="23"/>
    <m/>
    <m/>
    <m/>
    <s v=""/>
    <m/>
    <s v=""/>
    <s v=""/>
    <s v=""/>
    <x v="0"/>
    <m/>
    <s v=""/>
    <m/>
    <x v="0"/>
    <m/>
    <s v=""/>
    <s v=""/>
    <s v=""/>
    <s v=""/>
    <s v=""/>
    <s v=""/>
    <s v=""/>
    <s v=""/>
    <s v=""/>
    <s v=""/>
    <s v=""/>
    <n v="0"/>
    <n v="0"/>
    <n v="0"/>
    <n v="0"/>
    <n v="0"/>
    <n v="0"/>
  </r>
  <r>
    <n v="24"/>
    <m/>
    <m/>
    <m/>
    <s v=""/>
    <m/>
    <s v=""/>
    <s v=""/>
    <s v=""/>
    <x v="0"/>
    <m/>
    <s v=""/>
    <m/>
    <x v="0"/>
    <m/>
    <s v=""/>
    <s v=""/>
    <s v=""/>
    <s v=""/>
    <s v=""/>
    <s v=""/>
    <s v=""/>
    <s v=""/>
    <s v=""/>
    <s v=""/>
    <s v=""/>
    <n v="0"/>
    <n v="0"/>
    <n v="0"/>
    <n v="0"/>
    <n v="0"/>
    <n v="0"/>
  </r>
  <r>
    <n v="25"/>
    <m/>
    <m/>
    <m/>
    <s v=""/>
    <m/>
    <s v=""/>
    <s v=""/>
    <s v=""/>
    <x v="0"/>
    <m/>
    <s v=""/>
    <m/>
    <x v="0"/>
    <m/>
    <s v=""/>
    <s v=""/>
    <s v=""/>
    <s v=""/>
    <s v=""/>
    <s v=""/>
    <s v=""/>
    <s v=""/>
    <s v=""/>
    <s v=""/>
    <s v=""/>
    <n v="0"/>
    <n v="0"/>
    <n v="0"/>
    <n v="0"/>
    <n v="0"/>
    <n v="0"/>
  </r>
  <r>
    <n v="26"/>
    <m/>
    <m/>
    <m/>
    <s v=""/>
    <m/>
    <s v=""/>
    <s v=""/>
    <s v=""/>
    <x v="0"/>
    <m/>
    <s v=""/>
    <m/>
    <x v="0"/>
    <m/>
    <s v=""/>
    <s v=""/>
    <s v=""/>
    <s v=""/>
    <s v=""/>
    <s v=""/>
    <s v=""/>
    <s v=""/>
    <s v=""/>
    <s v=""/>
    <s v=""/>
    <n v="0"/>
    <n v="0"/>
    <n v="0"/>
    <n v="0"/>
    <n v="0"/>
    <n v="0"/>
  </r>
  <r>
    <n v="27"/>
    <m/>
    <m/>
    <m/>
    <s v=""/>
    <m/>
    <s v=""/>
    <s v=""/>
    <s v=""/>
    <x v="0"/>
    <m/>
    <s v=""/>
    <m/>
    <x v="0"/>
    <m/>
    <s v=""/>
    <s v=""/>
    <s v=""/>
    <s v=""/>
    <s v=""/>
    <s v=""/>
    <s v=""/>
    <s v=""/>
    <s v=""/>
    <s v=""/>
    <s v=""/>
    <n v="0"/>
    <n v="0"/>
    <n v="0"/>
    <n v="0"/>
    <n v="0"/>
    <n v="0"/>
  </r>
  <r>
    <n v="28"/>
    <m/>
    <m/>
    <m/>
    <s v=""/>
    <m/>
    <s v=""/>
    <s v=""/>
    <s v=""/>
    <x v="0"/>
    <m/>
    <s v=""/>
    <m/>
    <x v="0"/>
    <m/>
    <s v=""/>
    <s v=""/>
    <s v=""/>
    <s v=""/>
    <s v=""/>
    <s v=""/>
    <s v=""/>
    <s v=""/>
    <s v=""/>
    <s v=""/>
    <s v=""/>
    <n v="0"/>
    <n v="0"/>
    <n v="0"/>
    <n v="0"/>
    <n v="0"/>
    <n v="0"/>
  </r>
  <r>
    <n v="29"/>
    <m/>
    <m/>
    <m/>
    <s v=""/>
    <m/>
    <s v=""/>
    <s v=""/>
    <s v=""/>
    <x v="0"/>
    <m/>
    <s v=""/>
    <m/>
    <x v="0"/>
    <m/>
    <s v=""/>
    <s v=""/>
    <s v=""/>
    <s v=""/>
    <s v=""/>
    <s v=""/>
    <s v=""/>
    <s v=""/>
    <s v=""/>
    <s v=""/>
    <s v=""/>
    <n v="0"/>
    <n v="0"/>
    <n v="0"/>
    <n v="0"/>
    <n v="0"/>
    <n v="0"/>
  </r>
  <r>
    <n v="30"/>
    <m/>
    <m/>
    <m/>
    <s v=""/>
    <m/>
    <s v=""/>
    <s v=""/>
    <s v=""/>
    <x v="0"/>
    <m/>
    <s v=""/>
    <m/>
    <x v="0"/>
    <m/>
    <s v=""/>
    <s v=""/>
    <s v=""/>
    <s v=""/>
    <s v=""/>
    <s v=""/>
    <s v=""/>
    <s v=""/>
    <s v=""/>
    <s v=""/>
    <s v=""/>
    <n v="0"/>
    <n v="0"/>
    <n v="0"/>
    <n v="0"/>
    <n v="0"/>
    <n v="0"/>
  </r>
  <r>
    <n v="31"/>
    <m/>
    <m/>
    <m/>
    <s v=""/>
    <m/>
    <s v=""/>
    <s v=""/>
    <s v=""/>
    <x v="0"/>
    <m/>
    <s v=""/>
    <m/>
    <x v="0"/>
    <m/>
    <s v=""/>
    <s v=""/>
    <s v=""/>
    <s v=""/>
    <s v=""/>
    <s v=""/>
    <s v=""/>
    <s v=""/>
    <s v=""/>
    <s v=""/>
    <s v=""/>
    <n v="0"/>
    <n v="0"/>
    <n v="0"/>
    <n v="0"/>
    <n v="0"/>
    <n v="0"/>
  </r>
  <r>
    <n v="32"/>
    <m/>
    <m/>
    <m/>
    <s v=""/>
    <m/>
    <s v=""/>
    <s v=""/>
    <s v=""/>
    <x v="0"/>
    <m/>
    <s v=""/>
    <m/>
    <x v="0"/>
    <m/>
    <s v=""/>
    <s v=""/>
    <s v=""/>
    <s v=""/>
    <s v=""/>
    <s v=""/>
    <s v=""/>
    <s v=""/>
    <s v=""/>
    <s v=""/>
    <s v=""/>
    <n v="0"/>
    <n v="0"/>
    <n v="0"/>
    <n v="0"/>
    <n v="0"/>
    <n v="0"/>
  </r>
  <r>
    <n v="33"/>
    <m/>
    <m/>
    <m/>
    <s v=""/>
    <m/>
    <s v=""/>
    <s v=""/>
    <s v=""/>
    <x v="0"/>
    <m/>
    <s v=""/>
    <m/>
    <x v="0"/>
    <m/>
    <s v=""/>
    <s v=""/>
    <s v=""/>
    <s v=""/>
    <s v=""/>
    <s v=""/>
    <s v=""/>
    <s v=""/>
    <s v=""/>
    <s v=""/>
    <s v=""/>
    <n v="0"/>
    <n v="0"/>
    <n v="0"/>
    <n v="0"/>
    <n v="0"/>
    <n v="0"/>
  </r>
  <r>
    <n v="34"/>
    <m/>
    <m/>
    <m/>
    <s v=""/>
    <m/>
    <s v=""/>
    <s v=""/>
    <s v=""/>
    <x v="0"/>
    <m/>
    <s v=""/>
    <m/>
    <x v="0"/>
    <m/>
    <s v=""/>
    <s v=""/>
    <s v=""/>
    <s v=""/>
    <s v=""/>
    <s v=""/>
    <s v=""/>
    <s v=""/>
    <s v=""/>
    <s v=""/>
    <s v=""/>
    <n v="0"/>
    <n v="0"/>
    <n v="0"/>
    <n v="0"/>
    <n v="0"/>
    <n v="0"/>
  </r>
  <r>
    <n v="35"/>
    <m/>
    <m/>
    <m/>
    <s v=""/>
    <m/>
    <s v=""/>
    <s v=""/>
    <s v=""/>
    <x v="0"/>
    <m/>
    <s v=""/>
    <m/>
    <x v="0"/>
    <m/>
    <s v=""/>
    <s v=""/>
    <s v=""/>
    <s v=""/>
    <s v=""/>
    <s v=""/>
    <s v=""/>
    <s v=""/>
    <s v=""/>
    <s v=""/>
    <s v=""/>
    <n v="0"/>
    <n v="0"/>
    <n v="0"/>
    <n v="0"/>
    <n v="0"/>
    <n v="0"/>
  </r>
  <r>
    <n v="36"/>
    <m/>
    <m/>
    <m/>
    <s v=""/>
    <m/>
    <s v=""/>
    <s v=""/>
    <s v=""/>
    <x v="0"/>
    <m/>
    <s v=""/>
    <m/>
    <x v="0"/>
    <m/>
    <s v=""/>
    <s v=""/>
    <s v=""/>
    <s v=""/>
    <s v=""/>
    <s v=""/>
    <s v=""/>
    <s v=""/>
    <s v=""/>
    <s v=""/>
    <s v=""/>
    <n v="0"/>
    <n v="0"/>
    <n v="0"/>
    <n v="0"/>
    <n v="0"/>
    <n v="0"/>
  </r>
  <r>
    <n v="37"/>
    <m/>
    <m/>
    <m/>
    <s v=""/>
    <m/>
    <s v=""/>
    <s v=""/>
    <s v=""/>
    <x v="0"/>
    <m/>
    <s v=""/>
    <m/>
    <x v="0"/>
    <m/>
    <s v=""/>
    <s v=""/>
    <s v=""/>
    <s v=""/>
    <s v=""/>
    <s v=""/>
    <s v=""/>
    <s v=""/>
    <s v=""/>
    <s v=""/>
    <s v=""/>
    <n v="0"/>
    <n v="0"/>
    <n v="0"/>
    <n v="0"/>
    <n v="0"/>
    <n v="0"/>
  </r>
  <r>
    <n v="38"/>
    <m/>
    <m/>
    <m/>
    <s v=""/>
    <m/>
    <s v=""/>
    <s v=""/>
    <s v=""/>
    <x v="0"/>
    <m/>
    <s v=""/>
    <m/>
    <x v="0"/>
    <m/>
    <s v=""/>
    <s v=""/>
    <s v=""/>
    <s v=""/>
    <s v=""/>
    <s v=""/>
    <s v=""/>
    <s v=""/>
    <s v=""/>
    <s v=""/>
    <s v=""/>
    <n v="0"/>
    <n v="0"/>
    <n v="0"/>
    <n v="0"/>
    <n v="0"/>
    <n v="0"/>
  </r>
  <r>
    <n v="39"/>
    <m/>
    <m/>
    <m/>
    <s v=""/>
    <m/>
    <s v=""/>
    <s v=""/>
    <s v=""/>
    <x v="0"/>
    <m/>
    <s v=""/>
    <m/>
    <x v="0"/>
    <m/>
    <s v=""/>
    <s v=""/>
    <s v=""/>
    <s v=""/>
    <s v=""/>
    <s v=""/>
    <s v=""/>
    <s v=""/>
    <s v=""/>
    <s v=""/>
    <s v=""/>
    <n v="0"/>
    <n v="0"/>
    <n v="0"/>
    <n v="0"/>
    <n v="0"/>
    <n v="0"/>
  </r>
  <r>
    <n v="40"/>
    <m/>
    <m/>
    <m/>
    <s v=""/>
    <m/>
    <s v=""/>
    <s v=""/>
    <s v=""/>
    <x v="0"/>
    <m/>
    <s v=""/>
    <m/>
    <x v="0"/>
    <m/>
    <s v=""/>
    <s v=""/>
    <s v=""/>
    <s v=""/>
    <s v=""/>
    <s v=""/>
    <s v=""/>
    <s v=""/>
    <s v=""/>
    <s v=""/>
    <s v=""/>
    <n v="0"/>
    <n v="0"/>
    <n v="0"/>
    <n v="0"/>
    <n v="0"/>
    <n v="0"/>
  </r>
  <r>
    <n v="41"/>
    <m/>
    <m/>
    <m/>
    <s v=""/>
    <m/>
    <s v=""/>
    <s v=""/>
    <s v=""/>
    <x v="0"/>
    <m/>
    <s v=""/>
    <m/>
    <x v="0"/>
    <m/>
    <s v=""/>
    <s v=""/>
    <s v=""/>
    <s v=""/>
    <s v=""/>
    <s v=""/>
    <s v=""/>
    <s v=""/>
    <s v=""/>
    <s v=""/>
    <s v=""/>
    <n v="0"/>
    <n v="0"/>
    <n v="0"/>
    <n v="0"/>
    <n v="0"/>
    <n v="0"/>
  </r>
  <r>
    <n v="42"/>
    <m/>
    <m/>
    <m/>
    <s v=""/>
    <m/>
    <s v=""/>
    <s v=""/>
    <s v=""/>
    <x v="0"/>
    <m/>
    <s v=""/>
    <m/>
    <x v="0"/>
    <m/>
    <s v=""/>
    <s v=""/>
    <s v=""/>
    <s v=""/>
    <s v=""/>
    <s v=""/>
    <s v=""/>
    <s v=""/>
    <s v=""/>
    <s v=""/>
    <s v=""/>
    <n v="0"/>
    <n v="0"/>
    <n v="0"/>
    <n v="0"/>
    <n v="0"/>
    <n v="0"/>
  </r>
  <r>
    <n v="43"/>
    <m/>
    <m/>
    <m/>
    <s v=""/>
    <m/>
    <s v=""/>
    <s v=""/>
    <s v=""/>
    <x v="0"/>
    <m/>
    <s v=""/>
    <m/>
    <x v="0"/>
    <m/>
    <s v=""/>
    <s v=""/>
    <s v=""/>
    <s v=""/>
    <s v=""/>
    <s v=""/>
    <s v=""/>
    <s v=""/>
    <s v=""/>
    <s v=""/>
    <s v=""/>
    <n v="0"/>
    <n v="0"/>
    <n v="0"/>
    <n v="0"/>
    <n v="0"/>
    <n v="0"/>
  </r>
  <r>
    <n v="44"/>
    <m/>
    <m/>
    <m/>
    <s v=""/>
    <m/>
    <s v=""/>
    <s v=""/>
    <s v=""/>
    <x v="0"/>
    <m/>
    <s v=""/>
    <m/>
    <x v="0"/>
    <m/>
    <s v=""/>
    <s v=""/>
    <s v=""/>
    <s v=""/>
    <s v=""/>
    <s v=""/>
    <s v=""/>
    <s v=""/>
    <s v=""/>
    <s v=""/>
    <s v=""/>
    <n v="0"/>
    <n v="0"/>
    <n v="0"/>
    <n v="0"/>
    <n v="0"/>
    <n v="0"/>
  </r>
  <r>
    <n v="45"/>
    <m/>
    <m/>
    <m/>
    <s v=""/>
    <m/>
    <s v=""/>
    <s v=""/>
    <s v=""/>
    <x v="0"/>
    <m/>
    <s v=""/>
    <m/>
    <x v="0"/>
    <m/>
    <s v=""/>
    <s v=""/>
    <s v=""/>
    <s v=""/>
    <s v=""/>
    <s v=""/>
    <s v=""/>
    <s v=""/>
    <s v=""/>
    <s v=""/>
    <s v=""/>
    <n v="0"/>
    <n v="0"/>
    <n v="0"/>
    <n v="0"/>
    <n v="0"/>
    <n v="0"/>
  </r>
  <r>
    <n v="46"/>
    <m/>
    <m/>
    <m/>
    <s v=""/>
    <m/>
    <s v=""/>
    <s v=""/>
    <s v=""/>
    <x v="0"/>
    <m/>
    <s v=""/>
    <m/>
    <x v="0"/>
    <m/>
    <s v=""/>
    <s v=""/>
    <s v=""/>
    <s v=""/>
    <s v=""/>
    <s v=""/>
    <s v=""/>
    <s v=""/>
    <s v=""/>
    <s v=""/>
    <s v=""/>
    <n v="0"/>
    <n v="0"/>
    <n v="0"/>
    <n v="0"/>
    <n v="0"/>
    <n v="0"/>
  </r>
  <r>
    <n v="47"/>
    <m/>
    <m/>
    <m/>
    <s v=""/>
    <m/>
    <s v=""/>
    <s v=""/>
    <s v=""/>
    <x v="0"/>
    <m/>
    <s v=""/>
    <m/>
    <x v="0"/>
    <m/>
    <s v=""/>
    <s v=""/>
    <s v=""/>
    <s v=""/>
    <s v=""/>
    <s v=""/>
    <s v=""/>
    <s v=""/>
    <s v=""/>
    <s v=""/>
    <s v=""/>
    <n v="0"/>
    <n v="0"/>
    <n v="0"/>
    <n v="0"/>
    <n v="0"/>
    <n v="0"/>
  </r>
  <r>
    <n v="48"/>
    <m/>
    <m/>
    <m/>
    <s v=""/>
    <m/>
    <s v=""/>
    <s v=""/>
    <s v=""/>
    <x v="0"/>
    <m/>
    <s v=""/>
    <m/>
    <x v="0"/>
    <m/>
    <s v=""/>
    <s v=""/>
    <s v=""/>
    <s v=""/>
    <s v=""/>
    <s v=""/>
    <s v=""/>
    <s v=""/>
    <s v=""/>
    <s v=""/>
    <s v=""/>
    <n v="0"/>
    <n v="0"/>
    <n v="0"/>
    <n v="0"/>
    <n v="0"/>
    <n v="0"/>
  </r>
  <r>
    <n v="49"/>
    <m/>
    <m/>
    <m/>
    <s v=""/>
    <m/>
    <s v=""/>
    <s v=""/>
    <s v=""/>
    <x v="0"/>
    <m/>
    <s v=""/>
    <m/>
    <x v="0"/>
    <m/>
    <s v=""/>
    <s v=""/>
    <s v=""/>
    <s v=""/>
    <s v=""/>
    <s v=""/>
    <s v=""/>
    <s v=""/>
    <s v=""/>
    <s v=""/>
    <s v=""/>
    <n v="0"/>
    <n v="0"/>
    <n v="0"/>
    <n v="0"/>
    <n v="0"/>
    <n v="0"/>
  </r>
  <r>
    <n v="50"/>
    <m/>
    <m/>
    <m/>
    <s v=""/>
    <m/>
    <s v=""/>
    <s v=""/>
    <s v=""/>
    <x v="0"/>
    <m/>
    <s v=""/>
    <m/>
    <x v="0"/>
    <m/>
    <s v=""/>
    <s v=""/>
    <s v=""/>
    <s v=""/>
    <s v=""/>
    <s v=""/>
    <s v=""/>
    <s v=""/>
    <s v=""/>
    <s v=""/>
    <s v=""/>
    <n v="0"/>
    <n v="0"/>
    <n v="0"/>
    <n v="0"/>
    <n v="0"/>
    <n v="0"/>
  </r>
  <r>
    <n v="51"/>
    <m/>
    <m/>
    <m/>
    <s v=""/>
    <m/>
    <s v=""/>
    <s v=""/>
    <s v=""/>
    <x v="0"/>
    <m/>
    <s v=""/>
    <m/>
    <x v="0"/>
    <m/>
    <s v=""/>
    <s v=""/>
    <s v=""/>
    <s v=""/>
    <s v=""/>
    <s v=""/>
    <s v=""/>
    <s v=""/>
    <s v=""/>
    <s v=""/>
    <s v=""/>
    <n v="0"/>
    <n v="0"/>
    <n v="0"/>
    <n v="0"/>
    <n v="0"/>
    <n v="0"/>
  </r>
  <r>
    <n v="52"/>
    <m/>
    <m/>
    <m/>
    <s v=""/>
    <m/>
    <s v=""/>
    <s v=""/>
    <s v=""/>
    <x v="0"/>
    <m/>
    <s v=""/>
    <m/>
    <x v="0"/>
    <m/>
    <s v=""/>
    <s v=""/>
    <s v=""/>
    <s v=""/>
    <s v=""/>
    <s v=""/>
    <s v=""/>
    <s v=""/>
    <s v=""/>
    <s v=""/>
    <s v=""/>
    <n v="0"/>
    <n v="0"/>
    <n v="0"/>
    <n v="0"/>
    <n v="0"/>
    <n v="0"/>
  </r>
  <r>
    <n v="53"/>
    <m/>
    <m/>
    <m/>
    <s v=""/>
    <m/>
    <s v=""/>
    <s v=""/>
    <s v=""/>
    <x v="0"/>
    <m/>
    <s v=""/>
    <m/>
    <x v="0"/>
    <m/>
    <s v=""/>
    <s v=""/>
    <s v=""/>
    <s v=""/>
    <s v=""/>
    <s v=""/>
    <s v=""/>
    <s v=""/>
    <s v=""/>
    <s v=""/>
    <s v=""/>
    <n v="0"/>
    <n v="0"/>
    <n v="0"/>
    <n v="0"/>
    <n v="0"/>
    <n v="0"/>
  </r>
  <r>
    <n v="54"/>
    <m/>
    <m/>
    <m/>
    <s v=""/>
    <m/>
    <s v=""/>
    <s v=""/>
    <s v=""/>
    <x v="0"/>
    <m/>
    <s v=""/>
    <m/>
    <x v="0"/>
    <m/>
    <s v=""/>
    <s v=""/>
    <s v=""/>
    <s v=""/>
    <s v=""/>
    <s v=""/>
    <s v=""/>
    <s v=""/>
    <s v=""/>
    <s v=""/>
    <s v=""/>
    <n v="0"/>
    <n v="0"/>
    <n v="0"/>
    <n v="0"/>
    <n v="0"/>
    <n v="0"/>
  </r>
  <r>
    <n v="55"/>
    <m/>
    <m/>
    <m/>
    <s v=""/>
    <m/>
    <s v=""/>
    <s v=""/>
    <s v=""/>
    <x v="0"/>
    <m/>
    <s v=""/>
    <m/>
    <x v="0"/>
    <m/>
    <s v=""/>
    <s v=""/>
    <s v=""/>
    <s v=""/>
    <s v=""/>
    <s v=""/>
    <s v=""/>
    <s v=""/>
    <s v=""/>
    <s v=""/>
    <s v=""/>
    <n v="0"/>
    <n v="0"/>
    <n v="0"/>
    <n v="0"/>
    <n v="0"/>
    <n v="0"/>
  </r>
  <r>
    <n v="56"/>
    <m/>
    <m/>
    <m/>
    <s v=""/>
    <m/>
    <s v=""/>
    <s v=""/>
    <s v=""/>
    <x v="0"/>
    <m/>
    <s v=""/>
    <m/>
    <x v="0"/>
    <m/>
    <s v=""/>
    <s v=""/>
    <s v=""/>
    <s v=""/>
    <s v=""/>
    <s v=""/>
    <s v=""/>
    <s v=""/>
    <s v=""/>
    <s v=""/>
    <s v=""/>
    <n v="0"/>
    <n v="0"/>
    <n v="0"/>
    <n v="0"/>
    <n v="0"/>
    <n v="0"/>
  </r>
  <r>
    <n v="57"/>
    <m/>
    <m/>
    <m/>
    <s v=""/>
    <m/>
    <s v=""/>
    <s v=""/>
    <s v=""/>
    <x v="0"/>
    <m/>
    <s v=""/>
    <m/>
    <x v="0"/>
    <m/>
    <s v=""/>
    <s v=""/>
    <s v=""/>
    <s v=""/>
    <s v=""/>
    <s v=""/>
    <s v=""/>
    <s v=""/>
    <s v=""/>
    <s v=""/>
    <s v=""/>
    <n v="0"/>
    <n v="0"/>
    <n v="0"/>
    <n v="0"/>
    <n v="0"/>
    <n v="0"/>
  </r>
  <r>
    <n v="58"/>
    <m/>
    <m/>
    <m/>
    <s v=""/>
    <m/>
    <s v=""/>
    <s v=""/>
    <s v=""/>
    <x v="0"/>
    <m/>
    <s v=""/>
    <m/>
    <x v="0"/>
    <m/>
    <s v=""/>
    <s v=""/>
    <s v=""/>
    <s v=""/>
    <s v=""/>
    <s v=""/>
    <s v=""/>
    <s v=""/>
    <s v=""/>
    <s v=""/>
    <s v=""/>
    <n v="0"/>
    <n v="0"/>
    <n v="0"/>
    <n v="0"/>
    <n v="0"/>
    <n v="0"/>
  </r>
  <r>
    <n v="59"/>
    <m/>
    <m/>
    <m/>
    <s v=""/>
    <m/>
    <s v=""/>
    <s v=""/>
    <s v=""/>
    <x v="0"/>
    <m/>
    <s v=""/>
    <m/>
    <x v="0"/>
    <m/>
    <s v=""/>
    <s v=""/>
    <s v=""/>
    <s v=""/>
    <s v=""/>
    <s v=""/>
    <s v=""/>
    <s v=""/>
    <s v=""/>
    <s v=""/>
    <s v=""/>
    <n v="0"/>
    <n v="0"/>
    <n v="0"/>
    <n v="0"/>
    <n v="0"/>
    <n v="0"/>
  </r>
  <r>
    <n v="60"/>
    <m/>
    <m/>
    <m/>
    <s v=""/>
    <m/>
    <s v=""/>
    <s v=""/>
    <s v=""/>
    <x v="0"/>
    <m/>
    <s v=""/>
    <m/>
    <x v="0"/>
    <m/>
    <s v=""/>
    <s v=""/>
    <s v=""/>
    <s v=""/>
    <s v=""/>
    <s v=""/>
    <s v=""/>
    <s v=""/>
    <s v=""/>
    <s v=""/>
    <s v=""/>
    <n v="0"/>
    <n v="0"/>
    <n v="0"/>
    <n v="0"/>
    <n v="0"/>
    <n v="0"/>
  </r>
  <r>
    <n v="61"/>
    <m/>
    <m/>
    <m/>
    <s v=""/>
    <m/>
    <s v=""/>
    <s v=""/>
    <s v=""/>
    <x v="0"/>
    <m/>
    <s v=""/>
    <m/>
    <x v="0"/>
    <m/>
    <s v=""/>
    <s v=""/>
    <s v=""/>
    <s v=""/>
    <s v=""/>
    <s v=""/>
    <s v=""/>
    <s v=""/>
    <s v=""/>
    <s v=""/>
    <s v=""/>
    <n v="0"/>
    <n v="0"/>
    <n v="0"/>
    <n v="0"/>
    <n v="0"/>
    <n v="0"/>
  </r>
  <r>
    <n v="62"/>
    <m/>
    <m/>
    <m/>
    <s v=""/>
    <m/>
    <s v=""/>
    <s v=""/>
    <s v=""/>
    <x v="0"/>
    <m/>
    <s v=""/>
    <m/>
    <x v="0"/>
    <m/>
    <s v=""/>
    <s v=""/>
    <s v=""/>
    <s v=""/>
    <s v=""/>
    <s v=""/>
    <s v=""/>
    <s v=""/>
    <s v=""/>
    <s v=""/>
    <s v=""/>
    <n v="0"/>
    <n v="0"/>
    <n v="0"/>
    <n v="0"/>
    <n v="0"/>
    <n v="0"/>
  </r>
  <r>
    <n v="63"/>
    <m/>
    <m/>
    <m/>
    <s v=""/>
    <m/>
    <s v=""/>
    <s v=""/>
    <s v=""/>
    <x v="0"/>
    <m/>
    <s v=""/>
    <m/>
    <x v="0"/>
    <m/>
    <s v=""/>
    <s v=""/>
    <s v=""/>
    <s v=""/>
    <s v=""/>
    <s v=""/>
    <s v=""/>
    <s v=""/>
    <s v=""/>
    <s v=""/>
    <s v=""/>
    <n v="0"/>
    <n v="0"/>
    <n v="0"/>
    <n v="0"/>
    <n v="0"/>
    <n v="0"/>
  </r>
  <r>
    <n v="64"/>
    <m/>
    <m/>
    <m/>
    <s v=""/>
    <m/>
    <s v=""/>
    <s v=""/>
    <s v=""/>
    <x v="0"/>
    <m/>
    <s v=""/>
    <m/>
    <x v="0"/>
    <m/>
    <s v=""/>
    <s v=""/>
    <s v=""/>
    <s v=""/>
    <s v=""/>
    <s v=""/>
    <s v=""/>
    <s v=""/>
    <s v=""/>
    <s v=""/>
    <s v=""/>
    <n v="0"/>
    <n v="0"/>
    <n v="0"/>
    <n v="0"/>
    <n v="0"/>
    <n v="0"/>
  </r>
  <r>
    <n v="65"/>
    <m/>
    <m/>
    <m/>
    <s v=""/>
    <m/>
    <s v=""/>
    <s v=""/>
    <s v=""/>
    <x v="0"/>
    <m/>
    <s v=""/>
    <m/>
    <x v="0"/>
    <m/>
    <s v=""/>
    <s v=""/>
    <s v=""/>
    <s v=""/>
    <s v=""/>
    <s v=""/>
    <s v=""/>
    <s v=""/>
    <s v=""/>
    <s v=""/>
    <s v=""/>
    <n v="0"/>
    <n v="0"/>
    <n v="0"/>
    <n v="0"/>
    <n v="0"/>
    <n v="0"/>
  </r>
  <r>
    <n v="66"/>
    <m/>
    <m/>
    <m/>
    <s v=""/>
    <m/>
    <s v=""/>
    <s v=""/>
    <s v=""/>
    <x v="0"/>
    <m/>
    <s v=""/>
    <m/>
    <x v="0"/>
    <m/>
    <s v=""/>
    <s v=""/>
    <s v=""/>
    <s v=""/>
    <s v=""/>
    <s v=""/>
    <s v=""/>
    <s v=""/>
    <s v=""/>
    <s v=""/>
    <s v=""/>
    <n v="0"/>
    <n v="0"/>
    <n v="0"/>
    <n v="0"/>
    <n v="0"/>
    <n v="0"/>
  </r>
  <r>
    <n v="67"/>
    <m/>
    <m/>
    <m/>
    <s v=""/>
    <m/>
    <s v=""/>
    <s v=""/>
    <s v=""/>
    <x v="0"/>
    <m/>
    <s v=""/>
    <m/>
    <x v="0"/>
    <m/>
    <s v=""/>
    <s v=""/>
    <s v=""/>
    <s v=""/>
    <s v=""/>
    <s v=""/>
    <s v=""/>
    <s v=""/>
    <s v=""/>
    <s v=""/>
    <s v=""/>
    <n v="0"/>
    <n v="0"/>
    <n v="0"/>
    <n v="0"/>
    <n v="0"/>
    <n v="0"/>
  </r>
  <r>
    <n v="68"/>
    <m/>
    <m/>
    <m/>
    <s v=""/>
    <m/>
    <s v=""/>
    <s v=""/>
    <s v=""/>
    <x v="0"/>
    <m/>
    <s v=""/>
    <m/>
    <x v="0"/>
    <m/>
    <s v=""/>
    <s v=""/>
    <s v=""/>
    <s v=""/>
    <s v=""/>
    <s v=""/>
    <s v=""/>
    <s v=""/>
    <s v=""/>
    <s v=""/>
    <s v=""/>
    <n v="0"/>
    <n v="0"/>
    <n v="0"/>
    <n v="0"/>
    <n v="0"/>
    <n v="0"/>
  </r>
  <r>
    <n v="69"/>
    <m/>
    <m/>
    <m/>
    <s v=""/>
    <m/>
    <s v=""/>
    <s v=""/>
    <s v=""/>
    <x v="0"/>
    <m/>
    <s v=""/>
    <m/>
    <x v="0"/>
    <m/>
    <s v=""/>
    <s v=""/>
    <s v=""/>
    <s v=""/>
    <s v=""/>
    <s v=""/>
    <s v=""/>
    <s v=""/>
    <s v=""/>
    <s v=""/>
    <s v=""/>
    <n v="0"/>
    <n v="0"/>
    <n v="0"/>
    <n v="0"/>
    <n v="0"/>
    <n v="0"/>
  </r>
  <r>
    <n v="70"/>
    <m/>
    <m/>
    <m/>
    <s v=""/>
    <m/>
    <s v=""/>
    <s v=""/>
    <s v=""/>
    <x v="0"/>
    <m/>
    <s v=""/>
    <m/>
    <x v="0"/>
    <m/>
    <s v=""/>
    <s v=""/>
    <s v=""/>
    <s v=""/>
    <s v=""/>
    <s v=""/>
    <s v=""/>
    <s v=""/>
    <s v=""/>
    <s v=""/>
    <s v=""/>
    <n v="0"/>
    <n v="0"/>
    <n v="0"/>
    <n v="0"/>
    <n v="0"/>
    <n v="0"/>
  </r>
  <r>
    <n v="71"/>
    <m/>
    <m/>
    <m/>
    <s v=""/>
    <m/>
    <s v=""/>
    <s v=""/>
    <s v=""/>
    <x v="0"/>
    <m/>
    <s v=""/>
    <m/>
    <x v="0"/>
    <m/>
    <s v=""/>
    <s v=""/>
    <s v=""/>
    <s v=""/>
    <s v=""/>
    <s v=""/>
    <s v=""/>
    <s v=""/>
    <s v=""/>
    <s v=""/>
    <s v=""/>
    <n v="0"/>
    <n v="0"/>
    <n v="0"/>
    <n v="0"/>
    <n v="0"/>
    <n v="0"/>
  </r>
  <r>
    <n v="72"/>
    <m/>
    <m/>
    <m/>
    <s v=""/>
    <m/>
    <s v=""/>
    <s v=""/>
    <s v=""/>
    <x v="0"/>
    <m/>
    <s v=""/>
    <m/>
    <x v="0"/>
    <m/>
    <s v=""/>
    <s v=""/>
    <s v=""/>
    <s v=""/>
    <s v=""/>
    <s v=""/>
    <s v=""/>
    <s v=""/>
    <s v=""/>
    <s v=""/>
    <s v=""/>
    <n v="0"/>
    <n v="0"/>
    <n v="0"/>
    <n v="0"/>
    <n v="0"/>
    <n v="0"/>
  </r>
  <r>
    <n v="73"/>
    <m/>
    <m/>
    <m/>
    <s v=""/>
    <m/>
    <s v=""/>
    <s v=""/>
    <s v=""/>
    <x v="0"/>
    <m/>
    <s v=""/>
    <m/>
    <x v="0"/>
    <m/>
    <s v=""/>
    <s v=""/>
    <s v=""/>
    <s v=""/>
    <s v=""/>
    <s v=""/>
    <s v=""/>
    <s v=""/>
    <s v=""/>
    <s v=""/>
    <s v=""/>
    <n v="0"/>
    <n v="0"/>
    <n v="0"/>
    <n v="0"/>
    <n v="0"/>
    <n v="0"/>
  </r>
  <r>
    <n v="74"/>
    <m/>
    <m/>
    <m/>
    <s v=""/>
    <m/>
    <s v=""/>
    <s v=""/>
    <s v=""/>
    <x v="0"/>
    <m/>
    <s v=""/>
    <m/>
    <x v="0"/>
    <m/>
    <s v=""/>
    <s v=""/>
    <s v=""/>
    <s v=""/>
    <s v=""/>
    <s v=""/>
    <s v=""/>
    <s v=""/>
    <s v=""/>
    <s v=""/>
    <s v=""/>
    <n v="0"/>
    <n v="0"/>
    <n v="0"/>
    <n v="0"/>
    <n v="0"/>
    <n v="0"/>
  </r>
  <r>
    <n v="75"/>
    <m/>
    <m/>
    <m/>
    <s v=""/>
    <m/>
    <s v=""/>
    <s v=""/>
    <s v=""/>
    <x v="0"/>
    <m/>
    <s v=""/>
    <m/>
    <x v="0"/>
    <m/>
    <s v=""/>
    <s v=""/>
    <s v=""/>
    <s v=""/>
    <s v=""/>
    <s v=""/>
    <s v=""/>
    <s v=""/>
    <s v=""/>
    <s v=""/>
    <s v=""/>
    <n v="0"/>
    <n v="0"/>
    <n v="0"/>
    <n v="0"/>
    <n v="0"/>
    <n v="0"/>
  </r>
  <r>
    <n v="76"/>
    <m/>
    <m/>
    <m/>
    <s v=""/>
    <m/>
    <s v=""/>
    <s v=""/>
    <s v=""/>
    <x v="0"/>
    <m/>
    <s v=""/>
    <m/>
    <x v="0"/>
    <m/>
    <s v=""/>
    <s v=""/>
    <s v=""/>
    <s v=""/>
    <s v=""/>
    <s v=""/>
    <s v=""/>
    <s v=""/>
    <s v=""/>
    <s v=""/>
    <s v=""/>
    <n v="0"/>
    <n v="0"/>
    <n v="0"/>
    <n v="0"/>
    <n v="0"/>
    <n v="0"/>
  </r>
  <r>
    <n v="77"/>
    <m/>
    <m/>
    <m/>
    <s v=""/>
    <m/>
    <s v=""/>
    <s v=""/>
    <s v=""/>
    <x v="0"/>
    <m/>
    <s v=""/>
    <m/>
    <x v="0"/>
    <m/>
    <s v=""/>
    <s v=""/>
    <s v=""/>
    <s v=""/>
    <s v=""/>
    <s v=""/>
    <s v=""/>
    <s v=""/>
    <s v=""/>
    <s v=""/>
    <s v=""/>
    <n v="0"/>
    <n v="0"/>
    <n v="0"/>
    <n v="0"/>
    <n v="0"/>
    <n v="0"/>
  </r>
  <r>
    <n v="78"/>
    <m/>
    <m/>
    <m/>
    <s v=""/>
    <m/>
    <s v=""/>
    <s v=""/>
    <s v=""/>
    <x v="0"/>
    <m/>
    <s v=""/>
    <m/>
    <x v="0"/>
    <m/>
    <s v=""/>
    <s v=""/>
    <s v=""/>
    <s v=""/>
    <s v=""/>
    <s v=""/>
    <s v=""/>
    <s v=""/>
    <s v=""/>
    <s v=""/>
    <s v=""/>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5FAC7E-679F-469A-9C46-BD87FE6D2117}" name="PivotTable5" cacheId="9"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location ref="I5:K22" firstHeaderRow="1" firstDataRow="1" firstDataCol="0"/>
  <pivotFields count="1">
    <pivotField allDrilled="1" subtotalTop="0" showAll="0" dataSourceSort="1" defaultSubtotal="0" defaultAttributeDrillState="1"/>
  </pivotFields>
  <formats count="4">
    <format dxfId="67">
      <pivotArea outline="0" collapsedLevelsAreSubtotals="1" fieldPosition="0"/>
    </format>
    <format dxfId="66">
      <pivotArea type="all" dataOnly="0" outline="0" fieldPosition="0"/>
    </format>
    <format dxfId="65">
      <pivotArea outline="0" collapsedLevelsAreSubtotals="1" fieldPosition="0"/>
    </format>
    <format dxfId="64">
      <pivotArea dataOnly="0" labelOnly="1" outline="0" axis="axisValues" fieldPosition="0"/>
    </format>
  </formats>
  <pivotHierarchies count="35">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LBL_Table].[Post Fixture Description].&amp;[New LED 9in Circline Fixture]"/>
        <member name="[LBL_Table].[Post Fixture Description].&amp;[New LED Fulham Round Retrofit Ki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V2020-3- FS DVM Lighting Proposal Template.xlsm!LBL_Table">
        <x15:activeTabTopLevelEntity name="[LBL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EC3C0D-8962-4DB5-9C17-1B6BDE09C73E}" name="PivotTable2"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Control Description">
  <location ref="F15:G17" firstHeaderRow="1" firstDataRow="1" firstDataCol="1"/>
  <pivotFields count="32">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numFmtId="44" showAll="0"/>
    <pivotField numFmtId="44" showAll="0"/>
    <pivotField numFmtId="44" showAll="0"/>
    <pivotField numFmtId="44" showAll="0"/>
    <pivotField numFmtId="44" showAll="0"/>
    <pivotField showAll="0"/>
  </pivotFields>
  <rowFields count="1">
    <field x="13"/>
  </rowFields>
  <rowItems count="2">
    <i>
      <x/>
    </i>
    <i t="grand">
      <x/>
    </i>
  </rowItems>
  <colItems count="1">
    <i/>
  </colItems>
  <dataFields count="1">
    <dataField name="Qty" fld="12" baseField="12" baseItem="0"/>
  </dataFields>
  <formats count="1">
    <format dxfId="68">
      <pivotArea field="13"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2255EAB-1E7F-427E-86ED-AF5EE0082B82}" name="PivotTable1"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Fixture Description">
  <location ref="A15:D17" firstHeaderRow="0" firstDataRow="1" firstDataCol="1"/>
  <pivotFields count="32">
    <pivotField showAll="0"/>
    <pivotField showAll="0"/>
    <pivotField showAll="0"/>
    <pivotField showAll="0"/>
    <pivotField showAll="0"/>
    <pivotField showAll="0"/>
    <pivotField showAll="0"/>
    <pivotField dataField="1" showAll="0"/>
    <pivotField showAll="0"/>
    <pivotField axis="axisRow" showAll="0">
      <items count="2">
        <item x="0"/>
        <item t="default"/>
      </items>
    </pivotField>
    <pivotField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showAll="0"/>
    <pivotField showAll="0"/>
    <pivotField numFmtId="44" showAll="0"/>
    <pivotField numFmtId="44" showAll="0"/>
    <pivotField numFmtId="44" showAll="0"/>
    <pivotField numFmtId="44" showAll="0"/>
    <pivotField numFmtId="44" showAll="0"/>
    <pivotField showAll="0"/>
  </pivotFields>
  <rowFields count="1">
    <field x="9"/>
  </rowFields>
  <rowItems count="2">
    <i>
      <x/>
    </i>
    <i t="grand">
      <x/>
    </i>
  </rowItems>
  <colFields count="1">
    <field x="-2"/>
  </colFields>
  <colItems count="3">
    <i>
      <x/>
    </i>
    <i i="1">
      <x v="1"/>
    </i>
    <i i="2">
      <x v="2"/>
    </i>
  </colItems>
  <dataFields count="3">
    <dataField name="Qty" fld="7" baseField="8" baseItem="0"/>
    <dataField name="kWh Savings" fld="16" baseField="8" baseItem="0"/>
    <dataField name="kWh ($) Savings" fld="19" baseField="8" baseItem="0"/>
  </dataFields>
  <formats count="4">
    <format dxfId="72">
      <pivotArea dataOnly="0" outline="0" fieldPosition="0">
        <references count="1">
          <reference field="4294967294" count="1">
            <x v="1"/>
          </reference>
        </references>
      </pivotArea>
    </format>
    <format dxfId="71">
      <pivotArea dataOnly="0" labelOnly="1" outline="0" fieldPosition="0">
        <references count="1">
          <reference field="4294967294" count="1">
            <x v="2"/>
          </reference>
        </references>
      </pivotArea>
    </format>
    <format dxfId="70">
      <pivotArea collapsedLevelsAreSubtotals="1" fieldPosition="0">
        <references count="2">
          <reference field="4294967294" count="1" selected="0">
            <x v="1"/>
          </reference>
          <reference field="9" count="0"/>
        </references>
      </pivotArea>
    </format>
    <format dxfId="69">
      <pivotArea collapsedLevelsAreSubtotals="1" fieldPosition="0">
        <references count="2">
          <reference field="4294967294" count="1" selected="0">
            <x v="2"/>
          </reference>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ADC7CC7-ED9B-45C2-BBC4-CA1E628771CF}" name="PivotTable2" cacheId="10"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I4:K5" firstHeaderRow="1" firstDataRow="1" firstDataCol="2"/>
  <pivotFields count="31">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s>
  <rowFields count="2">
    <field x="0"/>
    <field x="12"/>
  </rowFields>
  <rowItems count="1">
    <i>
      <x/>
      <x/>
    </i>
  </rowItems>
  <colItems count="1">
    <i/>
  </colItems>
  <dataFields count="1">
    <dataField name="Sum Ctrl Qty"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E73456A-1729-4D0F-A987-9CE832E0F9D8}" name="PivotTable" cacheId="11"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B4:F5" firstHeaderRow="1" firstDataRow="2" firstDataCol="2"/>
  <pivotFields count="31">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items count="3">
        <item m="1" x="1"/>
        <item h="1"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compact="0" numFmtId="44" outline="0" showAll="0">
      <extLst>
        <ext xmlns:x14="http://schemas.microsoft.com/office/spreadsheetml/2009/9/main" uri="{2946ED86-A175-432a-8AC1-64E0C546D7DE}">
          <x14:pivotField fillDownLabels="1"/>
        </ext>
      </extLst>
    </pivotField>
    <pivotField dataField="1" compact="0" numFmtId="44" outline="0" showAll="0">
      <extLst>
        <ext xmlns:x14="http://schemas.microsoft.com/office/spreadsheetml/2009/9/main" uri="{2946ED86-A175-432a-8AC1-64E0C546D7DE}">
          <x14:pivotField fillDownLabels="1"/>
        </ext>
      </extLst>
    </pivotField>
  </pivotFields>
  <rowFields count="2">
    <field x="0"/>
    <field x="8"/>
  </rowFields>
  <colFields count="1">
    <field x="-2"/>
  </colFields>
  <colItems count="3">
    <i>
      <x/>
    </i>
    <i i="1">
      <x v="1"/>
    </i>
    <i i="2">
      <x v="2"/>
    </i>
  </colItems>
  <dataFields count="3">
    <dataField name="Post Qty" fld="6" baseField="0" baseItem="0"/>
    <dataField name="Num of Lamps" fld="7" subtotal="average" baseField="0" baseItem="0"/>
    <dataField name="Labor Rate" fld="30"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2332BC-2E5E-4E67-8095-01A7B1155663}" name="LBL_Table" displayName="LBL_Table" ref="A18:AF96" totalsRowShown="0" headerRowDxfId="63" dataDxfId="61" headerRowBorderDxfId="62" tableBorderDxfId="60">
  <autoFilter ref="A18:AF96" xr:uid="{56B7CC96-87E9-4496-8B9A-02F28A9C9D86}"/>
  <tableColumns count="32">
    <tableColumn id="32" xr3:uid="{E5365C41-8C40-4297-8F74-B3A841AE8D31}" name="ID" dataDxfId="59">
      <calculatedColumnFormula>IFERROR(A18+1,1)</calculatedColumnFormula>
    </tableColumn>
    <tableColumn id="1" xr3:uid="{6B516881-C4B0-4960-BF49-959DD794C921}" name="Floor" dataDxfId="58"/>
    <tableColumn id="2" xr3:uid="{B286E259-1B76-422F-9789-641865A31158}" name="Area" dataDxfId="57"/>
    <tableColumn id="3" xr3:uid="{02F3ACD1-01C1-42A7-9C55-90BB2D413681}" name="Pre Qty" dataDxfId="56"/>
    <tableColumn id="4" xr3:uid="{E130915D-A476-4AE5-BAC5-EB19C671F0F4}" name="Num of Pre Lamps" dataDxfId="55">
      <calculatedColumnFormula>IFERROR(VLOOKUP(F19,ReferenceTbl[],3,FALSE),"")</calculatedColumnFormula>
    </tableColumn>
    <tableColumn id="5" xr3:uid="{4042FA14-C545-4C9C-AF8D-F8B2B22384D6}" name="Pre Fixture Description" dataDxfId="54"/>
    <tableColumn id="6" xr3:uid="{6D53F1F5-30B7-4E5C-8E29-653B9968B530}" name="Pre Watts/ Fixture" dataDxfId="53">
      <calculatedColumnFormula>IFERROR(VLOOKUP(F19,ReferenceTbl[],5,FALSE),"")</calculatedColumnFormula>
    </tableColumn>
    <tableColumn id="7" xr3:uid="{0925711B-1DD1-48E1-8A0A-DB3B547C578F}" name="PostQty" dataDxfId="52">
      <calculatedColumnFormula>IF(D19&lt;&gt;"",D19,"")</calculatedColumnFormula>
    </tableColumn>
    <tableColumn id="8" xr3:uid="{542EC98A-4C12-4A52-824A-B1FA9F96CC9E}" name="Num of Post Lamps" dataDxfId="51">
      <calculatedColumnFormula>IFERROR(VLOOKUP(J19,ReferenceTbl[],3,FALSE), "")</calculatedColumnFormula>
    </tableColumn>
    <tableColumn id="9" xr3:uid="{4B9E4554-B82B-48FE-8888-5B4472633CF0}" name="Post Fixture Description" dataDxfId="50"/>
    <tableColumn id="10" xr3:uid="{03E4EB68-1EFE-4FEC-8D0B-209AEE4284B3}" name="Color Temp (k)" dataDxfId="49"/>
    <tableColumn id="11" xr3:uid="{5630D17E-507B-448C-9FFF-AEB0A799613E}" name="Post Watts/ Fixture" dataDxfId="48" dataCellStyle="Comma">
      <calculatedColumnFormula>IFERROR(VLOOKUP(J19,ReferenceTbl[],5,FALSE), "")</calculatedColumnFormula>
    </tableColumn>
    <tableColumn id="12" xr3:uid="{A4287004-E169-4EE7-AC2B-D8C8BA3AB6BE}" name="Ctrl Qty" dataDxfId="47" dataCellStyle="Comma"/>
    <tableColumn id="13" xr3:uid="{85314BDF-FC0C-420E-A46A-062E442EB542}" name="Control Description" dataDxfId="46" dataCellStyle="Comma"/>
    <tableColumn id="14" xr3:uid="{8C3B8D96-9298-431C-8223-3B36664BDB6C}" name="Existing Hours/ Yr" dataDxfId="45" dataCellStyle="Currency"/>
    <tableColumn id="15" xr3:uid="{49DFE66F-D9D0-4DB0-9085-6C99ECBC4C39}" name="Replacement Hours/ Yr" dataDxfId="0" dataCellStyle="Currency">
      <calculatedColumnFormula>IF(O19=0,"",_xlfn.IFS(N19="Occupancy Switch Sensor",O19*0.5,N19="Bi-level Motion Sensor",O19*0.5,N19="Timer Control",O19*(1-0.3),N19="",O19))</calculatedColumnFormula>
    </tableColumn>
    <tableColumn id="16" xr3:uid="{3D4FF17C-6373-4E4A-819F-6637311EE459}" name="kWh Savings/ Yr" dataDxfId="44" dataCellStyle="Currency">
      <calculatedColumnFormula>IFERROR((Y19-Z19),"")</calculatedColumnFormula>
    </tableColumn>
    <tableColumn id="17" xr3:uid="{C520C789-E7CD-42FD-A2D2-99F95DFDB6D2}" name="Existing kWh ($)/ Yr" dataDxfId="43" dataCellStyle="Currency">
      <calculatedColumnFormula>IFERROR(Y19*kWh_Rate,"")</calculatedColumnFormula>
    </tableColumn>
    <tableColumn id="18" xr3:uid="{B8192AF4-A5D4-4316-AC2B-820BEAA40278}" name="Replacement kWh ($)/ Yr" dataDxfId="42" dataCellStyle="Currency">
      <calculatedColumnFormula>IFERROR(Z19*kWh_Rate,"")</calculatedColumnFormula>
    </tableColumn>
    <tableColumn id="19" xr3:uid="{6610AF5B-FC4C-4258-B3DB-9457B24AC969}" name="kWh ($) Savings/ Yr" dataDxfId="41" dataCellStyle="Currency">
      <calculatedColumnFormula>IFERROR(R19-S19,"")</calculatedColumnFormula>
    </tableColumn>
    <tableColumn id="20" xr3:uid="{0FA3842E-DBAF-4BE2-AF95-3BDFBE9A18BC}" name="Total Cost ($)" dataDxfId="40" dataCellStyle="Currency">
      <calculatedColumnFormula>IFERROR(IF(M19="",(H19*AA19)+(H19*AF19), (H19*AA19)+(M19*AB19)+(H19*AF19)), "")</calculatedColumnFormula>
    </tableColumn>
    <tableColumn id="21" xr3:uid="{ACDA9788-AE80-494A-A9C4-63106B46062F}" name="Total Rebate &amp; Incentives ($)" dataDxfId="39" dataCellStyle="Currency">
      <calculatedColumnFormula>IFERROR(IF(M19="",(I19*H19)*(AC19+AD19),((I19*H19)*(AC19+AD19))+(M19*AE19)),"")</calculatedColumnFormula>
    </tableColumn>
    <tableColumn id="22" xr3:uid="{004FB174-057C-430A-A001-BC3720D8A9C0}" name="Net Cost ($)" dataDxfId="38" dataCellStyle="Currency">
      <calculatedColumnFormula>IFERROR(U19-V19,"")</calculatedColumnFormula>
    </tableColumn>
    <tableColumn id="23" xr3:uid="{5AF78CE7-6131-4F70-86A3-89A796C9349F}" name="Payback (Yrs)" dataDxfId="37" dataCellStyle="Currency">
      <calculatedColumnFormula>IFERROR(W19/(T19+(R19*$F$11)),"")</calculatedColumnFormula>
    </tableColumn>
    <tableColumn id="24" xr3:uid="{2C093CF3-E07D-4F3E-93A9-F173475A455B}" name="Existing kWh/ Yr" dataDxfId="36" dataCellStyle="Currency">
      <calculatedColumnFormula>IFERROR((D19*G19*O19)/1000,"")</calculatedColumnFormula>
    </tableColumn>
    <tableColumn id="25" xr3:uid="{279D641A-4088-4DC7-AB9F-BBBB9DD7991B}" name="Replacement kWh/ Yr" dataDxfId="35" dataCellStyle="Currency">
      <calculatedColumnFormula>IFERROR((H19*L19*P19)/1000,"")</calculatedColumnFormula>
    </tableColumn>
    <tableColumn id="26" xr3:uid="{06908E31-72E9-4EB3-A8C9-1DAA43C9711E}" name="Cost/ Fixture" dataDxfId="34" dataCellStyle="Currency">
      <calculatedColumnFormula>IFERROR(VLOOKUP(J19,ReferenceTbl[],6,FALSE), 0)</calculatedColumnFormula>
    </tableColumn>
    <tableColumn id="27" xr3:uid="{68DA6D72-09A7-437C-B4B4-E50D1B6870FE}" name="Cost/ Control" dataDxfId="33" dataCellStyle="Currency">
      <calculatedColumnFormula>IFERROR(VLOOKUP(N19,ReferenceTbl[],6,FALSE), 0)</calculatedColumnFormula>
    </tableColumn>
    <tableColumn id="28" xr3:uid="{DCF3E138-8AC1-4CB2-9EB1-0E708008952C}" name="Rebate per lamp" dataDxfId="32" dataCellStyle="Currency">
      <calculatedColumnFormula>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calculatedColumnFormula>
    </tableColumn>
    <tableColumn id="30" xr3:uid="{A9A80F94-0F61-47B4-B39F-AF7509B25F95}" name="Additional Rebate per Lamp" dataDxfId="31" dataCellStyle="Currency">
      <calculatedColumnFormula>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calculatedColumnFormula>
    </tableColumn>
    <tableColumn id="29" xr3:uid="{5EBBBE4E-2F75-437E-A194-CB431DDF684B}" name="Control Rebate" dataDxfId="30" dataCellStyle="Currency">
      <calculatedColumnFormula>IFERROR(INDEX(ReferenceTbl[[SMBDI]:[NA]],MATCH(LBL_Table[[#This Row],[Control Description]], ReferenceTbl[Fixture Description],0),MATCH('Proposal 4'!$G$9,ReferenceTbl[[#Headers],[SMBDI]:[NA]],0)),0)</calculatedColumnFormula>
    </tableColumn>
    <tableColumn id="31" xr3:uid="{31869F07-FB9D-4612-8329-77CCAAA87DD0}" name="Disposal Cost" dataDxfId="29" dataCellStyle="Currency">
      <calculatedColumnFormula>IFERROR(VLOOKUP(LBL_Table[[#This Row],[Post Fixture Description]],Reference!A:G,7,FALSE),0)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345F20F-0497-4231-A5B6-DA097AC0BC4D}" name="StateTbl" displayName="StateTbl" ref="AO1:AP8" totalsRowShown="0" headerRowDxfId="26" dataDxfId="25">
  <autoFilter ref="AO1:AP8" xr:uid="{CF06699B-C0F9-4C62-932D-6582BE76A142}"/>
  <tableColumns count="2">
    <tableColumn id="1" xr3:uid="{6C4093F3-A801-4FB9-B8E5-3CE37B24957D}" name="State" dataDxfId="24"/>
    <tableColumn id="2" xr3:uid="{203243E7-364D-422C-9D7D-B5E6F66EA2E9}" name="Rate" dataDxfId="23"/>
  </tableColumns>
  <tableStyleInfo name="TableStyleLight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46524FD-FBCD-478D-8351-A5D577C87A4E}" name="Rebate_Table" displayName="Rebate_Table" ref="AR1:AS10" totalsRowShown="0" headerRowDxfId="22" dataDxfId="21">
  <autoFilter ref="AR1:AS10" xr:uid="{60D72A57-2B24-4336-8ECA-2E92CF035BB7}"/>
  <tableColumns count="2">
    <tableColumn id="1" xr3:uid="{CC8BEAF8-5E6F-43E4-9977-243AD6AA2E1F}" name="Rebate Programs" dataDxfId="20"/>
    <tableColumn id="2" xr3:uid="{BE7E5B24-F5CC-465B-95FE-96158974962A}" name="Abbreviation" dataDxfId="1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CCC9998-9DB4-4588-B981-6A4FFDD88D3E}" name="ReferenceTbl" displayName="ReferenceTbl" ref="A1:P243" totalsRowShown="0" headerRowDxfId="18" dataDxfId="17">
  <autoFilter ref="A1:P243" xr:uid="{410B5FB3-E39A-45E7-86DE-5074158DCF51}"/>
  <tableColumns count="16">
    <tableColumn id="1" xr3:uid="{33683217-568A-4D3C-9F3B-A986CB4DCE03}" name="Fixture Description" dataDxfId="16"/>
    <tableColumn id="2" xr3:uid="{38D82239-17C8-426F-96AF-02F5C6CB15DF}" name="Type" dataDxfId="15"/>
    <tableColumn id="3" xr3:uid="{82DE8D64-36EA-4785-9226-0A1C5BE2677B}" name="Lamps" dataDxfId="14"/>
    <tableColumn id="4" xr3:uid="{6ED1982C-E787-4475-9EE1-44D6536CA7CA}" name="Watts per Lamp" dataDxfId="13"/>
    <tableColumn id="5" xr3:uid="{9DB1A2EC-F4C7-4CA3-A40F-850BB8656B43}" name="Wattts Per Fixture" dataDxfId="12"/>
    <tableColumn id="9" xr3:uid="{0EEED157-9D07-435D-B40D-42B2E510A38C}" name="Cost/ Fixture ($)" dataDxfId="11"/>
    <tableColumn id="7" xr3:uid="{E2E0533D-623A-4987-95C1-7E6CA13EF50C}" name="Disposal Rate" dataDxfId="10"/>
    <tableColumn id="10" xr3:uid="{E8C47D37-D028-412F-A28D-A8A3D944B638}" name="SMBDI" dataDxfId="9"/>
    <tableColumn id="11" xr3:uid="{2EFCD47E-E270-48D2-A2F2-E89D58F5D467}" name="MF" dataDxfId="8"/>
    <tableColumn id="12" xr3:uid="{575C2A18-AF9A-48C0-99BF-4F2DEEF4F56F}" name="NJCE" dataDxfId="7"/>
    <tableColumn id="13" xr3:uid="{C9AC1187-1886-4717-9EBB-6B1245CDEFC6}" name="CI" dataDxfId="6"/>
    <tableColumn id="14" xr3:uid="{91504955-4606-425E-B0A8-58A152F763C4}" name="PSEGLI" dataDxfId="5"/>
    <tableColumn id="15" xr3:uid="{FA6B54A1-3FB2-4ADD-A71C-E931293F54DD}" name="PECOCO" dataDxfId="4"/>
    <tableColumn id="17" xr3:uid="{1000E829-4187-49AD-8319-A4AF10346218}" name="PECOMF" dataDxfId="3"/>
    <tableColumn id="16" xr3:uid="{C07EAB80-B928-44A4-B571-29D6633F02DF}" name="ILP" dataDxfId="2"/>
    <tableColumn id="6" xr3:uid="{4551DC55-9365-4922-9352-DC5B37BBD1FC}" name="NA"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w="22225" cap="flat">
          <a:solidFill>
            <a:srgbClr val="0E62BD"/>
          </a:solidFill>
          <a:tailEnd type="diamond"/>
        </a:ln>
        <a:effectLst>
          <a:outerShdw blurRad="40000" dist="20000" dir="5400000" rotWithShape="0">
            <a:srgbClr val="FABA54">
              <a:alpha val="99000"/>
            </a:srgbClr>
          </a:outerShdw>
          <a:reflection stA="50000" endPos="75000" dist="12700" dir="5400000" sy="-100000" algn="bl" rotWithShape="0"/>
        </a:effectLst>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imj@dvmindustries.us" TargetMode="External"/><Relationship Id="rId1" Type="http://schemas.openxmlformats.org/officeDocument/2006/relationships/hyperlink" Target="http://www.dvmindustries.u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vmlDrawing" Target="../drawings/vmlDrawing2.v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image" Target="../media/image3.emf"/><Relationship Id="rId5" Type="http://schemas.openxmlformats.org/officeDocument/2006/relationships/control" Target="../activeX/activeX1.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2060"/>
  </sheetPr>
  <dimension ref="A1:Q39"/>
  <sheetViews>
    <sheetView showGridLines="0" view="pageBreakPreview" zoomScale="85" zoomScaleNormal="100" zoomScaleSheetLayoutView="85" zoomScalePageLayoutView="55" workbookViewId="0">
      <selection activeCell="N21" sqref="N21"/>
    </sheetView>
  </sheetViews>
  <sheetFormatPr defaultColWidth="10.7109375" defaultRowHeight="15" x14ac:dyDescent="0.25"/>
  <cols>
    <col min="1" max="1" width="13.42578125" customWidth="1"/>
    <col min="2" max="2" width="4.7109375" customWidth="1"/>
    <col min="3" max="3" width="7" customWidth="1"/>
    <col min="4" max="4" width="9" customWidth="1"/>
    <col min="5" max="5" width="7" customWidth="1"/>
    <col min="6" max="6" width="7.7109375" customWidth="1"/>
    <col min="7" max="7" width="11.42578125" customWidth="1"/>
    <col min="8" max="8" width="9" customWidth="1"/>
    <col min="9" max="9" width="9.7109375" customWidth="1"/>
  </cols>
  <sheetData>
    <row r="1" spans="1:9" x14ac:dyDescent="0.25">
      <c r="A1" s="41"/>
      <c r="B1" s="41"/>
      <c r="C1" s="41"/>
      <c r="D1" s="41"/>
      <c r="E1" s="41"/>
      <c r="F1" s="41"/>
      <c r="G1" s="41"/>
      <c r="H1" s="41"/>
      <c r="I1" s="41"/>
    </row>
    <row r="2" spans="1:9" x14ac:dyDescent="0.25">
      <c r="A2" s="41"/>
      <c r="B2" s="41"/>
      <c r="C2" s="41"/>
      <c r="D2" s="41"/>
      <c r="E2" s="41"/>
      <c r="F2" s="41"/>
      <c r="G2" s="41"/>
      <c r="H2" s="41"/>
      <c r="I2" s="41"/>
    </row>
    <row r="3" spans="1:9" x14ac:dyDescent="0.25">
      <c r="A3" s="41"/>
      <c r="B3" s="41"/>
      <c r="C3" s="41"/>
      <c r="D3" s="41"/>
      <c r="E3" s="41"/>
      <c r="F3" s="41"/>
      <c r="G3" s="41"/>
      <c r="H3" s="41"/>
      <c r="I3" s="41"/>
    </row>
    <row r="4" spans="1:9" x14ac:dyDescent="0.25">
      <c r="A4" s="41"/>
      <c r="B4" s="41"/>
      <c r="C4" s="41"/>
      <c r="D4" s="41"/>
      <c r="E4" s="41"/>
      <c r="F4" s="41"/>
      <c r="G4" s="41"/>
      <c r="H4" s="41"/>
      <c r="I4" s="41"/>
    </row>
    <row r="5" spans="1:9" x14ac:dyDescent="0.25">
      <c r="A5" s="41"/>
      <c r="B5" s="41"/>
      <c r="C5" s="41"/>
      <c r="D5" s="41"/>
      <c r="E5" s="41"/>
      <c r="F5" s="41"/>
      <c r="G5" s="41"/>
      <c r="H5" s="41"/>
      <c r="I5" s="41"/>
    </row>
    <row r="6" spans="1:9" x14ac:dyDescent="0.25">
      <c r="A6" s="41"/>
      <c r="B6" s="41"/>
      <c r="C6" s="41"/>
      <c r="D6" s="41"/>
      <c r="E6" s="41"/>
      <c r="F6" s="41"/>
      <c r="G6" s="41"/>
      <c r="H6" s="41"/>
      <c r="I6" s="41"/>
    </row>
    <row r="7" spans="1:9" x14ac:dyDescent="0.25">
      <c r="A7" s="41"/>
      <c r="B7" s="41"/>
      <c r="C7" s="41"/>
      <c r="D7" s="41"/>
      <c r="E7" s="41"/>
      <c r="F7" s="41"/>
      <c r="G7" s="41"/>
      <c r="H7" s="41"/>
      <c r="I7" s="41"/>
    </row>
    <row r="8" spans="1:9" ht="18.75" x14ac:dyDescent="0.3">
      <c r="A8" s="259" t="s">
        <v>264</v>
      </c>
      <c r="B8" s="259"/>
      <c r="C8" s="259"/>
      <c r="D8" s="259"/>
      <c r="E8" s="259"/>
      <c r="F8" s="41"/>
      <c r="G8" s="41"/>
      <c r="H8" s="41"/>
      <c r="I8" s="41"/>
    </row>
    <row r="9" spans="1:9" x14ac:dyDescent="0.25">
      <c r="A9" s="41"/>
      <c r="B9" s="41"/>
      <c r="C9" s="41"/>
      <c r="D9" s="41"/>
      <c r="E9" s="41"/>
      <c r="F9" s="41"/>
      <c r="G9" s="41"/>
      <c r="H9" s="41"/>
      <c r="I9" s="41"/>
    </row>
    <row r="10" spans="1:9" ht="16.149999999999999" customHeight="1" x14ac:dyDescent="0.25">
      <c r="A10" s="255"/>
      <c r="B10" s="255"/>
      <c r="C10" s="255"/>
      <c r="D10" s="255"/>
      <c r="E10" s="255"/>
      <c r="F10" s="255"/>
      <c r="G10" s="255"/>
      <c r="H10" s="255"/>
      <c r="I10" s="255"/>
    </row>
    <row r="11" spans="1:9" x14ac:dyDescent="0.25">
      <c r="A11" s="50"/>
      <c r="B11" s="50"/>
      <c r="C11" s="50"/>
      <c r="D11" s="50"/>
      <c r="E11" s="50"/>
      <c r="F11" s="50"/>
      <c r="G11" s="50"/>
      <c r="H11" s="50"/>
      <c r="I11" s="50"/>
    </row>
    <row r="12" spans="1:9" x14ac:dyDescent="0.25">
      <c r="A12" s="257"/>
      <c r="B12" s="257"/>
      <c r="C12" s="257"/>
      <c r="D12" s="257"/>
      <c r="E12" s="257"/>
      <c r="F12" s="257"/>
      <c r="G12" s="257"/>
      <c r="H12" s="257"/>
      <c r="I12" s="257"/>
    </row>
    <row r="13" spans="1:9" x14ac:dyDescent="0.25">
      <c r="A13" s="257"/>
      <c r="B13" s="257"/>
      <c r="C13" s="257"/>
      <c r="D13" s="257"/>
      <c r="E13" s="257"/>
      <c r="F13" s="257"/>
      <c r="G13" s="257"/>
      <c r="H13" s="257"/>
      <c r="I13" s="257"/>
    </row>
    <row r="14" spans="1:9" x14ac:dyDescent="0.25">
      <c r="A14" s="257"/>
      <c r="B14" s="257"/>
      <c r="C14" s="257"/>
      <c r="D14" s="257"/>
      <c r="E14" s="257"/>
      <c r="F14" s="257"/>
      <c r="G14" s="257"/>
      <c r="H14" s="257"/>
      <c r="I14" s="257"/>
    </row>
    <row r="15" spans="1:9" ht="33.75" x14ac:dyDescent="0.25">
      <c r="A15" s="255" t="s">
        <v>3626</v>
      </c>
      <c r="B15" s="255"/>
      <c r="C15" s="255"/>
      <c r="D15" s="255"/>
      <c r="E15" s="255"/>
      <c r="F15" s="255"/>
      <c r="G15" s="255"/>
      <c r="H15" s="255"/>
      <c r="I15" s="255"/>
    </row>
    <row r="16" spans="1:9" x14ac:dyDescent="0.25">
      <c r="A16" s="50"/>
      <c r="B16" s="50"/>
      <c r="C16" s="50"/>
      <c r="D16" s="50"/>
      <c r="E16" s="50"/>
      <c r="F16" s="50"/>
      <c r="G16" s="50"/>
      <c r="H16" s="50"/>
      <c r="I16" s="50"/>
    </row>
    <row r="17" spans="1:17" ht="14.45" customHeight="1" x14ac:dyDescent="0.25">
      <c r="A17" s="258" t="s">
        <v>217</v>
      </c>
      <c r="B17" s="258"/>
      <c r="C17" s="258"/>
      <c r="D17" s="258"/>
      <c r="E17" s="258"/>
      <c r="F17" s="258"/>
      <c r="G17" s="258"/>
      <c r="H17" s="258"/>
      <c r="I17" s="258"/>
      <c r="J17" s="219"/>
    </row>
    <row r="18" spans="1:17" ht="14.45" customHeight="1" x14ac:dyDescent="0.25">
      <c r="A18" s="258"/>
      <c r="B18" s="258"/>
      <c r="C18" s="258"/>
      <c r="D18" s="258"/>
      <c r="E18" s="258"/>
      <c r="F18" s="258"/>
      <c r="G18" s="258"/>
      <c r="H18" s="258"/>
      <c r="I18" s="258"/>
      <c r="J18" s="219"/>
    </row>
    <row r="19" spans="1:17" ht="14.45" customHeight="1" x14ac:dyDescent="0.25">
      <c r="A19" s="258"/>
      <c r="B19" s="258"/>
      <c r="C19" s="258"/>
      <c r="D19" s="258"/>
      <c r="E19" s="258"/>
      <c r="F19" s="258"/>
      <c r="G19" s="258"/>
      <c r="H19" s="258"/>
      <c r="I19" s="258"/>
      <c r="J19" s="219"/>
    </row>
    <row r="20" spans="1:17" ht="23.65" customHeight="1" x14ac:dyDescent="0.25">
      <c r="A20" s="260">
        <f ca="1">TODAY()</f>
        <v>44273</v>
      </c>
      <c r="B20" s="260"/>
      <c r="C20" s="260"/>
      <c r="D20" s="260"/>
      <c r="E20" s="260"/>
      <c r="F20" s="260"/>
      <c r="G20" s="260"/>
      <c r="H20" s="260"/>
      <c r="I20" s="260"/>
      <c r="J20" s="218"/>
    </row>
    <row r="22" spans="1:17" ht="15" customHeight="1" x14ac:dyDescent="0.25"/>
    <row r="23" spans="1:17" ht="21" customHeight="1" x14ac:dyDescent="0.25">
      <c r="A23" s="51"/>
      <c r="B23" s="51"/>
      <c r="C23" s="51"/>
      <c r="D23" s="51"/>
      <c r="E23" s="51"/>
      <c r="F23" s="51"/>
      <c r="G23" s="51"/>
      <c r="H23" s="51"/>
      <c r="I23" s="51"/>
    </row>
    <row r="24" spans="1:17" ht="15" customHeight="1" x14ac:dyDescent="0.25">
      <c r="A24" s="51"/>
      <c r="B24" s="51"/>
      <c r="C24" s="51"/>
      <c r="D24" s="51"/>
      <c r="E24" s="51"/>
      <c r="F24" s="51"/>
      <c r="G24" s="51"/>
      <c r="H24" s="51"/>
      <c r="I24" s="51"/>
    </row>
    <row r="25" spans="1:17" ht="26.25" x14ac:dyDescent="0.25">
      <c r="A25" s="256" t="str">
        <f>'Proposal 4'!F4</f>
        <v>First Service Energy</v>
      </c>
      <c r="B25" s="256"/>
      <c r="C25" s="256"/>
      <c r="D25" s="256"/>
      <c r="E25" s="256"/>
      <c r="F25" s="256"/>
      <c r="G25" s="256"/>
      <c r="H25" s="256"/>
      <c r="I25" s="256"/>
    </row>
    <row r="26" spans="1:17" ht="26.25" x14ac:dyDescent="0.25">
      <c r="A26" s="256">
        <f>'Proposal 4'!F5</f>
        <v>0</v>
      </c>
      <c r="B26" s="256"/>
      <c r="C26" s="256"/>
      <c r="D26" s="256"/>
      <c r="E26" s="256"/>
      <c r="F26" s="256"/>
      <c r="G26" s="256"/>
      <c r="H26" s="256"/>
      <c r="I26" s="256"/>
      <c r="J26" s="40"/>
      <c r="K26" s="40"/>
      <c r="L26" s="40"/>
      <c r="M26" s="40"/>
      <c r="N26" s="40"/>
      <c r="O26" s="40"/>
      <c r="P26" s="40"/>
      <c r="Q26" s="40"/>
    </row>
    <row r="27" spans="1:17" ht="26.25" x14ac:dyDescent="0.25">
      <c r="A27" s="102"/>
      <c r="B27" s="102"/>
      <c r="C27" s="102"/>
      <c r="D27" s="102"/>
      <c r="E27" s="102"/>
      <c r="F27" s="102"/>
      <c r="G27" s="102"/>
      <c r="H27" s="102"/>
      <c r="I27" s="102"/>
      <c r="J27" s="40"/>
      <c r="K27" s="40"/>
      <c r="L27" s="40"/>
      <c r="M27" s="40"/>
      <c r="N27" s="40"/>
      <c r="O27" s="40"/>
      <c r="P27" s="40"/>
      <c r="Q27" s="40"/>
    </row>
    <row r="28" spans="1:17" x14ac:dyDescent="0.25">
      <c r="A28" s="42"/>
      <c r="B28" s="42"/>
      <c r="C28" s="42"/>
      <c r="D28" s="42"/>
      <c r="E28" s="42"/>
      <c r="F28" s="42"/>
      <c r="G28" s="42"/>
      <c r="H28" s="42"/>
      <c r="I28" s="42"/>
    </row>
    <row r="29" spans="1:17" x14ac:dyDescent="0.25">
      <c r="A29" s="42"/>
      <c r="B29" s="42"/>
      <c r="C29" s="42"/>
      <c r="D29" s="42"/>
      <c r="E29" s="42"/>
      <c r="F29" s="42"/>
      <c r="G29" s="42"/>
      <c r="H29" s="42"/>
      <c r="I29" s="42"/>
    </row>
    <row r="30" spans="1:17" x14ac:dyDescent="0.25">
      <c r="A30" s="42"/>
      <c r="B30" s="42"/>
      <c r="C30" s="42"/>
      <c r="D30" s="42"/>
      <c r="E30" s="42"/>
      <c r="F30" s="42"/>
      <c r="G30" s="42"/>
      <c r="H30" s="42"/>
      <c r="I30" s="42"/>
    </row>
    <row r="31" spans="1:17" x14ac:dyDescent="0.25">
      <c r="A31" s="42"/>
      <c r="B31" s="42"/>
      <c r="C31" s="42"/>
      <c r="D31" s="42"/>
      <c r="E31" s="42"/>
      <c r="F31" s="42"/>
      <c r="G31" s="42"/>
      <c r="H31" s="42"/>
      <c r="I31" s="42"/>
    </row>
    <row r="32" spans="1:17" x14ac:dyDescent="0.25">
      <c r="A32" s="42"/>
      <c r="B32" s="42"/>
      <c r="C32" s="42"/>
      <c r="D32" s="42"/>
      <c r="E32" s="42"/>
      <c r="F32" s="42"/>
      <c r="G32" s="42"/>
      <c r="H32" s="42"/>
      <c r="I32" s="42"/>
    </row>
    <row r="33" spans="1:10" ht="18.75" x14ac:dyDescent="0.3">
      <c r="A33" s="103"/>
      <c r="B33" s="103"/>
      <c r="C33" s="103"/>
      <c r="D33" s="103"/>
      <c r="E33" s="103"/>
      <c r="F33" s="103"/>
      <c r="G33" s="261" t="s">
        <v>223</v>
      </c>
      <c r="H33" s="261"/>
      <c r="I33" s="261"/>
      <c r="J33" s="261"/>
    </row>
    <row r="34" spans="1:10" ht="18.75" x14ac:dyDescent="0.3">
      <c r="A34" s="104" t="s">
        <v>72</v>
      </c>
      <c r="B34" s="103"/>
      <c r="C34" s="103"/>
      <c r="D34" s="103"/>
      <c r="E34" s="103"/>
      <c r="F34" s="103"/>
      <c r="G34" s="261" t="s">
        <v>220</v>
      </c>
      <c r="H34" s="261"/>
      <c r="I34" s="261"/>
      <c r="J34" s="261"/>
    </row>
    <row r="35" spans="1:10" ht="18.75" x14ac:dyDescent="0.3">
      <c r="A35" s="104" t="s">
        <v>101</v>
      </c>
      <c r="B35" s="103"/>
      <c r="C35" s="103"/>
      <c r="D35" s="103"/>
      <c r="E35" s="103"/>
      <c r="F35" s="103"/>
      <c r="G35" s="254" t="s">
        <v>219</v>
      </c>
      <c r="H35" s="254"/>
      <c r="I35" s="254"/>
      <c r="J35" s="254"/>
    </row>
    <row r="36" spans="1:10" ht="18.75" x14ac:dyDescent="0.3">
      <c r="A36" s="104" t="s">
        <v>216</v>
      </c>
      <c r="B36" s="103"/>
      <c r="C36" s="103"/>
      <c r="D36" s="103"/>
      <c r="E36" s="103"/>
      <c r="F36" s="103"/>
      <c r="G36" s="254" t="s">
        <v>53</v>
      </c>
      <c r="H36" s="254"/>
      <c r="I36" s="254"/>
      <c r="J36" s="254"/>
    </row>
    <row r="37" spans="1:10" ht="18.75" x14ac:dyDescent="0.3">
      <c r="A37" s="105" t="s">
        <v>218</v>
      </c>
      <c r="B37" s="105"/>
      <c r="C37" s="105"/>
      <c r="D37" s="103"/>
      <c r="E37" s="103"/>
      <c r="F37" s="103"/>
      <c r="G37" s="254" t="s">
        <v>54</v>
      </c>
      <c r="H37" s="254"/>
      <c r="I37" s="254"/>
      <c r="J37" s="254"/>
    </row>
    <row r="38" spans="1:10" ht="15.75" x14ac:dyDescent="0.25">
      <c r="A38" s="5"/>
    </row>
    <row r="39" spans="1:10" ht="15.75" x14ac:dyDescent="0.25">
      <c r="A39" s="5"/>
    </row>
  </sheetData>
  <sheetProtection formatCells="0" formatColumns="0" formatRows="0" insertColumns="0" insertRows="0" insertHyperlinks="0" deleteColumns="0" deleteRows="0" sort="0" autoFilter="0" pivotTables="0"/>
  <mergeCells count="13">
    <mergeCell ref="A8:E8"/>
    <mergeCell ref="A20:I20"/>
    <mergeCell ref="G33:J33"/>
    <mergeCell ref="G34:J34"/>
    <mergeCell ref="G35:J35"/>
    <mergeCell ref="G36:J36"/>
    <mergeCell ref="G37:J37"/>
    <mergeCell ref="A10:I10"/>
    <mergeCell ref="A26:I26"/>
    <mergeCell ref="A12:I14"/>
    <mergeCell ref="A17:I19"/>
    <mergeCell ref="A15:I15"/>
    <mergeCell ref="A25:I25"/>
  </mergeCells>
  <phoneticPr fontId="7" type="noConversion"/>
  <hyperlinks>
    <hyperlink ref="A37" r:id="rId1" xr:uid="{937C9F3B-FC42-49AE-9EBC-8B08D1D5481A}"/>
    <hyperlink ref="G35" r:id="rId2" xr:uid="{8F82C62C-252F-4F5C-8CC0-C156E2743E6A}"/>
  </hyperlinks>
  <pageMargins left="0.7" right="0.7" top="0.75" bottom="0.75" header="0.3" footer="0.3"/>
  <pageSetup fitToHeight="0" pageOrder="overThenDown" orientation="portrait" horizontalDpi="4294967292" verticalDpi="4294967292"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2060"/>
  </sheetPr>
  <dimension ref="A2:G140"/>
  <sheetViews>
    <sheetView showGridLines="0" view="pageBreakPreview" topLeftCell="A13" zoomScaleNormal="100" zoomScaleSheetLayoutView="100" zoomScalePageLayoutView="70" workbookViewId="0">
      <selection activeCell="I19" sqref="I19"/>
    </sheetView>
  </sheetViews>
  <sheetFormatPr defaultColWidth="10.7109375" defaultRowHeight="15" x14ac:dyDescent="0.25"/>
  <cols>
    <col min="1" max="1" width="15.7109375" style="11" customWidth="1"/>
    <col min="2" max="2" width="4.7109375" style="11" customWidth="1"/>
    <col min="3" max="3" width="13.28515625" style="11" customWidth="1"/>
    <col min="4" max="4" width="12.28515625" style="11" customWidth="1"/>
    <col min="5" max="5" width="7" style="11" customWidth="1"/>
    <col min="6" max="6" width="7.7109375" style="11" customWidth="1"/>
    <col min="7" max="7" width="11.42578125" style="11" customWidth="1"/>
    <col min="8" max="8" width="9" style="11" customWidth="1"/>
    <col min="9" max="16384" width="10.7109375" style="11"/>
  </cols>
  <sheetData>
    <row r="2" spans="1:3" ht="21" x14ac:dyDescent="0.35">
      <c r="A2" s="114" t="s">
        <v>97</v>
      </c>
    </row>
    <row r="4" spans="1:3" ht="15.75" x14ac:dyDescent="0.25">
      <c r="A4" s="115"/>
    </row>
    <row r="5" spans="1:3" x14ac:dyDescent="0.25">
      <c r="A5" s="116" t="s">
        <v>55</v>
      </c>
      <c r="B5" s="117" t="str">
        <f>'Proposal 4'!F4</f>
        <v>First Service Energy</v>
      </c>
      <c r="C5" s="118"/>
    </row>
    <row r="6" spans="1:3" ht="17.100000000000001" customHeight="1" x14ac:dyDescent="0.25"/>
    <row r="7" spans="1:3" x14ac:dyDescent="0.25">
      <c r="A7" s="116" t="s">
        <v>55</v>
      </c>
      <c r="B7" s="119">
        <f>'Proposal 4'!F5</f>
        <v>0</v>
      </c>
    </row>
    <row r="11" spans="1:3" ht="15.75" x14ac:dyDescent="0.25">
      <c r="A11" s="120" t="s">
        <v>56</v>
      </c>
      <c r="B11" s="121"/>
    </row>
    <row r="12" spans="1:3" ht="6" customHeight="1" x14ac:dyDescent="0.25">
      <c r="A12" s="122"/>
    </row>
    <row r="13" spans="1:3" x14ac:dyDescent="0.25">
      <c r="A13" s="120" t="s">
        <v>57</v>
      </c>
    </row>
    <row r="14" spans="1:3" ht="6" customHeight="1" x14ac:dyDescent="0.25">
      <c r="A14" s="122"/>
    </row>
    <row r="15" spans="1:3" x14ac:dyDescent="0.25">
      <c r="A15" s="120" t="s">
        <v>58</v>
      </c>
    </row>
    <row r="19" spans="1:7" ht="21" x14ac:dyDescent="0.35">
      <c r="A19" s="114" t="s">
        <v>96</v>
      </c>
    </row>
    <row r="21" spans="1:7" x14ac:dyDescent="0.25">
      <c r="A21" s="262" t="s">
        <v>91</v>
      </c>
      <c r="B21" s="262"/>
      <c r="C21" s="262"/>
      <c r="D21" s="262"/>
      <c r="E21" s="262"/>
    </row>
    <row r="22" spans="1:7" x14ac:dyDescent="0.25">
      <c r="C22" s="116" t="s">
        <v>41</v>
      </c>
      <c r="D22" s="126">
        <f>kWh_Rate</f>
        <v>0</v>
      </c>
    </row>
    <row r="23" spans="1:7" x14ac:dyDescent="0.25">
      <c r="C23" s="116" t="s">
        <v>42</v>
      </c>
      <c r="D23" s="126">
        <f>EnergyCost_Existing</f>
        <v>0</v>
      </c>
    </row>
    <row r="24" spans="1:7" x14ac:dyDescent="0.25">
      <c r="C24" s="116" t="s">
        <v>45</v>
      </c>
      <c r="D24" s="126">
        <f>EnergyCost_Proposed</f>
        <v>0</v>
      </c>
    </row>
    <row r="25" spans="1:7" x14ac:dyDescent="0.25">
      <c r="A25" s="123"/>
      <c r="B25" s="123"/>
      <c r="C25" s="124" t="s">
        <v>94</v>
      </c>
      <c r="D25" s="127">
        <f>D23-D24</f>
        <v>0</v>
      </c>
      <c r="E25" s="123"/>
    </row>
    <row r="26" spans="1:7" x14ac:dyDescent="0.25">
      <c r="C26" s="116"/>
      <c r="D26" s="112"/>
    </row>
    <row r="27" spans="1:7" x14ac:dyDescent="0.25">
      <c r="A27" s="123"/>
      <c r="B27" s="123"/>
      <c r="C27" s="124" t="s">
        <v>95</v>
      </c>
      <c r="D27" s="253">
        <f>kWh_Existing-kWh_Proposed</f>
        <v>0</v>
      </c>
      <c r="E27" s="123"/>
    </row>
    <row r="28" spans="1:7" x14ac:dyDescent="0.25">
      <c r="C28" s="116"/>
      <c r="D28" s="112"/>
    </row>
    <row r="29" spans="1:7" x14ac:dyDescent="0.25">
      <c r="C29" s="116" t="s">
        <v>92</v>
      </c>
      <c r="D29" s="126">
        <f>Project_Cost</f>
        <v>0</v>
      </c>
    </row>
    <row r="30" spans="1:7" x14ac:dyDescent="0.25">
      <c r="C30" s="116" t="s">
        <v>3654</v>
      </c>
      <c r="D30" s="126">
        <f>RebateTtl-FSFee</f>
        <v>0</v>
      </c>
      <c r="G30" s="14"/>
    </row>
    <row r="31" spans="1:7" x14ac:dyDescent="0.25">
      <c r="A31" s="123"/>
      <c r="B31" s="123"/>
      <c r="C31" s="124" t="s">
        <v>43</v>
      </c>
      <c r="D31" s="127">
        <f>Project_Cost-RebateTtl+FSFee</f>
        <v>0</v>
      </c>
      <c r="E31" s="123"/>
    </row>
    <row r="33" spans="1:4" x14ac:dyDescent="0.25">
      <c r="A33" s="214" t="s">
        <v>3655</v>
      </c>
      <c r="C33" s="116"/>
      <c r="D33" s="128"/>
    </row>
    <row r="34" spans="1:4" x14ac:dyDescent="0.25">
      <c r="A34" s="214"/>
      <c r="C34" s="116"/>
      <c r="D34" s="112"/>
    </row>
    <row r="35" spans="1:4" x14ac:dyDescent="0.25">
      <c r="C35" s="125" t="s">
        <v>44</v>
      </c>
      <c r="D35" s="129" t="str">
        <f>Payback</f>
        <v>Check data</v>
      </c>
    </row>
    <row r="36" spans="1:4" x14ac:dyDescent="0.25">
      <c r="C36" s="125" t="s">
        <v>12</v>
      </c>
      <c r="D36" s="130" t="str">
        <f>ROI</f>
        <v>Check data</v>
      </c>
    </row>
    <row r="37" spans="1:4" x14ac:dyDescent="0.25">
      <c r="C37" s="125" t="s">
        <v>93</v>
      </c>
      <c r="D37" s="126">
        <f>TenY_Savings</f>
        <v>0</v>
      </c>
    </row>
    <row r="38" spans="1:4" x14ac:dyDescent="0.25">
      <c r="B38" s="263"/>
      <c r="C38" s="263"/>
      <c r="D38" s="263"/>
    </row>
    <row r="140" ht="17.100000000000001" customHeight="1" x14ac:dyDescent="0.25"/>
  </sheetData>
  <sheetProtection formatCells="0" formatColumns="0" formatRows="0" insertColumns="0" insertRows="0" insertHyperlinks="0" deleteColumns="0" deleteRows="0" sort="0" autoFilter="0" pivotTables="0"/>
  <mergeCells count="2">
    <mergeCell ref="A21:E21"/>
    <mergeCell ref="B38:D38"/>
  </mergeCells>
  <phoneticPr fontId="7" type="noConversion"/>
  <pageMargins left="0.75" right="0.45" top="1" bottom="1" header="0.5" footer="0.5"/>
  <pageSetup pageOrder="overThenDown" orientation="portrait" horizontalDpi="4294967292" verticalDpi="4294967292" r:id="rId1"/>
  <headerFooter alignWithMargins="0">
    <oddHeader xml:space="preserve">&amp;L&amp;G&amp;R&amp;"-,Bold"&amp;K00-041Turnkey Facility and Energy Solutions
&amp;K03+000Lighting Upgrade Proposal&amp;K143C7E
</oddHeader>
    <oddFooter xml:space="preserve">&amp;L&amp;"-,Bold"&amp;K03+000DVM Industries. 1965 Steinway Street, Long Island City NY 11005. 212 739-7846    &amp;"-,Regular"&amp;K00-041
&amp;"-,Bold"&amp;K00-043Minority, Veteran, Women Owned Business&amp;C&amp;"Calibri,Regular"&amp;K002060    &amp;R&amp;"-,Bold"&amp;K03+000
&amp;K00-046&amp;D  </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2060"/>
  </sheetPr>
  <dimension ref="A1:K130"/>
  <sheetViews>
    <sheetView showGridLines="0" view="pageBreakPreview" topLeftCell="A7" zoomScaleNormal="100" zoomScaleSheetLayoutView="100" zoomScalePageLayoutView="70" workbookViewId="0">
      <selection activeCell="G22" sqref="G22"/>
    </sheetView>
  </sheetViews>
  <sheetFormatPr defaultColWidth="10.7109375" defaultRowHeight="15" x14ac:dyDescent="0.25"/>
  <cols>
    <col min="1" max="1" width="18.85546875" bestFit="1" customWidth="1"/>
    <col min="2" max="2" width="4" bestFit="1" customWidth="1"/>
    <col min="3" max="3" width="7.28515625" bestFit="1" customWidth="1"/>
    <col min="4" max="4" width="7.7109375" bestFit="1" customWidth="1"/>
    <col min="5" max="5" width="1.140625" customWidth="1"/>
    <col min="6" max="6" width="19.5703125" bestFit="1" customWidth="1"/>
    <col min="7" max="7" width="4" bestFit="1" customWidth="1"/>
    <col min="9" max="9" width="10.7109375" style="183" bestFit="1" customWidth="1"/>
    <col min="10" max="10" width="16.140625" bestFit="1" customWidth="1"/>
  </cols>
  <sheetData>
    <row r="1" spans="1:11" ht="21" x14ac:dyDescent="0.35">
      <c r="A1" s="6" t="s">
        <v>98</v>
      </c>
    </row>
    <row r="3" spans="1:11" ht="15.75" x14ac:dyDescent="0.25">
      <c r="A3" s="8" t="s">
        <v>59</v>
      </c>
    </row>
    <row r="4" spans="1:11" s="4" customFormat="1" x14ac:dyDescent="0.25">
      <c r="A4" s="16" t="s">
        <v>3652</v>
      </c>
      <c r="I4" s="183"/>
    </row>
    <row r="5" spans="1:11" x14ac:dyDescent="0.25">
      <c r="A5" s="217" t="s">
        <v>3657</v>
      </c>
      <c r="I5" s="205"/>
      <c r="J5" s="206"/>
      <c r="K5" s="207"/>
    </row>
    <row r="6" spans="1:11" s="4" customFormat="1" x14ac:dyDescent="0.25">
      <c r="A6" s="16" t="s">
        <v>3653</v>
      </c>
      <c r="B6" s="204"/>
      <c r="C6" s="204"/>
      <c r="D6" s="204"/>
      <c r="E6" s="204"/>
      <c r="F6" s="204"/>
      <c r="G6" s="204"/>
      <c r="I6" s="208"/>
      <c r="J6" s="209"/>
      <c r="K6" s="210"/>
    </row>
    <row r="7" spans="1:11" x14ac:dyDescent="0.25">
      <c r="A7" s="217" t="s">
        <v>3656</v>
      </c>
      <c r="I7" s="208"/>
      <c r="J7" s="209"/>
      <c r="K7" s="210"/>
    </row>
    <row r="8" spans="1:11" x14ac:dyDescent="0.25">
      <c r="A8" s="16" t="s">
        <v>3651</v>
      </c>
      <c r="I8" s="208"/>
      <c r="J8" s="209"/>
      <c r="K8" s="210"/>
    </row>
    <row r="9" spans="1:11" s="4" customFormat="1" x14ac:dyDescent="0.25">
      <c r="I9" s="208"/>
      <c r="J9" s="209"/>
      <c r="K9" s="210"/>
    </row>
    <row r="10" spans="1:11" ht="15.75" x14ac:dyDescent="0.25">
      <c r="A10" s="9" t="s">
        <v>250</v>
      </c>
      <c r="C10" s="4"/>
      <c r="D10" s="4"/>
      <c r="E10" s="4"/>
      <c r="F10" s="4"/>
      <c r="G10" s="4"/>
      <c r="I10" s="208"/>
      <c r="J10" s="209"/>
      <c r="K10" s="210"/>
    </row>
    <row r="11" spans="1:11" x14ac:dyDescent="0.25">
      <c r="A11" s="16" t="s">
        <v>221</v>
      </c>
      <c r="I11" s="208"/>
      <c r="J11" s="209"/>
      <c r="K11" s="210"/>
    </row>
    <row r="12" spans="1:11" x14ac:dyDescent="0.25">
      <c r="A12" s="16" t="s">
        <v>222</v>
      </c>
      <c r="I12" s="208"/>
      <c r="J12" s="209"/>
      <c r="K12" s="210"/>
    </row>
    <row r="13" spans="1:11" s="4" customFormat="1" ht="15.75" x14ac:dyDescent="0.25">
      <c r="A13" s="7"/>
      <c r="I13" s="208"/>
      <c r="J13" s="209"/>
      <c r="K13" s="210"/>
    </row>
    <row r="14" spans="1:11" ht="15.75" x14ac:dyDescent="0.25">
      <c r="A14" s="10" t="s">
        <v>60</v>
      </c>
      <c r="I14" s="208"/>
      <c r="J14" s="209"/>
      <c r="K14" s="210"/>
    </row>
    <row r="15" spans="1:11" ht="45" x14ac:dyDescent="0.25">
      <c r="A15" s="2" t="s">
        <v>237</v>
      </c>
      <c r="B15" s="4" t="s">
        <v>3623</v>
      </c>
      <c r="C15" s="169" t="s">
        <v>3624</v>
      </c>
      <c r="D15" s="169" t="s">
        <v>3625</v>
      </c>
      <c r="F15" s="175" t="s">
        <v>243</v>
      </c>
      <c r="G15" t="s">
        <v>3623</v>
      </c>
      <c r="I15" s="208"/>
      <c r="J15" s="209"/>
      <c r="K15" s="210"/>
    </row>
    <row r="16" spans="1:11" x14ac:dyDescent="0.25">
      <c r="A16" s="111" t="s">
        <v>3658</v>
      </c>
      <c r="B16" s="163">
        <v>0</v>
      </c>
      <c r="C16" s="177">
        <v>0</v>
      </c>
      <c r="D16" s="178">
        <v>0</v>
      </c>
      <c r="F16" s="111" t="s">
        <v>3658</v>
      </c>
      <c r="G16" s="163"/>
      <c r="I16" s="208"/>
      <c r="J16" s="209"/>
      <c r="K16" s="210"/>
    </row>
    <row r="17" spans="1:11" x14ac:dyDescent="0.25">
      <c r="A17" s="111" t="s">
        <v>52</v>
      </c>
      <c r="B17" s="163">
        <v>0</v>
      </c>
      <c r="C17" s="176">
        <v>0</v>
      </c>
      <c r="D17" s="163">
        <v>0</v>
      </c>
      <c r="F17" s="111" t="s">
        <v>52</v>
      </c>
      <c r="G17" s="163"/>
      <c r="I17" s="208"/>
      <c r="J17" s="209"/>
      <c r="K17" s="210"/>
    </row>
    <row r="18" spans="1:11" x14ac:dyDescent="0.25">
      <c r="I18" s="208"/>
      <c r="J18" s="209"/>
      <c r="K18" s="210"/>
    </row>
    <row r="19" spans="1:11" x14ac:dyDescent="0.25">
      <c r="I19" s="208"/>
      <c r="J19" s="209"/>
      <c r="K19" s="210"/>
    </row>
    <row r="20" spans="1:11" x14ac:dyDescent="0.25">
      <c r="I20" s="208"/>
      <c r="J20" s="209"/>
      <c r="K20" s="210"/>
    </row>
    <row r="21" spans="1:11" x14ac:dyDescent="0.25">
      <c r="I21" s="208"/>
      <c r="J21" s="209"/>
      <c r="K21" s="210"/>
    </row>
    <row r="22" spans="1:11" x14ac:dyDescent="0.25">
      <c r="I22" s="211"/>
      <c r="J22" s="212"/>
      <c r="K22" s="213"/>
    </row>
    <row r="130" ht="17.100000000000001" customHeight="1" x14ac:dyDescent="0.25"/>
  </sheetData>
  <sheetProtection formatCells="0" formatColumns="0" formatRows="0" insertColumns="0" insertRows="0" insertHyperlinks="0" deleteColumns="0" deleteRows="0" sort="0" autoFilter="0" pivotTables="0"/>
  <phoneticPr fontId="7" type="noConversion"/>
  <pageMargins left="0.75" right="0.45" top="1" bottom="1" header="0.5" footer="0.5"/>
  <pageSetup pageOrder="overThenDown" orientation="portrait" horizontalDpi="4294967292" verticalDpi="4294967292" r:id="rId4"/>
  <headerFooter alignWithMargins="0">
    <oddHeader xml:space="preserve">&amp;L&amp;G&amp;R&amp;"-,Bold"&amp;K00-043Turnkey Facility and Energy Solutions&amp;K01+000
&amp;K03+000Lighting Upgrade Proposal&amp;K01+000
</oddHeader>
    <oddFooter xml:space="preserve">&amp;L&amp;"Calibri,Bold"&amp;K04-012DVM Industries. 1965 Steinway Street, Long Island City NY 11005. 212 739-7846    
&amp;K00-039Minority, Veteran, Women Owned Business&amp;C&amp;"Calibri,Regular"&amp;K000000
&amp;R&amp;"-,Bold"&amp;K00-041
&amp;D  </oddFooter>
  </headerFooter>
  <legacyDrawingHF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2060"/>
    <pageSetUpPr fitToPage="1"/>
  </sheetPr>
  <dimension ref="A1:AF96"/>
  <sheetViews>
    <sheetView showGridLines="0" tabSelected="1" topLeftCell="F1" zoomScale="85" zoomScaleNormal="85" zoomScalePageLayoutView="40" workbookViewId="0">
      <selection activeCell="N19" sqref="N19"/>
    </sheetView>
  </sheetViews>
  <sheetFormatPr defaultColWidth="8.7109375" defaultRowHeight="15" x14ac:dyDescent="0.25"/>
  <cols>
    <col min="1" max="1" width="4.28515625" style="11" customWidth="1"/>
    <col min="2" max="2" width="10.5703125" style="11" customWidth="1"/>
    <col min="3" max="3" width="25.42578125" style="11" customWidth="1"/>
    <col min="4" max="4" width="5.42578125" style="12" customWidth="1"/>
    <col min="5" max="5" width="8" style="12" customWidth="1"/>
    <col min="6" max="6" width="36.28515625" style="12" customWidth="1"/>
    <col min="7" max="7" width="7.7109375" style="11" customWidth="1"/>
    <col min="8" max="8" width="5.7109375" style="12" customWidth="1"/>
    <col min="9" max="9" width="7.42578125" style="12" customWidth="1"/>
    <col min="10" max="10" width="39.7109375" style="11" customWidth="1"/>
    <col min="11" max="11" width="13.28515625" style="11" customWidth="1"/>
    <col min="12" max="12" width="9.5703125" style="11" customWidth="1"/>
    <col min="13" max="13" width="5.28515625" style="11" customWidth="1"/>
    <col min="14" max="14" width="28.28515625" style="11" customWidth="1"/>
    <col min="15" max="15" width="15.5703125" style="11" customWidth="1"/>
    <col min="16" max="16" width="12" style="11" customWidth="1"/>
    <col min="17" max="18" width="11.28515625" style="11" customWidth="1"/>
    <col min="19" max="19" width="17" style="11" customWidth="1"/>
    <col min="20" max="29" width="14" style="11" customWidth="1"/>
    <col min="30" max="30" width="14" style="91" customWidth="1"/>
    <col min="31" max="32" width="14" style="11" customWidth="1"/>
    <col min="33" max="16384" width="8.7109375" style="11"/>
  </cols>
  <sheetData>
    <row r="1" spans="1:32" s="28" customFormat="1" x14ac:dyDescent="0.25">
      <c r="A1" s="25">
        <f t="array" ref="A1:A17">1</f>
        <v>1</v>
      </c>
      <c r="B1" s="25"/>
      <c r="C1" s="25"/>
      <c r="D1" s="27"/>
      <c r="E1" s="27"/>
      <c r="F1" s="27"/>
      <c r="G1" s="25"/>
      <c r="H1" s="27"/>
      <c r="I1" s="27"/>
      <c r="J1" s="25"/>
      <c r="AD1" s="89"/>
    </row>
    <row r="2" spans="1:32" s="24" customFormat="1" ht="15.75" thickBot="1" x14ac:dyDescent="0.3">
      <c r="A2" s="24">
        <v>1</v>
      </c>
      <c r="B2" s="24">
        <f t="array" ref="B2:K2">B1</f>
        <v>0</v>
      </c>
      <c r="C2" s="24">
        <v>0</v>
      </c>
      <c r="D2" s="29">
        <v>0</v>
      </c>
      <c r="E2" s="29">
        <v>0</v>
      </c>
      <c r="F2" s="29">
        <v>0</v>
      </c>
      <c r="G2" s="24">
        <v>0</v>
      </c>
      <c r="H2" s="29">
        <v>0</v>
      </c>
      <c r="I2" s="29">
        <v>0</v>
      </c>
      <c r="J2" s="24">
        <v>0</v>
      </c>
      <c r="K2" s="24">
        <v>0</v>
      </c>
      <c r="L2" s="24" t="e">
        <f t="array" ref="L2:T2">#REF!</f>
        <v>#REF!</v>
      </c>
      <c r="M2" s="24" t="e">
        <v>#REF!</v>
      </c>
      <c r="N2" s="24" t="e">
        <v>#REF!</v>
      </c>
      <c r="O2" s="24" t="e">
        <v>#REF!</v>
      </c>
      <c r="P2" s="24" t="e">
        <v>#REF!</v>
      </c>
      <c r="Q2" s="24" t="e">
        <v>#REF!</v>
      </c>
      <c r="R2" s="24" t="e">
        <v>#REF!</v>
      </c>
      <c r="S2" s="24" t="e">
        <v>#REF!</v>
      </c>
      <c r="T2" s="24" t="e">
        <v>#REF!</v>
      </c>
      <c r="AD2" s="90"/>
    </row>
    <row r="3" spans="1:32" ht="19.5" thickBot="1" x14ac:dyDescent="0.35">
      <c r="A3" s="24">
        <v>1</v>
      </c>
      <c r="C3" s="267" t="s">
        <v>254</v>
      </c>
      <c r="D3" s="268"/>
      <c r="E3" s="268"/>
      <c r="F3" s="269"/>
      <c r="J3" s="43"/>
      <c r="K3" s="264" t="s">
        <v>259</v>
      </c>
      <c r="L3" s="266"/>
      <c r="M3" s="60"/>
      <c r="N3" s="264" t="s">
        <v>261</v>
      </c>
      <c r="O3" s="265"/>
      <c r="P3" s="265"/>
      <c r="Q3" s="265"/>
      <c r="R3" s="265"/>
      <c r="S3" s="266"/>
    </row>
    <row r="4" spans="1:32" ht="18.75" x14ac:dyDescent="0.3">
      <c r="A4" s="24">
        <v>1</v>
      </c>
      <c r="C4" s="289" t="s">
        <v>81</v>
      </c>
      <c r="D4" s="290"/>
      <c r="E4" s="179"/>
      <c r="F4" s="30" t="s">
        <v>3627</v>
      </c>
      <c r="G4" s="31"/>
      <c r="J4" s="32"/>
      <c r="K4" s="71" t="s">
        <v>3659</v>
      </c>
      <c r="L4" s="72"/>
      <c r="M4" s="55"/>
      <c r="N4" s="88" t="s">
        <v>5</v>
      </c>
      <c r="O4" s="188">
        <f>VLOOKUP($F$6,Reference!$AO:$AP,2, FALSE)</f>
        <v>0</v>
      </c>
      <c r="P4" s="194"/>
      <c r="Q4" s="195" t="s">
        <v>50</v>
      </c>
      <c r="R4" s="196"/>
      <c r="S4" s="197"/>
    </row>
    <row r="5" spans="1:32" ht="18.75" x14ac:dyDescent="0.3">
      <c r="A5" s="24">
        <v>1</v>
      </c>
      <c r="C5" s="272" t="s">
        <v>3</v>
      </c>
      <c r="D5" s="273"/>
      <c r="E5" s="180"/>
      <c r="F5" s="33"/>
      <c r="J5" s="34"/>
      <c r="K5" s="67" t="s">
        <v>3661</v>
      </c>
      <c r="L5" s="68"/>
      <c r="M5" s="55"/>
      <c r="N5" s="77" t="s">
        <v>6</v>
      </c>
      <c r="O5" s="189">
        <f>SUM(LBL_Table[kWh ($) Savings/ Yr])</f>
        <v>0</v>
      </c>
      <c r="P5" s="198"/>
      <c r="Q5" s="78" t="s">
        <v>46</v>
      </c>
      <c r="R5" s="79"/>
      <c r="S5" s="56">
        <f>SUM(LBL_Table[Existing kWh ($)/ Yr])</f>
        <v>0</v>
      </c>
      <c r="T5" s="35"/>
      <c r="U5" s="35"/>
    </row>
    <row r="6" spans="1:32" ht="15.75" x14ac:dyDescent="0.25">
      <c r="A6" s="24">
        <v>1</v>
      </c>
      <c r="C6" s="272" t="s">
        <v>251</v>
      </c>
      <c r="D6" s="273"/>
      <c r="E6" s="180"/>
      <c r="F6" s="36" t="s">
        <v>287</v>
      </c>
      <c r="J6" s="32"/>
      <c r="K6" s="69" t="s">
        <v>3660</v>
      </c>
      <c r="L6" s="66"/>
      <c r="M6" s="55"/>
      <c r="N6" s="80" t="s">
        <v>13</v>
      </c>
      <c r="O6" s="190">
        <f>SUM(LBL_Table[kWh Savings/ Yr])</f>
        <v>0</v>
      </c>
      <c r="P6" s="199"/>
      <c r="Q6" s="81" t="s">
        <v>11</v>
      </c>
      <c r="R6" s="82"/>
      <c r="S6" s="53">
        <f>SUM(LBL_Table[Replacement kWh ($)/ Yr])</f>
        <v>0</v>
      </c>
      <c r="T6" s="37"/>
      <c r="U6" s="37"/>
    </row>
    <row r="7" spans="1:32" ht="19.5" thickBot="1" x14ac:dyDescent="0.35">
      <c r="A7" s="24">
        <v>1</v>
      </c>
      <c r="C7" s="272" t="s">
        <v>25</v>
      </c>
      <c r="D7" s="273"/>
      <c r="E7" s="180"/>
      <c r="F7" s="33"/>
      <c r="H7" s="38"/>
      <c r="I7" s="11"/>
      <c r="K7" s="70" t="s">
        <v>260</v>
      </c>
      <c r="L7" s="87">
        <f>SUM(L4:L6)</f>
        <v>0</v>
      </c>
      <c r="M7" s="55"/>
      <c r="N7" s="77" t="s">
        <v>244</v>
      </c>
      <c r="O7" s="189">
        <f>(SUM(LBL_Table[Total Rebate &amp; Incentives ($)])*0.15)</f>
        <v>0</v>
      </c>
      <c r="P7" s="198"/>
      <c r="Q7" s="83" t="s">
        <v>47</v>
      </c>
      <c r="R7" s="84"/>
      <c r="S7" s="57"/>
    </row>
    <row r="8" spans="1:32" ht="18.75" x14ac:dyDescent="0.3">
      <c r="A8" s="24">
        <v>1</v>
      </c>
      <c r="C8" s="277" t="s">
        <v>26</v>
      </c>
      <c r="D8" s="278"/>
      <c r="E8" s="181"/>
      <c r="F8" s="39"/>
      <c r="H8" s="283" t="s">
        <v>3663</v>
      </c>
      <c r="I8" s="283"/>
      <c r="J8" s="283"/>
      <c r="M8" s="55"/>
      <c r="N8" s="80" t="s">
        <v>7</v>
      </c>
      <c r="O8" s="191">
        <f>SUM(LBL_Table[Total Cost ($)])+AltCosts</f>
        <v>0</v>
      </c>
      <c r="P8" s="199"/>
      <c r="Q8" s="81" t="s">
        <v>48</v>
      </c>
      <c r="R8" s="82"/>
      <c r="S8" s="53">
        <f>SUM(LBL_Table[kWh ($) Savings/ Yr])</f>
        <v>0</v>
      </c>
      <c r="T8" s="35"/>
      <c r="U8" s="35"/>
    </row>
    <row r="9" spans="1:32" ht="18.75" x14ac:dyDescent="0.3">
      <c r="A9" s="24">
        <v>1</v>
      </c>
      <c r="C9" s="272" t="s">
        <v>27</v>
      </c>
      <c r="D9" s="273"/>
      <c r="E9" s="180"/>
      <c r="F9" s="33" t="s">
        <v>211</v>
      </c>
      <c r="G9" s="93" t="str">
        <f>VLOOKUP(F9,Rebate_Table[],2,FALSE)</f>
        <v>NA</v>
      </c>
      <c r="H9" s="283"/>
      <c r="I9" s="283"/>
      <c r="J9" s="283"/>
      <c r="K9" s="52"/>
      <c r="L9" s="65"/>
      <c r="M9" s="55"/>
      <c r="N9" s="77" t="s">
        <v>8</v>
      </c>
      <c r="O9" s="189">
        <f>SUM(LBL_Table[Total Rebate &amp; Incentives ($)])</f>
        <v>0</v>
      </c>
      <c r="P9" s="198"/>
      <c r="Q9" s="78" t="s">
        <v>49</v>
      </c>
      <c r="R9" s="79"/>
      <c r="S9" s="56">
        <f>(SUM(LBL_Table[Existing kWh ($)/ Yr])*$F$11)</f>
        <v>0</v>
      </c>
      <c r="T9" s="35"/>
      <c r="U9" s="35"/>
    </row>
    <row r="10" spans="1:32" ht="19.5" thickBot="1" x14ac:dyDescent="0.35">
      <c r="A10" s="24">
        <v>1</v>
      </c>
      <c r="C10" s="279" t="s">
        <v>214</v>
      </c>
      <c r="D10" s="280"/>
      <c r="E10" s="182"/>
      <c r="F10" s="203" t="s">
        <v>211</v>
      </c>
      <c r="G10" s="93" t="str">
        <f>VLOOKUP(F10,Rebate_Table[],2,FALSE)</f>
        <v>NA</v>
      </c>
      <c r="H10" s="283"/>
      <c r="I10" s="283"/>
      <c r="J10" s="283"/>
      <c r="K10" s="52"/>
      <c r="L10" s="65"/>
      <c r="M10" s="55"/>
      <c r="N10" s="80" t="s">
        <v>9</v>
      </c>
      <c r="O10" s="190">
        <f>Project_Cost-RebateTtl+FSFee</f>
        <v>0</v>
      </c>
      <c r="P10" s="199"/>
      <c r="Q10" s="85" t="s">
        <v>51</v>
      </c>
      <c r="R10" s="86"/>
      <c r="S10" s="54"/>
      <c r="T10" s="35"/>
      <c r="U10" s="35"/>
    </row>
    <row r="11" spans="1:32" ht="15.75" x14ac:dyDescent="0.25">
      <c r="A11" s="24">
        <v>1</v>
      </c>
      <c r="C11" s="273"/>
      <c r="D11" s="273"/>
      <c r="E11" s="201"/>
      <c r="F11" s="202"/>
      <c r="H11" s="283"/>
      <c r="I11" s="283"/>
      <c r="J11" s="283"/>
      <c r="K11" s="52"/>
      <c r="L11" s="65"/>
      <c r="M11" s="55"/>
      <c r="N11" s="77" t="s">
        <v>10</v>
      </c>
      <c r="O11" s="189" t="str">
        <f>IFERROR(Net_Project_Cost/CostSavings,"Check data")</f>
        <v>Check data</v>
      </c>
      <c r="P11" s="198"/>
      <c r="Q11" s="78" t="s">
        <v>247</v>
      </c>
      <c r="R11" s="79"/>
      <c r="S11" s="215">
        <f>SUM(LBL_Table[Existing kWh/ Yr])</f>
        <v>0</v>
      </c>
      <c r="T11" s="37"/>
      <c r="U11" s="37"/>
    </row>
    <row r="12" spans="1:32" ht="16.5" thickBot="1" x14ac:dyDescent="0.3">
      <c r="A12" s="24">
        <v>1</v>
      </c>
      <c r="C12" s="47"/>
      <c r="D12" s="47"/>
      <c r="E12" s="47"/>
      <c r="F12" s="47"/>
      <c r="H12" s="283"/>
      <c r="I12" s="283"/>
      <c r="J12" s="283"/>
      <c r="K12" s="52"/>
      <c r="L12" s="65"/>
      <c r="M12" s="55"/>
      <c r="N12" s="184" t="s">
        <v>12</v>
      </c>
      <c r="O12" s="192" t="str">
        <f>IFERROR(CostSavings/Net_Project_Cost,"Check data")</f>
        <v>Check data</v>
      </c>
      <c r="P12" s="200"/>
      <c r="Q12" s="185" t="s">
        <v>248</v>
      </c>
      <c r="R12" s="186"/>
      <c r="S12" s="216">
        <f>SUM(LBL_Table[Replacement kWh/ Yr])</f>
        <v>0</v>
      </c>
      <c r="AB12" s="14"/>
    </row>
    <row r="13" spans="1:32" s="47" customFormat="1" x14ac:dyDescent="0.25">
      <c r="A13" s="48">
        <v>1</v>
      </c>
      <c r="H13" s="283"/>
      <c r="I13" s="283"/>
      <c r="J13" s="283"/>
      <c r="K13" s="52"/>
      <c r="L13" s="65"/>
      <c r="M13" s="55"/>
      <c r="O13" s="187"/>
      <c r="P13" s="193"/>
      <c r="Q13" s="193"/>
      <c r="R13" s="193"/>
      <c r="S13" s="193"/>
      <c r="AD13" s="92"/>
    </row>
    <row r="14" spans="1:32" x14ac:dyDescent="0.25">
      <c r="A14" s="24">
        <v>1</v>
      </c>
      <c r="D14" s="11"/>
      <c r="E14" s="11"/>
      <c r="F14" s="11"/>
      <c r="H14" s="283"/>
      <c r="I14" s="283"/>
      <c r="J14" s="283"/>
      <c r="O14" s="187"/>
      <c r="P14" s="187"/>
      <c r="Q14" s="187"/>
      <c r="R14" s="187"/>
      <c r="S14" s="187"/>
    </row>
    <row r="15" spans="1:32" x14ac:dyDescent="0.25">
      <c r="A15" s="24">
        <v>1</v>
      </c>
      <c r="D15" s="11"/>
      <c r="E15" s="11"/>
      <c r="F15" s="11"/>
      <c r="H15" s="283"/>
      <c r="I15" s="283"/>
      <c r="J15" s="283"/>
    </row>
    <row r="16" spans="1:32" ht="20.25" thickBot="1" x14ac:dyDescent="0.35">
      <c r="A16" s="24">
        <v>1</v>
      </c>
      <c r="B16" s="98" t="str">
        <f>CONCATENATE("Line By Line Inventory Report for ", F5)</f>
        <v xml:space="preserve">Line By Line Inventory Report for </v>
      </c>
      <c r="C16" s="98"/>
      <c r="D16" s="98"/>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row>
    <row r="17" spans="1:32" ht="15.75" thickBot="1" x14ac:dyDescent="0.3">
      <c r="A17" s="24">
        <v>1</v>
      </c>
      <c r="B17" s="270" t="s">
        <v>253</v>
      </c>
      <c r="C17" s="271"/>
      <c r="D17" s="274" t="s">
        <v>0</v>
      </c>
      <c r="E17" s="275"/>
      <c r="F17" s="275"/>
      <c r="G17" s="276"/>
      <c r="H17" s="284" t="s">
        <v>1</v>
      </c>
      <c r="I17" s="285"/>
      <c r="J17" s="285"/>
      <c r="K17" s="285"/>
      <c r="L17" s="286"/>
      <c r="M17" s="74"/>
      <c r="N17" s="74"/>
      <c r="O17" s="281" t="s">
        <v>33</v>
      </c>
      <c r="P17" s="282"/>
      <c r="Q17" s="284" t="s">
        <v>39</v>
      </c>
      <c r="R17" s="285"/>
      <c r="S17" s="285"/>
      <c r="T17" s="286"/>
      <c r="U17" s="287" t="s">
        <v>100</v>
      </c>
      <c r="V17" s="288"/>
      <c r="W17" s="288"/>
      <c r="X17" s="288"/>
      <c r="Y17" s="288"/>
      <c r="Z17" s="288"/>
      <c r="AA17" s="288"/>
      <c r="AB17" s="288"/>
      <c r="AC17" s="288"/>
      <c r="AD17" s="288"/>
      <c r="AE17" s="288"/>
      <c r="AF17" s="288"/>
    </row>
    <row r="18" spans="1:32" s="26" customFormat="1" ht="45.75" thickBot="1" x14ac:dyDescent="0.3">
      <c r="A18" s="75" t="s">
        <v>288</v>
      </c>
      <c r="B18" s="75" t="s">
        <v>178</v>
      </c>
      <c r="C18" s="76" t="s">
        <v>179</v>
      </c>
      <c r="D18" s="64" t="s">
        <v>180</v>
      </c>
      <c r="E18" s="64" t="s">
        <v>200</v>
      </c>
      <c r="F18" s="64" t="s">
        <v>103</v>
      </c>
      <c r="G18" s="64" t="s">
        <v>255</v>
      </c>
      <c r="H18" s="64" t="s">
        <v>213</v>
      </c>
      <c r="I18" s="64" t="s">
        <v>201</v>
      </c>
      <c r="J18" s="64" t="s">
        <v>102</v>
      </c>
      <c r="K18" s="64" t="s">
        <v>252</v>
      </c>
      <c r="L18" s="64" t="s">
        <v>256</v>
      </c>
      <c r="M18" s="64" t="s">
        <v>242</v>
      </c>
      <c r="N18" s="64" t="s">
        <v>243</v>
      </c>
      <c r="O18" s="64" t="s">
        <v>31</v>
      </c>
      <c r="P18" s="64" t="s">
        <v>32</v>
      </c>
      <c r="Q18" s="63" t="s">
        <v>34</v>
      </c>
      <c r="R18" s="64" t="s">
        <v>37</v>
      </c>
      <c r="S18" s="64" t="s">
        <v>38</v>
      </c>
      <c r="T18" s="63" t="s">
        <v>35</v>
      </c>
      <c r="U18" s="64" t="s">
        <v>36</v>
      </c>
      <c r="V18" s="64" t="s">
        <v>258</v>
      </c>
      <c r="W18" s="94" t="s">
        <v>257</v>
      </c>
      <c r="X18" s="94" t="s">
        <v>40</v>
      </c>
      <c r="Y18" s="64" t="s">
        <v>28</v>
      </c>
      <c r="Z18" s="64" t="s">
        <v>29</v>
      </c>
      <c r="AA18" s="64" t="s">
        <v>30</v>
      </c>
      <c r="AB18" s="64" t="s">
        <v>246</v>
      </c>
      <c r="AC18" s="64" t="s">
        <v>249</v>
      </c>
      <c r="AD18" s="95" t="s">
        <v>263</v>
      </c>
      <c r="AE18" s="96" t="s">
        <v>245</v>
      </c>
      <c r="AF18" s="172" t="s">
        <v>3667</v>
      </c>
    </row>
    <row r="19" spans="1:32" x14ac:dyDescent="0.25">
      <c r="A19" s="252">
        <f>IFERROR(A18+1,1)</f>
        <v>1</v>
      </c>
      <c r="B19" s="221"/>
      <c r="C19" s="221"/>
      <c r="D19" s="220"/>
      <c r="E19" s="222" t="str">
        <f>IFERROR(VLOOKUP(F19,ReferenceTbl[],3,FALSE),"")</f>
        <v/>
      </c>
      <c r="F19" s="223"/>
      <c r="G19" s="222" t="str">
        <f>IFERROR(VLOOKUP(F19,ReferenceTbl[],5,FALSE),"")</f>
        <v/>
      </c>
      <c r="H19" s="222" t="str">
        <f>IF(D19&lt;&gt;"",D19,"")</f>
        <v/>
      </c>
      <c r="I19" s="222" t="str">
        <f>IFERROR(VLOOKUP(J19,ReferenceTbl[],3,FALSE), "")</f>
        <v/>
      </c>
      <c r="J19" s="220"/>
      <c r="K19" s="224"/>
      <c r="L19" s="225" t="str">
        <f>IFERROR(VLOOKUP(J19,ReferenceTbl[],5,FALSE), "")</f>
        <v/>
      </c>
      <c r="M19" s="226"/>
      <c r="N19" s="227"/>
      <c r="O19" s="228"/>
      <c r="P19" s="229" t="str">
        <f t="shared" ref="P19:P50" si="0">IF(O19=0,"",_xlfn.IFS(N19="Occupancy Switch Sensor",O19*0.5,N19="Bi-level Motion Sensor",O19*0.5,N19="Timer Control",O19*(1-0.3),N19="",O19))</f>
        <v/>
      </c>
      <c r="Q19" s="230" t="str">
        <f>IFERROR((Y19-Z19),"")</f>
        <v/>
      </c>
      <c r="R19" s="231" t="str">
        <f t="shared" ref="R19:R50" si="1">IFERROR(Y19*kWh_Rate,"")</f>
        <v/>
      </c>
      <c r="S19" s="231" t="str">
        <f t="shared" ref="S19:S50" si="2">IFERROR(Z19*kWh_Rate,"")</f>
        <v/>
      </c>
      <c r="T19" s="232" t="str">
        <f>IFERROR(R19-S19,"")</f>
        <v/>
      </c>
      <c r="U19" s="233" t="str">
        <f>IFERROR(IF(M19="",(H19*AA19)+(H19*AF19), (H19*AA19)+(M19*AB19)+(H19*AF19)), "")</f>
        <v/>
      </c>
      <c r="V19" s="233" t="str">
        <f>IFERROR(IF(M19="",(I19*H19)*(AC19+AD19),((I19*H19)*(AC19+AD19))+(M19*AE19)),"")</f>
        <v/>
      </c>
      <c r="W19" s="234" t="str">
        <f>IFERROR(U19-V19,"")</f>
        <v/>
      </c>
      <c r="X19" s="235" t="str">
        <f>IFERROR(W19/(T19+(R19*$F$11)),"")</f>
        <v/>
      </c>
      <c r="Y19" s="236" t="str">
        <f>IFERROR((D19*G19*O19)/1000,"")</f>
        <v/>
      </c>
      <c r="Z19" s="236" t="str">
        <f>IFERROR((H19*L19*P19)/1000,"")</f>
        <v/>
      </c>
      <c r="AA19" s="237">
        <f>IFERROR(VLOOKUP(J19,ReferenceTbl[],6,FALSE), 0)</f>
        <v>0</v>
      </c>
      <c r="AB19" s="237">
        <f>IFERROR(VLOOKUP(N19,ReferenceTbl[],6,FALSE), 0)</f>
        <v>0</v>
      </c>
      <c r="AC19"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19"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19" s="239">
        <f>IFERROR(INDEX(ReferenceTbl[[SMBDI]:[NA]],MATCH(LBL_Table[[#This Row],[Control Description]], ReferenceTbl[Fixture Description],0),MATCH('Proposal 4'!$G$9,ReferenceTbl[[#Headers],[SMBDI]:[NA]],0)),0)</f>
        <v>0</v>
      </c>
      <c r="AF19" s="240">
        <f>IFERROR(VLOOKUP(LBL_Table[[#This Row],[Post Fixture Description]],Reference!A:G,7,FALSE),0)</f>
        <v>0</v>
      </c>
    </row>
    <row r="20" spans="1:32" x14ac:dyDescent="0.25">
      <c r="A20" s="252">
        <f t="shared" ref="A20:A83" si="3">IFERROR(A19+1,1)</f>
        <v>2</v>
      </c>
      <c r="B20" s="221"/>
      <c r="C20" s="221"/>
      <c r="D20" s="220"/>
      <c r="E20" s="222" t="str">
        <f>IFERROR(VLOOKUP(F20,ReferenceTbl[],3,FALSE),"")</f>
        <v/>
      </c>
      <c r="F20" s="223"/>
      <c r="G20" s="222" t="str">
        <f>IFERROR(VLOOKUP(F20,ReferenceTbl[],5,FALSE),"")</f>
        <v/>
      </c>
      <c r="H20" s="222" t="str">
        <f t="shared" ref="H20:H83" si="4">IF(D20&lt;&gt;"",D20,"")</f>
        <v/>
      </c>
      <c r="I20" s="222" t="str">
        <f>IFERROR(VLOOKUP(J20,ReferenceTbl[],3,FALSE), "")</f>
        <v/>
      </c>
      <c r="J20" s="220"/>
      <c r="K20" s="224"/>
      <c r="L20" s="225" t="str">
        <f>IFERROR(VLOOKUP(J20,ReferenceTbl[],5,FALSE), "")</f>
        <v/>
      </c>
      <c r="M20" s="226"/>
      <c r="N20" s="227"/>
      <c r="O20" s="228"/>
      <c r="P20" s="229" t="str">
        <f t="shared" si="0"/>
        <v/>
      </c>
      <c r="Q20" s="230" t="str">
        <f t="shared" ref="Q20:Q83" si="5">IFERROR((Y20-Z20),"")</f>
        <v/>
      </c>
      <c r="R20" s="231" t="str">
        <f t="shared" si="1"/>
        <v/>
      </c>
      <c r="S20" s="231" t="str">
        <f t="shared" si="2"/>
        <v/>
      </c>
      <c r="T20" s="232" t="str">
        <f t="shared" ref="T20:T83" si="6">IFERROR(R20-S20,"")</f>
        <v/>
      </c>
      <c r="U20" s="233" t="str">
        <f t="shared" ref="U20:U83" si="7">IFERROR(IF(M20="",(H20*AA20)+(H20*AF20), (H20*AA20)+(M20*AB20)+(H20*AF20)), "")</f>
        <v/>
      </c>
      <c r="V20" s="233" t="str">
        <f t="shared" ref="V20:V83" si="8">IFERROR(IF(M20="",(I20*H20)*(AC20+AD20),((I20*H20)*(AC20+AD20))+(M20*AE20)),"")</f>
        <v/>
      </c>
      <c r="W20" s="234" t="str">
        <f t="shared" ref="W20:W83" si="9">IFERROR(U20-V20,"")</f>
        <v/>
      </c>
      <c r="X20" s="235" t="str">
        <f t="shared" ref="X20:X83" si="10">IFERROR(W20/(T20+(R20*$F$11)),"")</f>
        <v/>
      </c>
      <c r="Y20" s="236" t="str">
        <f t="shared" ref="Y20:Y83" si="11">IFERROR((D20*G20*O20)/1000,"")</f>
        <v/>
      </c>
      <c r="Z20" s="236" t="str">
        <f t="shared" ref="Z20:Z83" si="12">IFERROR((H20*L20*P20)/1000,"")</f>
        <v/>
      </c>
      <c r="AA20" s="237">
        <f>IFERROR(VLOOKUP(J20,ReferenceTbl[],6,FALSE), 0)</f>
        <v>0</v>
      </c>
      <c r="AB20" s="237">
        <f>IFERROR(VLOOKUP(N20,ReferenceTbl[],6,FALSE), 0)</f>
        <v>0</v>
      </c>
      <c r="AC20"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0"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0" s="239">
        <f>IFERROR(INDEX(ReferenceTbl[[SMBDI]:[NA]],MATCH(LBL_Table[[#This Row],[Control Description]], ReferenceTbl[Fixture Description],0),MATCH('Proposal 4'!$G$9,ReferenceTbl[[#Headers],[SMBDI]:[NA]],0)),0)</f>
        <v>0</v>
      </c>
      <c r="AF20" s="240">
        <f>IFERROR(VLOOKUP(LBL_Table[[#This Row],[Post Fixture Description]],Reference!A:G,7,FALSE),0)</f>
        <v>0</v>
      </c>
    </row>
    <row r="21" spans="1:32" x14ac:dyDescent="0.25">
      <c r="A21" s="252">
        <f t="shared" si="3"/>
        <v>3</v>
      </c>
      <c r="B21" s="221"/>
      <c r="C21" s="221"/>
      <c r="D21" s="220"/>
      <c r="E21" s="222" t="str">
        <f>IFERROR(VLOOKUP(F21,ReferenceTbl[],3,FALSE),"")</f>
        <v/>
      </c>
      <c r="F21" s="223"/>
      <c r="G21" s="222" t="str">
        <f>IFERROR(VLOOKUP(F21,ReferenceTbl[],5,FALSE),"")</f>
        <v/>
      </c>
      <c r="H21" s="222" t="str">
        <f t="shared" si="4"/>
        <v/>
      </c>
      <c r="I21" s="222" t="str">
        <f>IFERROR(VLOOKUP(J21,ReferenceTbl[],3,FALSE), "")</f>
        <v/>
      </c>
      <c r="J21" s="220"/>
      <c r="K21" s="224"/>
      <c r="L21" s="225" t="str">
        <f>IFERROR(VLOOKUP(J21,ReferenceTbl[],5,FALSE), "")</f>
        <v/>
      </c>
      <c r="M21" s="226"/>
      <c r="N21" s="227"/>
      <c r="O21" s="228"/>
      <c r="P21" s="229" t="str">
        <f t="shared" si="0"/>
        <v/>
      </c>
      <c r="Q21" s="230" t="str">
        <f t="shared" si="5"/>
        <v/>
      </c>
      <c r="R21" s="231" t="str">
        <f t="shared" si="1"/>
        <v/>
      </c>
      <c r="S21" s="231" t="str">
        <f t="shared" si="2"/>
        <v/>
      </c>
      <c r="T21" s="232" t="str">
        <f t="shared" si="6"/>
        <v/>
      </c>
      <c r="U21" s="233" t="str">
        <f t="shared" si="7"/>
        <v/>
      </c>
      <c r="V21" s="233" t="str">
        <f t="shared" si="8"/>
        <v/>
      </c>
      <c r="W21" s="234" t="str">
        <f t="shared" si="9"/>
        <v/>
      </c>
      <c r="X21" s="235" t="str">
        <f t="shared" si="10"/>
        <v/>
      </c>
      <c r="Y21" s="236" t="str">
        <f t="shared" si="11"/>
        <v/>
      </c>
      <c r="Z21" s="236" t="str">
        <f t="shared" si="12"/>
        <v/>
      </c>
      <c r="AA21" s="237">
        <f>IFERROR(VLOOKUP(J21,ReferenceTbl[],6,FALSE), 0)</f>
        <v>0</v>
      </c>
      <c r="AB21" s="237">
        <f>IFERROR(VLOOKUP(N21,ReferenceTbl[],6,FALSE), 0)</f>
        <v>0</v>
      </c>
      <c r="AC21"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1"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1" s="239">
        <f>IFERROR(INDEX(ReferenceTbl[[SMBDI]:[NA]],MATCH(LBL_Table[[#This Row],[Control Description]], ReferenceTbl[Fixture Description],0),MATCH('Proposal 4'!$G$9,ReferenceTbl[[#Headers],[SMBDI]:[NA]],0)),0)</f>
        <v>0</v>
      </c>
      <c r="AF21" s="240">
        <f>IFERROR(VLOOKUP(LBL_Table[[#This Row],[Post Fixture Description]],Reference!A:G,7,FALSE),0)</f>
        <v>0</v>
      </c>
    </row>
    <row r="22" spans="1:32" x14ac:dyDescent="0.25">
      <c r="A22" s="252">
        <f t="shared" si="3"/>
        <v>4</v>
      </c>
      <c r="B22" s="221"/>
      <c r="C22" s="221"/>
      <c r="D22" s="220"/>
      <c r="E22" s="222" t="str">
        <f>IFERROR(VLOOKUP(F22,ReferenceTbl[],3,FALSE),"")</f>
        <v/>
      </c>
      <c r="F22" s="223"/>
      <c r="G22" s="222" t="str">
        <f>IFERROR(VLOOKUP(F22,ReferenceTbl[],5,FALSE),"")</f>
        <v/>
      </c>
      <c r="H22" s="222" t="str">
        <f t="shared" si="4"/>
        <v/>
      </c>
      <c r="I22" s="222" t="str">
        <f>IFERROR(VLOOKUP(J22,ReferenceTbl[],3,FALSE), "")</f>
        <v/>
      </c>
      <c r="J22" s="220"/>
      <c r="K22" s="224"/>
      <c r="L22" s="225" t="str">
        <f>IFERROR(VLOOKUP(J22,ReferenceTbl[],5,FALSE), "")</f>
        <v/>
      </c>
      <c r="M22" s="226"/>
      <c r="N22" s="227"/>
      <c r="O22" s="228"/>
      <c r="P22" s="229" t="str">
        <f t="shared" si="0"/>
        <v/>
      </c>
      <c r="Q22" s="230" t="str">
        <f t="shared" si="5"/>
        <v/>
      </c>
      <c r="R22" s="231" t="str">
        <f t="shared" si="1"/>
        <v/>
      </c>
      <c r="S22" s="231" t="str">
        <f t="shared" si="2"/>
        <v/>
      </c>
      <c r="T22" s="232" t="str">
        <f t="shared" si="6"/>
        <v/>
      </c>
      <c r="U22" s="233" t="str">
        <f t="shared" si="7"/>
        <v/>
      </c>
      <c r="V22" s="233" t="str">
        <f t="shared" si="8"/>
        <v/>
      </c>
      <c r="W22" s="234" t="str">
        <f t="shared" si="9"/>
        <v/>
      </c>
      <c r="X22" s="235" t="str">
        <f t="shared" si="10"/>
        <v/>
      </c>
      <c r="Y22" s="236" t="str">
        <f t="shared" si="11"/>
        <v/>
      </c>
      <c r="Z22" s="236" t="str">
        <f t="shared" si="12"/>
        <v/>
      </c>
      <c r="AA22" s="237">
        <f>IFERROR(VLOOKUP(J22,ReferenceTbl[],6,FALSE), 0)</f>
        <v>0</v>
      </c>
      <c r="AB22" s="237">
        <f>IFERROR(VLOOKUP(N22,ReferenceTbl[],6,FALSE), 0)</f>
        <v>0</v>
      </c>
      <c r="AC22"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2"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2" s="239">
        <f>IFERROR(INDEX(ReferenceTbl[[SMBDI]:[NA]],MATCH(LBL_Table[[#This Row],[Control Description]], ReferenceTbl[Fixture Description],0),MATCH('Proposal 4'!$G$9,ReferenceTbl[[#Headers],[SMBDI]:[NA]],0)),0)</f>
        <v>0</v>
      </c>
      <c r="AF22" s="240">
        <f>IFERROR(VLOOKUP(LBL_Table[[#This Row],[Post Fixture Description]],Reference!A:G,7,FALSE),0)</f>
        <v>0</v>
      </c>
    </row>
    <row r="23" spans="1:32" x14ac:dyDescent="0.25">
      <c r="A23" s="252">
        <f t="shared" si="3"/>
        <v>5</v>
      </c>
      <c r="B23" s="221"/>
      <c r="C23" s="221"/>
      <c r="D23" s="220"/>
      <c r="E23" s="222" t="str">
        <f>IFERROR(VLOOKUP(F23,ReferenceTbl[],3,FALSE),"")</f>
        <v/>
      </c>
      <c r="F23" s="223"/>
      <c r="G23" s="222" t="str">
        <f>IFERROR(VLOOKUP(F23,ReferenceTbl[],5,FALSE),"")</f>
        <v/>
      </c>
      <c r="H23" s="222" t="str">
        <f t="shared" si="4"/>
        <v/>
      </c>
      <c r="I23" s="222" t="str">
        <f>IFERROR(VLOOKUP(J23,ReferenceTbl[],3,FALSE), "")</f>
        <v/>
      </c>
      <c r="J23" s="220"/>
      <c r="K23" s="224"/>
      <c r="L23" s="225" t="str">
        <f>IFERROR(VLOOKUP(J23,ReferenceTbl[],5,FALSE), "")</f>
        <v/>
      </c>
      <c r="M23" s="226"/>
      <c r="N23" s="227"/>
      <c r="O23" s="228"/>
      <c r="P23" s="229" t="str">
        <f t="shared" si="0"/>
        <v/>
      </c>
      <c r="Q23" s="230" t="str">
        <f t="shared" si="5"/>
        <v/>
      </c>
      <c r="R23" s="231" t="str">
        <f t="shared" si="1"/>
        <v/>
      </c>
      <c r="S23" s="231" t="str">
        <f t="shared" si="2"/>
        <v/>
      </c>
      <c r="T23" s="232" t="str">
        <f t="shared" si="6"/>
        <v/>
      </c>
      <c r="U23" s="233" t="str">
        <f t="shared" si="7"/>
        <v/>
      </c>
      <c r="V23" s="233" t="str">
        <f t="shared" si="8"/>
        <v/>
      </c>
      <c r="W23" s="234" t="str">
        <f t="shared" si="9"/>
        <v/>
      </c>
      <c r="X23" s="235" t="str">
        <f t="shared" si="10"/>
        <v/>
      </c>
      <c r="Y23" s="236" t="str">
        <f t="shared" si="11"/>
        <v/>
      </c>
      <c r="Z23" s="236" t="str">
        <f t="shared" si="12"/>
        <v/>
      </c>
      <c r="AA23" s="237">
        <f>IFERROR(VLOOKUP(J23,ReferenceTbl[],6,FALSE), 0)</f>
        <v>0</v>
      </c>
      <c r="AB23" s="237">
        <f>IFERROR(VLOOKUP(N23,ReferenceTbl[],6,FALSE), 0)</f>
        <v>0</v>
      </c>
      <c r="AC23"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3"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3" s="239">
        <f>IFERROR(INDEX(ReferenceTbl[[SMBDI]:[NA]],MATCH(LBL_Table[[#This Row],[Control Description]], ReferenceTbl[Fixture Description],0),MATCH('Proposal 4'!$G$9,ReferenceTbl[[#Headers],[SMBDI]:[NA]],0)),0)</f>
        <v>0</v>
      </c>
      <c r="AF23" s="240">
        <f>IFERROR(VLOOKUP(LBL_Table[[#This Row],[Post Fixture Description]],Reference!A:G,7,FALSE),0)</f>
        <v>0</v>
      </c>
    </row>
    <row r="24" spans="1:32" x14ac:dyDescent="0.25">
      <c r="A24" s="252">
        <f t="shared" si="3"/>
        <v>6</v>
      </c>
      <c r="B24" s="221"/>
      <c r="C24" s="221"/>
      <c r="D24" s="220"/>
      <c r="E24" s="222" t="str">
        <f>IFERROR(VLOOKUP(F24,ReferenceTbl[],3,FALSE),"")</f>
        <v/>
      </c>
      <c r="F24" s="223"/>
      <c r="G24" s="222" t="str">
        <f>IFERROR(VLOOKUP(F24,ReferenceTbl[],5,FALSE),"")</f>
        <v/>
      </c>
      <c r="H24" s="222" t="str">
        <f t="shared" si="4"/>
        <v/>
      </c>
      <c r="I24" s="222" t="str">
        <f>IFERROR(VLOOKUP(J24,ReferenceTbl[],3,FALSE), "")</f>
        <v/>
      </c>
      <c r="J24" s="220"/>
      <c r="K24" s="224"/>
      <c r="L24" s="225" t="str">
        <f>IFERROR(VLOOKUP(J24,ReferenceTbl[],5,FALSE), "")</f>
        <v/>
      </c>
      <c r="M24" s="226"/>
      <c r="N24" s="227"/>
      <c r="O24" s="228"/>
      <c r="P24" s="229" t="str">
        <f t="shared" si="0"/>
        <v/>
      </c>
      <c r="Q24" s="230" t="str">
        <f t="shared" si="5"/>
        <v/>
      </c>
      <c r="R24" s="231" t="str">
        <f t="shared" si="1"/>
        <v/>
      </c>
      <c r="S24" s="231" t="str">
        <f t="shared" si="2"/>
        <v/>
      </c>
      <c r="T24" s="232" t="str">
        <f t="shared" si="6"/>
        <v/>
      </c>
      <c r="U24" s="233" t="str">
        <f t="shared" si="7"/>
        <v/>
      </c>
      <c r="V24" s="233" t="str">
        <f t="shared" si="8"/>
        <v/>
      </c>
      <c r="W24" s="234" t="str">
        <f t="shared" si="9"/>
        <v/>
      </c>
      <c r="X24" s="235" t="str">
        <f t="shared" si="10"/>
        <v/>
      </c>
      <c r="Y24" s="236" t="str">
        <f t="shared" si="11"/>
        <v/>
      </c>
      <c r="Z24" s="236" t="str">
        <f t="shared" si="12"/>
        <v/>
      </c>
      <c r="AA24" s="237">
        <f>IFERROR(VLOOKUP(J24,ReferenceTbl[],6,FALSE), 0)</f>
        <v>0</v>
      </c>
      <c r="AB24" s="237">
        <f>IFERROR(VLOOKUP(N24,ReferenceTbl[],6,FALSE), 0)</f>
        <v>0</v>
      </c>
      <c r="AC24"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4"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4" s="239">
        <f>IFERROR(INDEX(ReferenceTbl[[SMBDI]:[NA]],MATCH(LBL_Table[[#This Row],[Control Description]], ReferenceTbl[Fixture Description],0),MATCH('Proposal 4'!$G$9,ReferenceTbl[[#Headers],[SMBDI]:[NA]],0)),0)</f>
        <v>0</v>
      </c>
      <c r="AF24" s="240">
        <f>IFERROR(VLOOKUP(LBL_Table[[#This Row],[Post Fixture Description]],Reference!A:G,7,FALSE),0)</f>
        <v>0</v>
      </c>
    </row>
    <row r="25" spans="1:32" x14ac:dyDescent="0.25">
      <c r="A25" s="252">
        <f t="shared" si="3"/>
        <v>7</v>
      </c>
      <c r="B25" s="221"/>
      <c r="C25" s="221"/>
      <c r="D25" s="220"/>
      <c r="E25" s="222" t="str">
        <f>IFERROR(VLOOKUP(F25,ReferenceTbl[],3,FALSE),"")</f>
        <v/>
      </c>
      <c r="F25" s="223"/>
      <c r="G25" s="222" t="str">
        <f>IFERROR(VLOOKUP(F25,ReferenceTbl[],5,FALSE),"")</f>
        <v/>
      </c>
      <c r="H25" s="222" t="str">
        <f t="shared" si="4"/>
        <v/>
      </c>
      <c r="I25" s="222" t="str">
        <f>IFERROR(VLOOKUP(J25,ReferenceTbl[],3,FALSE), "")</f>
        <v/>
      </c>
      <c r="J25" s="220"/>
      <c r="K25" s="224"/>
      <c r="L25" s="225" t="str">
        <f>IFERROR(VLOOKUP(J25,ReferenceTbl[],5,FALSE), "")</f>
        <v/>
      </c>
      <c r="M25" s="226"/>
      <c r="N25" s="227"/>
      <c r="O25" s="228"/>
      <c r="P25" s="229" t="str">
        <f t="shared" si="0"/>
        <v/>
      </c>
      <c r="Q25" s="230" t="str">
        <f t="shared" si="5"/>
        <v/>
      </c>
      <c r="R25" s="231" t="str">
        <f t="shared" si="1"/>
        <v/>
      </c>
      <c r="S25" s="231" t="str">
        <f t="shared" si="2"/>
        <v/>
      </c>
      <c r="T25" s="232" t="str">
        <f t="shared" si="6"/>
        <v/>
      </c>
      <c r="U25" s="233" t="str">
        <f t="shared" si="7"/>
        <v/>
      </c>
      <c r="V25" s="233" t="str">
        <f t="shared" si="8"/>
        <v/>
      </c>
      <c r="W25" s="234" t="str">
        <f t="shared" si="9"/>
        <v/>
      </c>
      <c r="X25" s="235" t="str">
        <f t="shared" si="10"/>
        <v/>
      </c>
      <c r="Y25" s="236" t="str">
        <f t="shared" si="11"/>
        <v/>
      </c>
      <c r="Z25" s="236" t="str">
        <f t="shared" si="12"/>
        <v/>
      </c>
      <c r="AA25" s="237">
        <f>IFERROR(VLOOKUP(J25,ReferenceTbl[],6,FALSE), 0)</f>
        <v>0</v>
      </c>
      <c r="AB25" s="237">
        <f>IFERROR(VLOOKUP(N25,ReferenceTbl[],6,FALSE), 0)</f>
        <v>0</v>
      </c>
      <c r="AC25"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5"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5" s="239">
        <f>IFERROR(INDEX(ReferenceTbl[[SMBDI]:[NA]],MATCH(LBL_Table[[#This Row],[Control Description]], ReferenceTbl[Fixture Description],0),MATCH('Proposal 4'!$G$9,ReferenceTbl[[#Headers],[SMBDI]:[NA]],0)),0)</f>
        <v>0</v>
      </c>
      <c r="AF25" s="240">
        <f>IFERROR(VLOOKUP(LBL_Table[[#This Row],[Post Fixture Description]],Reference!A:G,7,FALSE),0)</f>
        <v>0</v>
      </c>
    </row>
    <row r="26" spans="1:32" x14ac:dyDescent="0.25">
      <c r="A26" s="252">
        <f t="shared" si="3"/>
        <v>8</v>
      </c>
      <c r="B26" s="221"/>
      <c r="C26" s="221"/>
      <c r="D26" s="220"/>
      <c r="E26" s="222" t="str">
        <f>IFERROR(VLOOKUP(F26,ReferenceTbl[],3,FALSE),"")</f>
        <v/>
      </c>
      <c r="F26" s="223"/>
      <c r="G26" s="222" t="str">
        <f>IFERROR(VLOOKUP(F26,ReferenceTbl[],5,FALSE),"")</f>
        <v/>
      </c>
      <c r="H26" s="222" t="str">
        <f t="shared" si="4"/>
        <v/>
      </c>
      <c r="I26" s="222" t="str">
        <f>IFERROR(VLOOKUP(J26,ReferenceTbl[],3,FALSE), "")</f>
        <v/>
      </c>
      <c r="J26" s="220"/>
      <c r="K26" s="224"/>
      <c r="L26" s="225" t="str">
        <f>IFERROR(VLOOKUP(J26,ReferenceTbl[],5,FALSE), "")</f>
        <v/>
      </c>
      <c r="M26" s="226"/>
      <c r="N26" s="226"/>
      <c r="O26" s="228"/>
      <c r="P26" s="229" t="str">
        <f t="shared" si="0"/>
        <v/>
      </c>
      <c r="Q26" s="230" t="str">
        <f t="shared" si="5"/>
        <v/>
      </c>
      <c r="R26" s="231" t="str">
        <f t="shared" si="1"/>
        <v/>
      </c>
      <c r="S26" s="231" t="str">
        <f t="shared" si="2"/>
        <v/>
      </c>
      <c r="T26" s="232" t="str">
        <f t="shared" si="6"/>
        <v/>
      </c>
      <c r="U26" s="233" t="str">
        <f t="shared" si="7"/>
        <v/>
      </c>
      <c r="V26" s="233" t="str">
        <f t="shared" si="8"/>
        <v/>
      </c>
      <c r="W26" s="234" t="str">
        <f t="shared" si="9"/>
        <v/>
      </c>
      <c r="X26" s="235" t="str">
        <f t="shared" si="10"/>
        <v/>
      </c>
      <c r="Y26" s="236" t="str">
        <f t="shared" si="11"/>
        <v/>
      </c>
      <c r="Z26" s="236" t="str">
        <f t="shared" si="12"/>
        <v/>
      </c>
      <c r="AA26" s="237">
        <f>IFERROR(VLOOKUP(J26,ReferenceTbl[],6,FALSE), 0)</f>
        <v>0</v>
      </c>
      <c r="AB26" s="237">
        <f>IFERROR(VLOOKUP(N26,ReferenceTbl[],6,FALSE), 0)</f>
        <v>0</v>
      </c>
      <c r="AC26"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6"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6" s="239">
        <f>IFERROR(INDEX(ReferenceTbl[[SMBDI]:[NA]],MATCH(LBL_Table[[#This Row],[Control Description]], ReferenceTbl[Fixture Description],0),MATCH('Proposal 4'!$G$9,ReferenceTbl[[#Headers],[SMBDI]:[NA]],0)),0)</f>
        <v>0</v>
      </c>
      <c r="AF26" s="240">
        <f>IFERROR(VLOOKUP(LBL_Table[[#This Row],[Post Fixture Description]],Reference!A:G,7,FALSE),0)</f>
        <v>0</v>
      </c>
    </row>
    <row r="27" spans="1:32" x14ac:dyDescent="0.25">
      <c r="A27" s="252">
        <f t="shared" si="3"/>
        <v>9</v>
      </c>
      <c r="B27" s="221"/>
      <c r="C27" s="221"/>
      <c r="D27" s="220"/>
      <c r="E27" s="222" t="str">
        <f>IFERROR(VLOOKUP(F27,ReferenceTbl[],3,FALSE),"")</f>
        <v/>
      </c>
      <c r="F27" s="223"/>
      <c r="G27" s="222" t="str">
        <f>IFERROR(VLOOKUP(F27,ReferenceTbl[],5,FALSE),"")</f>
        <v/>
      </c>
      <c r="H27" s="222" t="str">
        <f t="shared" si="4"/>
        <v/>
      </c>
      <c r="I27" s="222" t="str">
        <f>IFERROR(VLOOKUP(J27,ReferenceTbl[],3,FALSE), "")</f>
        <v/>
      </c>
      <c r="J27" s="220"/>
      <c r="K27" s="224"/>
      <c r="L27" s="225" t="str">
        <f>IFERROR(VLOOKUP(J27,ReferenceTbl[],5,FALSE), "")</f>
        <v/>
      </c>
      <c r="M27" s="226"/>
      <c r="N27" s="226"/>
      <c r="O27" s="228"/>
      <c r="P27" s="229" t="str">
        <f t="shared" si="0"/>
        <v/>
      </c>
      <c r="Q27" s="230" t="str">
        <f t="shared" si="5"/>
        <v/>
      </c>
      <c r="R27" s="231" t="str">
        <f t="shared" si="1"/>
        <v/>
      </c>
      <c r="S27" s="231" t="str">
        <f t="shared" si="2"/>
        <v/>
      </c>
      <c r="T27" s="232" t="str">
        <f t="shared" si="6"/>
        <v/>
      </c>
      <c r="U27" s="233" t="str">
        <f t="shared" si="7"/>
        <v/>
      </c>
      <c r="V27" s="233" t="str">
        <f t="shared" si="8"/>
        <v/>
      </c>
      <c r="W27" s="234" t="str">
        <f t="shared" si="9"/>
        <v/>
      </c>
      <c r="X27" s="235" t="str">
        <f t="shared" si="10"/>
        <v/>
      </c>
      <c r="Y27" s="236" t="str">
        <f t="shared" si="11"/>
        <v/>
      </c>
      <c r="Z27" s="236" t="str">
        <f t="shared" si="12"/>
        <v/>
      </c>
      <c r="AA27" s="237">
        <f>IFERROR(VLOOKUP(J27,ReferenceTbl[],6,FALSE), 0)</f>
        <v>0</v>
      </c>
      <c r="AB27" s="237">
        <f>IFERROR(VLOOKUP(N27,ReferenceTbl[],6,FALSE), 0)</f>
        <v>0</v>
      </c>
      <c r="AC27"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7"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7" s="239">
        <f>IFERROR(INDEX(ReferenceTbl[[SMBDI]:[NA]],MATCH(LBL_Table[[#This Row],[Control Description]], ReferenceTbl[Fixture Description],0),MATCH('Proposal 4'!$G$9,ReferenceTbl[[#Headers],[SMBDI]:[NA]],0)),0)</f>
        <v>0</v>
      </c>
      <c r="AF27" s="240">
        <f>IFERROR(VLOOKUP(LBL_Table[[#This Row],[Post Fixture Description]],Reference!A:G,7,FALSE),0)</f>
        <v>0</v>
      </c>
    </row>
    <row r="28" spans="1:32" x14ac:dyDescent="0.25">
      <c r="A28" s="252">
        <f t="shared" si="3"/>
        <v>10</v>
      </c>
      <c r="B28" s="221"/>
      <c r="C28" s="221"/>
      <c r="D28" s="220"/>
      <c r="E28" s="222" t="str">
        <f>IFERROR(VLOOKUP(F28,ReferenceTbl[],3,FALSE),"")</f>
        <v/>
      </c>
      <c r="F28" s="223"/>
      <c r="G28" s="222" t="str">
        <f>IFERROR(VLOOKUP(F28,ReferenceTbl[],5,FALSE),"")</f>
        <v/>
      </c>
      <c r="H28" s="222" t="str">
        <f t="shared" si="4"/>
        <v/>
      </c>
      <c r="I28" s="222" t="str">
        <f>IFERROR(VLOOKUP(J28,ReferenceTbl[],3,FALSE), "")</f>
        <v/>
      </c>
      <c r="J28" s="220"/>
      <c r="K28" s="224"/>
      <c r="L28" s="225" t="str">
        <f>IFERROR(VLOOKUP(J28,ReferenceTbl[],5,FALSE), "")</f>
        <v/>
      </c>
      <c r="M28" s="226"/>
      <c r="N28" s="226"/>
      <c r="O28" s="228"/>
      <c r="P28" s="229" t="str">
        <f t="shared" si="0"/>
        <v/>
      </c>
      <c r="Q28" s="230" t="str">
        <f t="shared" si="5"/>
        <v/>
      </c>
      <c r="R28" s="231" t="str">
        <f t="shared" si="1"/>
        <v/>
      </c>
      <c r="S28" s="231" t="str">
        <f t="shared" si="2"/>
        <v/>
      </c>
      <c r="T28" s="232" t="str">
        <f t="shared" si="6"/>
        <v/>
      </c>
      <c r="U28" s="233" t="str">
        <f t="shared" si="7"/>
        <v/>
      </c>
      <c r="V28" s="233" t="str">
        <f t="shared" si="8"/>
        <v/>
      </c>
      <c r="W28" s="234" t="str">
        <f t="shared" si="9"/>
        <v/>
      </c>
      <c r="X28" s="235" t="str">
        <f t="shared" si="10"/>
        <v/>
      </c>
      <c r="Y28" s="236" t="str">
        <f t="shared" si="11"/>
        <v/>
      </c>
      <c r="Z28" s="236" t="str">
        <f t="shared" si="12"/>
        <v/>
      </c>
      <c r="AA28" s="237">
        <f>IFERROR(VLOOKUP(J28,ReferenceTbl[],6,FALSE), 0)</f>
        <v>0</v>
      </c>
      <c r="AB28" s="237">
        <f>IFERROR(VLOOKUP(N28,ReferenceTbl[],6,FALSE), 0)</f>
        <v>0</v>
      </c>
      <c r="AC28"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8"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8" s="239">
        <f>IFERROR(INDEX(ReferenceTbl[[SMBDI]:[NA]],MATCH(LBL_Table[[#This Row],[Control Description]], ReferenceTbl[Fixture Description],0),MATCH('Proposal 4'!$G$9,ReferenceTbl[[#Headers],[SMBDI]:[NA]],0)),0)</f>
        <v>0</v>
      </c>
      <c r="AF28" s="240">
        <f>IFERROR(VLOOKUP(LBL_Table[[#This Row],[Post Fixture Description]],Reference!A:G,7,FALSE),0)</f>
        <v>0</v>
      </c>
    </row>
    <row r="29" spans="1:32" x14ac:dyDescent="0.25">
      <c r="A29" s="252">
        <f t="shared" si="3"/>
        <v>11</v>
      </c>
      <c r="B29" s="221"/>
      <c r="C29" s="221"/>
      <c r="D29" s="220"/>
      <c r="E29" s="222" t="str">
        <f>IFERROR(VLOOKUP(F29,ReferenceTbl[],3,FALSE),"")</f>
        <v/>
      </c>
      <c r="F29" s="223"/>
      <c r="G29" s="222" t="str">
        <f>IFERROR(VLOOKUP(F29,ReferenceTbl[],5,FALSE),"")</f>
        <v/>
      </c>
      <c r="H29" s="222" t="str">
        <f t="shared" si="4"/>
        <v/>
      </c>
      <c r="I29" s="222" t="str">
        <f>IFERROR(VLOOKUP(J29,ReferenceTbl[],3,FALSE), "")</f>
        <v/>
      </c>
      <c r="J29" s="220"/>
      <c r="K29" s="224"/>
      <c r="L29" s="225" t="str">
        <f>IFERROR(VLOOKUP(J29,ReferenceTbl[],5,FALSE), "")</f>
        <v/>
      </c>
      <c r="M29" s="226"/>
      <c r="N29" s="226"/>
      <c r="O29" s="228"/>
      <c r="P29" s="229" t="str">
        <f t="shared" si="0"/>
        <v/>
      </c>
      <c r="Q29" s="230" t="str">
        <f t="shared" si="5"/>
        <v/>
      </c>
      <c r="R29" s="231" t="str">
        <f t="shared" si="1"/>
        <v/>
      </c>
      <c r="S29" s="231" t="str">
        <f t="shared" si="2"/>
        <v/>
      </c>
      <c r="T29" s="232" t="str">
        <f t="shared" si="6"/>
        <v/>
      </c>
      <c r="U29" s="233" t="str">
        <f t="shared" si="7"/>
        <v/>
      </c>
      <c r="V29" s="233" t="str">
        <f t="shared" si="8"/>
        <v/>
      </c>
      <c r="W29" s="234" t="str">
        <f t="shared" si="9"/>
        <v/>
      </c>
      <c r="X29" s="235" t="str">
        <f t="shared" si="10"/>
        <v/>
      </c>
      <c r="Y29" s="236" t="str">
        <f t="shared" si="11"/>
        <v/>
      </c>
      <c r="Z29" s="236" t="str">
        <f t="shared" si="12"/>
        <v/>
      </c>
      <c r="AA29" s="237">
        <f>IFERROR(VLOOKUP(J29,ReferenceTbl[],6,FALSE), 0)</f>
        <v>0</v>
      </c>
      <c r="AB29" s="237">
        <f>IFERROR(VLOOKUP(N29,ReferenceTbl[],6,FALSE), 0)</f>
        <v>0</v>
      </c>
      <c r="AC29"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29"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29" s="239">
        <f>IFERROR(INDEX(ReferenceTbl[[SMBDI]:[NA]],MATCH(LBL_Table[[#This Row],[Control Description]], ReferenceTbl[Fixture Description],0),MATCH('Proposal 4'!$G$9,ReferenceTbl[[#Headers],[SMBDI]:[NA]],0)),0)</f>
        <v>0</v>
      </c>
      <c r="AF29" s="240">
        <f>IFERROR(VLOOKUP(LBL_Table[[#This Row],[Post Fixture Description]],Reference!A:G,7,FALSE),0)</f>
        <v>0</v>
      </c>
    </row>
    <row r="30" spans="1:32" x14ac:dyDescent="0.25">
      <c r="A30" s="252">
        <f t="shared" si="3"/>
        <v>12</v>
      </c>
      <c r="B30" s="221"/>
      <c r="C30" s="221"/>
      <c r="D30" s="220"/>
      <c r="E30" s="222" t="str">
        <f>IFERROR(VLOOKUP(F30,ReferenceTbl[],3,FALSE),"")</f>
        <v/>
      </c>
      <c r="F30" s="223"/>
      <c r="G30" s="222" t="str">
        <f>IFERROR(VLOOKUP(F30,ReferenceTbl[],5,FALSE),"")</f>
        <v/>
      </c>
      <c r="H30" s="222" t="str">
        <f t="shared" si="4"/>
        <v/>
      </c>
      <c r="I30" s="222" t="str">
        <f>IFERROR(VLOOKUP(J30,ReferenceTbl[],3,FALSE), "")</f>
        <v/>
      </c>
      <c r="J30" s="220"/>
      <c r="K30" s="224"/>
      <c r="L30" s="225" t="str">
        <f>IFERROR(VLOOKUP(J30,ReferenceTbl[],5,FALSE), "")</f>
        <v/>
      </c>
      <c r="M30" s="226"/>
      <c r="N30" s="226"/>
      <c r="O30" s="228"/>
      <c r="P30" s="229" t="str">
        <f t="shared" si="0"/>
        <v/>
      </c>
      <c r="Q30" s="230" t="str">
        <f t="shared" si="5"/>
        <v/>
      </c>
      <c r="R30" s="231" t="str">
        <f t="shared" si="1"/>
        <v/>
      </c>
      <c r="S30" s="231" t="str">
        <f t="shared" si="2"/>
        <v/>
      </c>
      <c r="T30" s="232" t="str">
        <f t="shared" si="6"/>
        <v/>
      </c>
      <c r="U30" s="233" t="str">
        <f t="shared" si="7"/>
        <v/>
      </c>
      <c r="V30" s="233" t="str">
        <f t="shared" si="8"/>
        <v/>
      </c>
      <c r="W30" s="234" t="str">
        <f t="shared" si="9"/>
        <v/>
      </c>
      <c r="X30" s="235" t="str">
        <f t="shared" si="10"/>
        <v/>
      </c>
      <c r="Y30" s="236" t="str">
        <f t="shared" si="11"/>
        <v/>
      </c>
      <c r="Z30" s="236" t="str">
        <f t="shared" si="12"/>
        <v/>
      </c>
      <c r="AA30" s="237">
        <f>IFERROR(VLOOKUP(J30,ReferenceTbl[],6,FALSE), 0)</f>
        <v>0</v>
      </c>
      <c r="AB30" s="237">
        <f>IFERROR(VLOOKUP(N30,ReferenceTbl[],6,FALSE), 0)</f>
        <v>0</v>
      </c>
      <c r="AC30"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0"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0" s="239">
        <f>IFERROR(INDEX(ReferenceTbl[[SMBDI]:[NA]],MATCH(LBL_Table[[#This Row],[Control Description]], ReferenceTbl[Fixture Description],0),MATCH('Proposal 4'!$G$9,ReferenceTbl[[#Headers],[SMBDI]:[NA]],0)),0)</f>
        <v>0</v>
      </c>
      <c r="AF30" s="240">
        <f>IFERROR(VLOOKUP(LBL_Table[[#This Row],[Post Fixture Description]],Reference!A:G,7,FALSE),0)</f>
        <v>0</v>
      </c>
    </row>
    <row r="31" spans="1:32" x14ac:dyDescent="0.25">
      <c r="A31" s="252">
        <f t="shared" si="3"/>
        <v>13</v>
      </c>
      <c r="B31" s="221"/>
      <c r="C31" s="221"/>
      <c r="D31" s="220"/>
      <c r="E31" s="222" t="str">
        <f>IFERROR(VLOOKUP(F31,ReferenceTbl[],3,FALSE),"")</f>
        <v/>
      </c>
      <c r="F31" s="223"/>
      <c r="G31" s="222" t="str">
        <f>IFERROR(VLOOKUP(F31,ReferenceTbl[],5,FALSE),"")</f>
        <v/>
      </c>
      <c r="H31" s="222" t="str">
        <f t="shared" si="4"/>
        <v/>
      </c>
      <c r="I31" s="222" t="str">
        <f>IFERROR(VLOOKUP(J31,ReferenceTbl[],3,FALSE), "")</f>
        <v/>
      </c>
      <c r="J31" s="220"/>
      <c r="K31" s="224"/>
      <c r="L31" s="225" t="str">
        <f>IFERROR(VLOOKUP(J31,ReferenceTbl[],5,FALSE), "")</f>
        <v/>
      </c>
      <c r="M31" s="226"/>
      <c r="N31" s="226"/>
      <c r="O31" s="228"/>
      <c r="P31" s="229" t="str">
        <f t="shared" si="0"/>
        <v/>
      </c>
      <c r="Q31" s="230" t="str">
        <f t="shared" si="5"/>
        <v/>
      </c>
      <c r="R31" s="231" t="str">
        <f t="shared" si="1"/>
        <v/>
      </c>
      <c r="S31" s="231" t="str">
        <f t="shared" si="2"/>
        <v/>
      </c>
      <c r="T31" s="232" t="str">
        <f t="shared" si="6"/>
        <v/>
      </c>
      <c r="U31" s="233" t="str">
        <f t="shared" si="7"/>
        <v/>
      </c>
      <c r="V31" s="233" t="str">
        <f t="shared" si="8"/>
        <v/>
      </c>
      <c r="W31" s="234" t="str">
        <f t="shared" si="9"/>
        <v/>
      </c>
      <c r="X31" s="235" t="str">
        <f t="shared" si="10"/>
        <v/>
      </c>
      <c r="Y31" s="236" t="str">
        <f t="shared" si="11"/>
        <v/>
      </c>
      <c r="Z31" s="236" t="str">
        <f t="shared" si="12"/>
        <v/>
      </c>
      <c r="AA31" s="237">
        <f>IFERROR(VLOOKUP(J31,ReferenceTbl[],6,FALSE), 0)</f>
        <v>0</v>
      </c>
      <c r="AB31" s="237">
        <f>IFERROR(VLOOKUP(N31,ReferenceTbl[],6,FALSE), 0)</f>
        <v>0</v>
      </c>
      <c r="AC31"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1"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1" s="239">
        <f>IFERROR(INDEX(ReferenceTbl[[SMBDI]:[NA]],MATCH(LBL_Table[[#This Row],[Control Description]], ReferenceTbl[Fixture Description],0),MATCH('Proposal 4'!$G$9,ReferenceTbl[[#Headers],[SMBDI]:[NA]],0)),0)</f>
        <v>0</v>
      </c>
      <c r="AF31" s="240">
        <f>IFERROR(VLOOKUP(LBL_Table[[#This Row],[Post Fixture Description]],Reference!A:G,7,FALSE),0)</f>
        <v>0</v>
      </c>
    </row>
    <row r="32" spans="1:32" x14ac:dyDescent="0.25">
      <c r="A32" s="252">
        <f t="shared" si="3"/>
        <v>14</v>
      </c>
      <c r="B32" s="221"/>
      <c r="C32" s="221"/>
      <c r="D32" s="220"/>
      <c r="E32" s="222" t="str">
        <f>IFERROR(VLOOKUP(F32,ReferenceTbl[],3,FALSE),"")</f>
        <v/>
      </c>
      <c r="F32" s="223"/>
      <c r="G32" s="222" t="str">
        <f>IFERROR(VLOOKUP(F32,ReferenceTbl[],5,FALSE),"")</f>
        <v/>
      </c>
      <c r="H32" s="222" t="str">
        <f t="shared" si="4"/>
        <v/>
      </c>
      <c r="I32" s="222" t="str">
        <f>IFERROR(VLOOKUP(J32,ReferenceTbl[],3,FALSE), "")</f>
        <v/>
      </c>
      <c r="J32" s="220"/>
      <c r="K32" s="224"/>
      <c r="L32" s="225" t="str">
        <f>IFERROR(VLOOKUP(J32,ReferenceTbl[],5,FALSE), "")</f>
        <v/>
      </c>
      <c r="M32" s="226"/>
      <c r="N32" s="226"/>
      <c r="O32" s="228"/>
      <c r="P32" s="229" t="str">
        <f t="shared" si="0"/>
        <v/>
      </c>
      <c r="Q32" s="230" t="str">
        <f t="shared" si="5"/>
        <v/>
      </c>
      <c r="R32" s="231" t="str">
        <f t="shared" si="1"/>
        <v/>
      </c>
      <c r="S32" s="231" t="str">
        <f t="shared" si="2"/>
        <v/>
      </c>
      <c r="T32" s="232" t="str">
        <f t="shared" si="6"/>
        <v/>
      </c>
      <c r="U32" s="233" t="str">
        <f t="shared" si="7"/>
        <v/>
      </c>
      <c r="V32" s="233" t="str">
        <f t="shared" si="8"/>
        <v/>
      </c>
      <c r="W32" s="234" t="str">
        <f t="shared" si="9"/>
        <v/>
      </c>
      <c r="X32" s="235" t="str">
        <f t="shared" si="10"/>
        <v/>
      </c>
      <c r="Y32" s="236" t="str">
        <f t="shared" si="11"/>
        <v/>
      </c>
      <c r="Z32" s="236" t="str">
        <f t="shared" si="12"/>
        <v/>
      </c>
      <c r="AA32" s="237">
        <f>IFERROR(VLOOKUP(J32,ReferenceTbl[],6,FALSE), 0)</f>
        <v>0</v>
      </c>
      <c r="AB32" s="237">
        <f>IFERROR(VLOOKUP(N32,ReferenceTbl[],6,FALSE), 0)</f>
        <v>0</v>
      </c>
      <c r="AC32"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2"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2" s="239">
        <f>IFERROR(INDEX(ReferenceTbl[[SMBDI]:[NA]],MATCH(LBL_Table[[#This Row],[Control Description]], ReferenceTbl[Fixture Description],0),MATCH('Proposal 4'!$G$9,ReferenceTbl[[#Headers],[SMBDI]:[NA]],0)),0)</f>
        <v>0</v>
      </c>
      <c r="AF32" s="240">
        <f>IFERROR(VLOOKUP(LBL_Table[[#This Row],[Post Fixture Description]],Reference!A:G,7,FALSE),0)</f>
        <v>0</v>
      </c>
    </row>
    <row r="33" spans="1:32" x14ac:dyDescent="0.25">
      <c r="A33" s="252">
        <f t="shared" si="3"/>
        <v>15</v>
      </c>
      <c r="B33" s="221"/>
      <c r="C33" s="241"/>
      <c r="D33" s="242"/>
      <c r="E33" s="222" t="str">
        <f>IFERROR(VLOOKUP(F33,ReferenceTbl[],3,FALSE),"")</f>
        <v/>
      </c>
      <c r="F33" s="223"/>
      <c r="G33" s="222" t="str">
        <f>IFERROR(VLOOKUP(F33,ReferenceTbl[],5,FALSE),"")</f>
        <v/>
      </c>
      <c r="H33" s="222" t="str">
        <f t="shared" si="4"/>
        <v/>
      </c>
      <c r="I33" s="222" t="str">
        <f>IFERROR(VLOOKUP(J33,ReferenceTbl[],3,FALSE), "")</f>
        <v/>
      </c>
      <c r="J33" s="220"/>
      <c r="K33" s="224"/>
      <c r="L33" s="225" t="str">
        <f>IFERROR(VLOOKUP(J33,ReferenceTbl[],5,FALSE), "")</f>
        <v/>
      </c>
      <c r="M33" s="226"/>
      <c r="N33" s="226"/>
      <c r="O33" s="243"/>
      <c r="P33" s="229" t="str">
        <f t="shared" si="0"/>
        <v/>
      </c>
      <c r="Q33" s="230" t="str">
        <f t="shared" si="5"/>
        <v/>
      </c>
      <c r="R33" s="231" t="str">
        <f t="shared" si="1"/>
        <v/>
      </c>
      <c r="S33" s="231" t="str">
        <f t="shared" si="2"/>
        <v/>
      </c>
      <c r="T33" s="232" t="str">
        <f t="shared" si="6"/>
        <v/>
      </c>
      <c r="U33" s="233" t="str">
        <f t="shared" si="7"/>
        <v/>
      </c>
      <c r="V33" s="233" t="str">
        <f t="shared" si="8"/>
        <v/>
      </c>
      <c r="W33" s="234" t="str">
        <f t="shared" si="9"/>
        <v/>
      </c>
      <c r="X33" s="235" t="str">
        <f t="shared" si="10"/>
        <v/>
      </c>
      <c r="Y33" s="236" t="str">
        <f t="shared" si="11"/>
        <v/>
      </c>
      <c r="Z33" s="236" t="str">
        <f t="shared" si="12"/>
        <v/>
      </c>
      <c r="AA33" s="237">
        <f>IFERROR(VLOOKUP(J33,ReferenceTbl[],6,FALSE), 0)</f>
        <v>0</v>
      </c>
      <c r="AB33" s="237">
        <f>IFERROR(VLOOKUP(N33,ReferenceTbl[],6,FALSE), 0)</f>
        <v>0</v>
      </c>
      <c r="AC33"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3"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3" s="239">
        <f>IFERROR(INDEX(ReferenceTbl[[SMBDI]:[NA]],MATCH(LBL_Table[[#This Row],[Control Description]], ReferenceTbl[Fixture Description],0),MATCH('Proposal 4'!$G$9,ReferenceTbl[[#Headers],[SMBDI]:[NA]],0)),0)</f>
        <v>0</v>
      </c>
      <c r="AF33" s="240">
        <f>IFERROR(VLOOKUP(LBL_Table[[#This Row],[Post Fixture Description]],Reference!A:G,7,FALSE),0)</f>
        <v>0</v>
      </c>
    </row>
    <row r="34" spans="1:32" x14ac:dyDescent="0.25">
      <c r="A34" s="252">
        <f t="shared" si="3"/>
        <v>16</v>
      </c>
      <c r="B34" s="221"/>
      <c r="C34" s="241"/>
      <c r="D34" s="242"/>
      <c r="E34" s="222" t="str">
        <f>IFERROR(VLOOKUP(F34,ReferenceTbl[],3,FALSE),"")</f>
        <v/>
      </c>
      <c r="F34" s="223"/>
      <c r="G34" s="222" t="str">
        <f>IFERROR(VLOOKUP(F34,ReferenceTbl[],5,FALSE),"")</f>
        <v/>
      </c>
      <c r="H34" s="222" t="str">
        <f t="shared" si="4"/>
        <v/>
      </c>
      <c r="I34" s="222" t="str">
        <f>IFERROR(VLOOKUP(J34,ReferenceTbl[],3,FALSE), "")</f>
        <v/>
      </c>
      <c r="J34" s="220"/>
      <c r="K34" s="224"/>
      <c r="L34" s="225" t="str">
        <f>IFERROR(VLOOKUP(J34,ReferenceTbl[],5,FALSE), "")</f>
        <v/>
      </c>
      <c r="M34" s="226"/>
      <c r="N34" s="226"/>
      <c r="O34" s="243"/>
      <c r="P34" s="229" t="str">
        <f t="shared" si="0"/>
        <v/>
      </c>
      <c r="Q34" s="230" t="str">
        <f t="shared" si="5"/>
        <v/>
      </c>
      <c r="R34" s="231" t="str">
        <f t="shared" si="1"/>
        <v/>
      </c>
      <c r="S34" s="231" t="str">
        <f t="shared" si="2"/>
        <v/>
      </c>
      <c r="T34" s="232" t="str">
        <f t="shared" si="6"/>
        <v/>
      </c>
      <c r="U34" s="233" t="str">
        <f t="shared" si="7"/>
        <v/>
      </c>
      <c r="V34" s="233" t="str">
        <f t="shared" si="8"/>
        <v/>
      </c>
      <c r="W34" s="234" t="str">
        <f t="shared" si="9"/>
        <v/>
      </c>
      <c r="X34" s="235" t="str">
        <f t="shared" si="10"/>
        <v/>
      </c>
      <c r="Y34" s="236" t="str">
        <f t="shared" si="11"/>
        <v/>
      </c>
      <c r="Z34" s="236" t="str">
        <f t="shared" si="12"/>
        <v/>
      </c>
      <c r="AA34" s="237">
        <f>IFERROR(VLOOKUP(J34,ReferenceTbl[],6,FALSE), 0)</f>
        <v>0</v>
      </c>
      <c r="AB34" s="237">
        <f>IFERROR(VLOOKUP(N34,ReferenceTbl[],6,FALSE), 0)</f>
        <v>0</v>
      </c>
      <c r="AC34"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4"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4" s="239">
        <f>IFERROR(INDEX(ReferenceTbl[[SMBDI]:[NA]],MATCH(LBL_Table[[#This Row],[Control Description]], ReferenceTbl[Fixture Description],0),MATCH('Proposal 4'!$G$9,ReferenceTbl[[#Headers],[SMBDI]:[NA]],0)),0)</f>
        <v>0</v>
      </c>
      <c r="AF34" s="240">
        <f>IFERROR(VLOOKUP(LBL_Table[[#This Row],[Post Fixture Description]],Reference!A:G,7,FALSE),0)</f>
        <v>0</v>
      </c>
    </row>
    <row r="35" spans="1:32" x14ac:dyDescent="0.25">
      <c r="A35" s="252">
        <f t="shared" si="3"/>
        <v>17</v>
      </c>
      <c r="B35" s="221"/>
      <c r="C35" s="241"/>
      <c r="D35" s="242"/>
      <c r="E35" s="222" t="str">
        <f>IFERROR(VLOOKUP(F35,ReferenceTbl[],3,FALSE),"")</f>
        <v/>
      </c>
      <c r="F35" s="223"/>
      <c r="G35" s="222" t="str">
        <f>IFERROR(VLOOKUP(F35,ReferenceTbl[],5,FALSE),"")</f>
        <v/>
      </c>
      <c r="H35" s="222" t="str">
        <f t="shared" si="4"/>
        <v/>
      </c>
      <c r="I35" s="222" t="str">
        <f>IFERROR(VLOOKUP(J35,ReferenceTbl[],3,FALSE), "")</f>
        <v/>
      </c>
      <c r="J35" s="220"/>
      <c r="K35" s="224"/>
      <c r="L35" s="225" t="str">
        <f>IFERROR(VLOOKUP(J35,ReferenceTbl[],5,FALSE), "")</f>
        <v/>
      </c>
      <c r="M35" s="226"/>
      <c r="N35" s="226"/>
      <c r="O35" s="243"/>
      <c r="P35" s="229" t="str">
        <f t="shared" si="0"/>
        <v/>
      </c>
      <c r="Q35" s="230" t="str">
        <f t="shared" si="5"/>
        <v/>
      </c>
      <c r="R35" s="231" t="str">
        <f t="shared" si="1"/>
        <v/>
      </c>
      <c r="S35" s="231" t="str">
        <f t="shared" si="2"/>
        <v/>
      </c>
      <c r="T35" s="232" t="str">
        <f t="shared" si="6"/>
        <v/>
      </c>
      <c r="U35" s="233" t="str">
        <f t="shared" si="7"/>
        <v/>
      </c>
      <c r="V35" s="233" t="str">
        <f t="shared" si="8"/>
        <v/>
      </c>
      <c r="W35" s="234" t="str">
        <f t="shared" si="9"/>
        <v/>
      </c>
      <c r="X35" s="235" t="str">
        <f t="shared" si="10"/>
        <v/>
      </c>
      <c r="Y35" s="236" t="str">
        <f t="shared" si="11"/>
        <v/>
      </c>
      <c r="Z35" s="236" t="str">
        <f t="shared" si="12"/>
        <v/>
      </c>
      <c r="AA35" s="237">
        <f>IFERROR(VLOOKUP(J35,ReferenceTbl[],6,FALSE), 0)</f>
        <v>0</v>
      </c>
      <c r="AB35" s="237">
        <f>IFERROR(VLOOKUP(N35,ReferenceTbl[],6,FALSE), 0)</f>
        <v>0</v>
      </c>
      <c r="AC35"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5"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5" s="239">
        <f>IFERROR(INDEX(ReferenceTbl[[SMBDI]:[NA]],MATCH(LBL_Table[[#This Row],[Control Description]], ReferenceTbl[Fixture Description],0),MATCH('Proposal 4'!$G$9,ReferenceTbl[[#Headers],[SMBDI]:[NA]],0)),0)</f>
        <v>0</v>
      </c>
      <c r="AF35" s="240">
        <f>IFERROR(VLOOKUP(LBL_Table[[#This Row],[Post Fixture Description]],Reference!A:G,7,FALSE),0)</f>
        <v>0</v>
      </c>
    </row>
    <row r="36" spans="1:32" x14ac:dyDescent="0.25">
      <c r="A36" s="252">
        <f t="shared" si="3"/>
        <v>18</v>
      </c>
      <c r="B36" s="221"/>
      <c r="C36" s="241"/>
      <c r="D36" s="242"/>
      <c r="E36" s="222" t="str">
        <f>IFERROR(VLOOKUP(F36,ReferenceTbl[],3,FALSE),"")</f>
        <v/>
      </c>
      <c r="F36" s="223"/>
      <c r="G36" s="222" t="str">
        <f>IFERROR(VLOOKUP(F36,ReferenceTbl[],5,FALSE),"")</f>
        <v/>
      </c>
      <c r="H36" s="222" t="str">
        <f t="shared" si="4"/>
        <v/>
      </c>
      <c r="I36" s="222" t="str">
        <f>IFERROR(VLOOKUP(J36,ReferenceTbl[],3,FALSE), "")</f>
        <v/>
      </c>
      <c r="J36" s="220"/>
      <c r="K36" s="224"/>
      <c r="L36" s="225" t="str">
        <f>IFERROR(VLOOKUP(J36,ReferenceTbl[],5,FALSE), "")</f>
        <v/>
      </c>
      <c r="M36" s="226"/>
      <c r="N36" s="226"/>
      <c r="O36" s="243"/>
      <c r="P36" s="229" t="str">
        <f t="shared" si="0"/>
        <v/>
      </c>
      <c r="Q36" s="230" t="str">
        <f t="shared" si="5"/>
        <v/>
      </c>
      <c r="R36" s="231" t="str">
        <f t="shared" si="1"/>
        <v/>
      </c>
      <c r="S36" s="231" t="str">
        <f t="shared" si="2"/>
        <v/>
      </c>
      <c r="T36" s="232" t="str">
        <f t="shared" si="6"/>
        <v/>
      </c>
      <c r="U36" s="233" t="str">
        <f t="shared" si="7"/>
        <v/>
      </c>
      <c r="V36" s="233" t="str">
        <f t="shared" si="8"/>
        <v/>
      </c>
      <c r="W36" s="234" t="str">
        <f t="shared" si="9"/>
        <v/>
      </c>
      <c r="X36" s="235" t="str">
        <f t="shared" si="10"/>
        <v/>
      </c>
      <c r="Y36" s="236" t="str">
        <f t="shared" si="11"/>
        <v/>
      </c>
      <c r="Z36" s="236" t="str">
        <f t="shared" si="12"/>
        <v/>
      </c>
      <c r="AA36" s="237">
        <f>IFERROR(VLOOKUP(J36,ReferenceTbl[],6,FALSE), 0)</f>
        <v>0</v>
      </c>
      <c r="AB36" s="237">
        <f>IFERROR(VLOOKUP(N36,ReferenceTbl[],6,FALSE), 0)</f>
        <v>0</v>
      </c>
      <c r="AC36"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6"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6" s="239">
        <f>IFERROR(INDEX(ReferenceTbl[[SMBDI]:[NA]],MATCH(LBL_Table[[#This Row],[Control Description]], ReferenceTbl[Fixture Description],0),MATCH('Proposal 4'!$G$9,ReferenceTbl[[#Headers],[SMBDI]:[NA]],0)),0)</f>
        <v>0</v>
      </c>
      <c r="AF36" s="240">
        <f>IFERROR(VLOOKUP(LBL_Table[[#This Row],[Post Fixture Description]],Reference!A:G,7,FALSE),0)</f>
        <v>0</v>
      </c>
    </row>
    <row r="37" spans="1:32" x14ac:dyDescent="0.25">
      <c r="A37" s="252">
        <f t="shared" si="3"/>
        <v>19</v>
      </c>
      <c r="B37" s="221"/>
      <c r="C37" s="241"/>
      <c r="D37" s="242"/>
      <c r="E37" s="222" t="str">
        <f>IFERROR(VLOOKUP(F37,ReferenceTbl[],3,FALSE),"")</f>
        <v/>
      </c>
      <c r="F37" s="223"/>
      <c r="G37" s="222" t="str">
        <f>IFERROR(VLOOKUP(F37,ReferenceTbl[],5,FALSE),"")</f>
        <v/>
      </c>
      <c r="H37" s="222" t="str">
        <f t="shared" si="4"/>
        <v/>
      </c>
      <c r="I37" s="222" t="str">
        <f>IFERROR(VLOOKUP(J37,ReferenceTbl[],3,FALSE), "")</f>
        <v/>
      </c>
      <c r="J37" s="220"/>
      <c r="K37" s="224"/>
      <c r="L37" s="225" t="str">
        <f>IFERROR(VLOOKUP(J37,ReferenceTbl[],5,FALSE), "")</f>
        <v/>
      </c>
      <c r="M37" s="226"/>
      <c r="N37" s="226"/>
      <c r="O37" s="243"/>
      <c r="P37" s="229" t="str">
        <f t="shared" si="0"/>
        <v/>
      </c>
      <c r="Q37" s="230" t="str">
        <f t="shared" si="5"/>
        <v/>
      </c>
      <c r="R37" s="231" t="str">
        <f t="shared" si="1"/>
        <v/>
      </c>
      <c r="S37" s="231" t="str">
        <f t="shared" si="2"/>
        <v/>
      </c>
      <c r="T37" s="232" t="str">
        <f t="shared" si="6"/>
        <v/>
      </c>
      <c r="U37" s="233" t="str">
        <f t="shared" si="7"/>
        <v/>
      </c>
      <c r="V37" s="233" t="str">
        <f t="shared" si="8"/>
        <v/>
      </c>
      <c r="W37" s="234" t="str">
        <f t="shared" si="9"/>
        <v/>
      </c>
      <c r="X37" s="235" t="str">
        <f t="shared" si="10"/>
        <v/>
      </c>
      <c r="Y37" s="236" t="str">
        <f t="shared" si="11"/>
        <v/>
      </c>
      <c r="Z37" s="236" t="str">
        <f t="shared" si="12"/>
        <v/>
      </c>
      <c r="AA37" s="237">
        <f>IFERROR(VLOOKUP(J37,ReferenceTbl[],6,FALSE), 0)</f>
        <v>0</v>
      </c>
      <c r="AB37" s="237">
        <f>IFERROR(VLOOKUP(N37,ReferenceTbl[],6,FALSE), 0)</f>
        <v>0</v>
      </c>
      <c r="AC37"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7"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7" s="239">
        <f>IFERROR(INDEX(ReferenceTbl[[SMBDI]:[NA]],MATCH(LBL_Table[[#This Row],[Control Description]], ReferenceTbl[Fixture Description],0),MATCH('Proposal 4'!$G$9,ReferenceTbl[[#Headers],[SMBDI]:[NA]],0)),0)</f>
        <v>0</v>
      </c>
      <c r="AF37" s="240">
        <f>IFERROR(VLOOKUP(LBL_Table[[#This Row],[Post Fixture Description]],Reference!A:G,7,FALSE),0)</f>
        <v>0</v>
      </c>
    </row>
    <row r="38" spans="1:32" x14ac:dyDescent="0.25">
      <c r="A38" s="252">
        <f t="shared" si="3"/>
        <v>20</v>
      </c>
      <c r="B38" s="221"/>
      <c r="C38" s="241"/>
      <c r="D38" s="242"/>
      <c r="E38" s="222" t="str">
        <f>IFERROR(VLOOKUP(F38,ReferenceTbl[],3,FALSE),"")</f>
        <v/>
      </c>
      <c r="F38" s="223"/>
      <c r="G38" s="222" t="str">
        <f>IFERROR(VLOOKUP(F38,ReferenceTbl[],5,FALSE),"")</f>
        <v/>
      </c>
      <c r="H38" s="222" t="str">
        <f t="shared" si="4"/>
        <v/>
      </c>
      <c r="I38" s="222" t="str">
        <f>IFERROR(VLOOKUP(J38,ReferenceTbl[],3,FALSE), "")</f>
        <v/>
      </c>
      <c r="J38" s="220"/>
      <c r="K38" s="224"/>
      <c r="L38" s="225" t="str">
        <f>IFERROR(VLOOKUP(J38,ReferenceTbl[],5,FALSE), "")</f>
        <v/>
      </c>
      <c r="M38" s="226"/>
      <c r="N38" s="226"/>
      <c r="O38" s="243"/>
      <c r="P38" s="229" t="str">
        <f t="shared" si="0"/>
        <v/>
      </c>
      <c r="Q38" s="230" t="str">
        <f t="shared" si="5"/>
        <v/>
      </c>
      <c r="R38" s="231" t="str">
        <f t="shared" si="1"/>
        <v/>
      </c>
      <c r="S38" s="231" t="str">
        <f t="shared" si="2"/>
        <v/>
      </c>
      <c r="T38" s="232" t="str">
        <f t="shared" si="6"/>
        <v/>
      </c>
      <c r="U38" s="233" t="str">
        <f t="shared" si="7"/>
        <v/>
      </c>
      <c r="V38" s="233" t="str">
        <f t="shared" si="8"/>
        <v/>
      </c>
      <c r="W38" s="234" t="str">
        <f t="shared" si="9"/>
        <v/>
      </c>
      <c r="X38" s="235" t="str">
        <f t="shared" si="10"/>
        <v/>
      </c>
      <c r="Y38" s="236" t="str">
        <f t="shared" si="11"/>
        <v/>
      </c>
      <c r="Z38" s="236" t="str">
        <f t="shared" si="12"/>
        <v/>
      </c>
      <c r="AA38" s="237">
        <f>IFERROR(VLOOKUP(J38,ReferenceTbl[],6,FALSE), 0)</f>
        <v>0</v>
      </c>
      <c r="AB38" s="237">
        <f>IFERROR(VLOOKUP(N38,ReferenceTbl[],6,FALSE), 0)</f>
        <v>0</v>
      </c>
      <c r="AC38"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8"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8" s="239">
        <f>IFERROR(INDEX(ReferenceTbl[[SMBDI]:[NA]],MATCH(LBL_Table[[#This Row],[Control Description]], ReferenceTbl[Fixture Description],0),MATCH('Proposal 4'!$G$9,ReferenceTbl[[#Headers],[SMBDI]:[NA]],0)),0)</f>
        <v>0</v>
      </c>
      <c r="AF38" s="240">
        <f>IFERROR(VLOOKUP(LBL_Table[[#This Row],[Post Fixture Description]],Reference!A:G,7,FALSE),0)</f>
        <v>0</v>
      </c>
    </row>
    <row r="39" spans="1:32" x14ac:dyDescent="0.25">
      <c r="A39" s="252">
        <f t="shared" si="3"/>
        <v>21</v>
      </c>
      <c r="B39" s="221"/>
      <c r="C39" s="241"/>
      <c r="D39" s="242"/>
      <c r="E39" s="222" t="str">
        <f>IFERROR(VLOOKUP(F39,ReferenceTbl[],3,FALSE),"")</f>
        <v/>
      </c>
      <c r="F39" s="223"/>
      <c r="G39" s="222" t="str">
        <f>IFERROR(VLOOKUP(F39,ReferenceTbl[],5,FALSE),"")</f>
        <v/>
      </c>
      <c r="H39" s="222" t="str">
        <f t="shared" si="4"/>
        <v/>
      </c>
      <c r="I39" s="222" t="str">
        <f>IFERROR(VLOOKUP(J39,ReferenceTbl[],3,FALSE), "")</f>
        <v/>
      </c>
      <c r="J39" s="220"/>
      <c r="K39" s="224"/>
      <c r="L39" s="225" t="str">
        <f>IFERROR(VLOOKUP(J39,ReferenceTbl[],5,FALSE), "")</f>
        <v/>
      </c>
      <c r="M39" s="226"/>
      <c r="N39" s="226"/>
      <c r="O39" s="243"/>
      <c r="P39" s="229" t="str">
        <f t="shared" si="0"/>
        <v/>
      </c>
      <c r="Q39" s="230" t="str">
        <f t="shared" si="5"/>
        <v/>
      </c>
      <c r="R39" s="231" t="str">
        <f t="shared" si="1"/>
        <v/>
      </c>
      <c r="S39" s="231" t="str">
        <f t="shared" si="2"/>
        <v/>
      </c>
      <c r="T39" s="232" t="str">
        <f t="shared" si="6"/>
        <v/>
      </c>
      <c r="U39" s="233" t="str">
        <f t="shared" si="7"/>
        <v/>
      </c>
      <c r="V39" s="233" t="str">
        <f t="shared" si="8"/>
        <v/>
      </c>
      <c r="W39" s="234" t="str">
        <f t="shared" si="9"/>
        <v/>
      </c>
      <c r="X39" s="235" t="str">
        <f t="shared" si="10"/>
        <v/>
      </c>
      <c r="Y39" s="236" t="str">
        <f t="shared" si="11"/>
        <v/>
      </c>
      <c r="Z39" s="236" t="str">
        <f t="shared" si="12"/>
        <v/>
      </c>
      <c r="AA39" s="237">
        <f>IFERROR(VLOOKUP(J39,ReferenceTbl[],6,FALSE), 0)</f>
        <v>0</v>
      </c>
      <c r="AB39" s="237">
        <f>IFERROR(VLOOKUP(N39,ReferenceTbl[],6,FALSE), 0)</f>
        <v>0</v>
      </c>
      <c r="AC39"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39"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39" s="239">
        <f>IFERROR(INDEX(ReferenceTbl[[SMBDI]:[NA]],MATCH(LBL_Table[[#This Row],[Control Description]], ReferenceTbl[Fixture Description],0),MATCH('Proposal 4'!$G$9,ReferenceTbl[[#Headers],[SMBDI]:[NA]],0)),0)</f>
        <v>0</v>
      </c>
      <c r="AF39" s="240">
        <f>IFERROR(VLOOKUP(LBL_Table[[#This Row],[Post Fixture Description]],Reference!A:G,7,FALSE),0)</f>
        <v>0</v>
      </c>
    </row>
    <row r="40" spans="1:32" x14ac:dyDescent="0.25">
      <c r="A40" s="252">
        <f t="shared" si="3"/>
        <v>22</v>
      </c>
      <c r="B40" s="221"/>
      <c r="C40" s="241"/>
      <c r="D40" s="242"/>
      <c r="E40" s="222" t="str">
        <f>IFERROR(VLOOKUP(F40,ReferenceTbl[],3,FALSE),"")</f>
        <v/>
      </c>
      <c r="F40" s="223"/>
      <c r="G40" s="222" t="str">
        <f>IFERROR(VLOOKUP(F40,ReferenceTbl[],5,FALSE),"")</f>
        <v/>
      </c>
      <c r="H40" s="222" t="str">
        <f t="shared" si="4"/>
        <v/>
      </c>
      <c r="I40" s="222" t="str">
        <f>IFERROR(VLOOKUP(J40,ReferenceTbl[],3,FALSE), "")</f>
        <v/>
      </c>
      <c r="J40" s="220"/>
      <c r="K40" s="224"/>
      <c r="L40" s="225" t="str">
        <f>IFERROR(VLOOKUP(J40,ReferenceTbl[],5,FALSE), "")</f>
        <v/>
      </c>
      <c r="M40" s="226"/>
      <c r="N40" s="226"/>
      <c r="O40" s="243"/>
      <c r="P40" s="229" t="str">
        <f t="shared" si="0"/>
        <v/>
      </c>
      <c r="Q40" s="230" t="str">
        <f t="shared" si="5"/>
        <v/>
      </c>
      <c r="R40" s="231" t="str">
        <f t="shared" si="1"/>
        <v/>
      </c>
      <c r="S40" s="231" t="str">
        <f t="shared" si="2"/>
        <v/>
      </c>
      <c r="T40" s="232" t="str">
        <f t="shared" si="6"/>
        <v/>
      </c>
      <c r="U40" s="233" t="str">
        <f t="shared" si="7"/>
        <v/>
      </c>
      <c r="V40" s="233" t="str">
        <f t="shared" si="8"/>
        <v/>
      </c>
      <c r="W40" s="234" t="str">
        <f t="shared" si="9"/>
        <v/>
      </c>
      <c r="X40" s="235" t="str">
        <f t="shared" si="10"/>
        <v/>
      </c>
      <c r="Y40" s="236" t="str">
        <f t="shared" si="11"/>
        <v/>
      </c>
      <c r="Z40" s="236" t="str">
        <f t="shared" si="12"/>
        <v/>
      </c>
      <c r="AA40" s="237">
        <f>IFERROR(VLOOKUP(J40,ReferenceTbl[],6,FALSE), 0)</f>
        <v>0</v>
      </c>
      <c r="AB40" s="237">
        <f>IFERROR(VLOOKUP(N40,ReferenceTbl[],6,FALSE), 0)</f>
        <v>0</v>
      </c>
      <c r="AC40"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0"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0" s="239">
        <f>IFERROR(INDEX(ReferenceTbl[[SMBDI]:[NA]],MATCH(LBL_Table[[#This Row],[Control Description]], ReferenceTbl[Fixture Description],0),MATCH('Proposal 4'!$G$9,ReferenceTbl[[#Headers],[SMBDI]:[NA]],0)),0)</f>
        <v>0</v>
      </c>
      <c r="AF40" s="240">
        <f>IFERROR(VLOOKUP(LBL_Table[[#This Row],[Post Fixture Description]],Reference!A:G,7,FALSE),0)</f>
        <v>0</v>
      </c>
    </row>
    <row r="41" spans="1:32" x14ac:dyDescent="0.25">
      <c r="A41" s="252">
        <f t="shared" si="3"/>
        <v>23</v>
      </c>
      <c r="B41" s="221"/>
      <c r="C41" s="241"/>
      <c r="D41" s="242"/>
      <c r="E41" s="222" t="str">
        <f>IFERROR(VLOOKUP(F41,ReferenceTbl[],3,FALSE),"")</f>
        <v/>
      </c>
      <c r="F41" s="223"/>
      <c r="G41" s="222" t="str">
        <f>IFERROR(VLOOKUP(F41,ReferenceTbl[],5,FALSE),"")</f>
        <v/>
      </c>
      <c r="H41" s="222" t="str">
        <f t="shared" si="4"/>
        <v/>
      </c>
      <c r="I41" s="222" t="str">
        <f>IFERROR(VLOOKUP(J41,ReferenceTbl[],3,FALSE), "")</f>
        <v/>
      </c>
      <c r="J41" s="220"/>
      <c r="K41" s="224"/>
      <c r="L41" s="225" t="str">
        <f>IFERROR(VLOOKUP(J41,ReferenceTbl[],5,FALSE), "")</f>
        <v/>
      </c>
      <c r="M41" s="226"/>
      <c r="N41" s="226"/>
      <c r="O41" s="243"/>
      <c r="P41" s="229" t="str">
        <f t="shared" si="0"/>
        <v/>
      </c>
      <c r="Q41" s="230" t="str">
        <f t="shared" si="5"/>
        <v/>
      </c>
      <c r="R41" s="231" t="str">
        <f t="shared" si="1"/>
        <v/>
      </c>
      <c r="S41" s="231" t="str">
        <f t="shared" si="2"/>
        <v/>
      </c>
      <c r="T41" s="232" t="str">
        <f t="shared" si="6"/>
        <v/>
      </c>
      <c r="U41" s="233" t="str">
        <f t="shared" si="7"/>
        <v/>
      </c>
      <c r="V41" s="233" t="str">
        <f t="shared" si="8"/>
        <v/>
      </c>
      <c r="W41" s="234" t="str">
        <f t="shared" si="9"/>
        <v/>
      </c>
      <c r="X41" s="235" t="str">
        <f t="shared" si="10"/>
        <v/>
      </c>
      <c r="Y41" s="236" t="str">
        <f t="shared" si="11"/>
        <v/>
      </c>
      <c r="Z41" s="236" t="str">
        <f t="shared" si="12"/>
        <v/>
      </c>
      <c r="AA41" s="237">
        <f>IFERROR(VLOOKUP(J41,ReferenceTbl[],6,FALSE), 0)</f>
        <v>0</v>
      </c>
      <c r="AB41" s="237">
        <f>IFERROR(VLOOKUP(N41,ReferenceTbl[],6,FALSE), 0)</f>
        <v>0</v>
      </c>
      <c r="AC41"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1"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1" s="239">
        <f>IFERROR(INDEX(ReferenceTbl[[SMBDI]:[NA]],MATCH(LBL_Table[[#This Row],[Control Description]], ReferenceTbl[Fixture Description],0),MATCH('Proposal 4'!$G$9,ReferenceTbl[[#Headers],[SMBDI]:[NA]],0)),0)</f>
        <v>0</v>
      </c>
      <c r="AF41" s="240">
        <f>IFERROR(VLOOKUP(LBL_Table[[#This Row],[Post Fixture Description]],Reference!A:G,7,FALSE),0)</f>
        <v>0</v>
      </c>
    </row>
    <row r="42" spans="1:32" x14ac:dyDescent="0.25">
      <c r="A42" s="252">
        <f t="shared" si="3"/>
        <v>24</v>
      </c>
      <c r="B42" s="221"/>
      <c r="C42" s="241"/>
      <c r="D42" s="242"/>
      <c r="E42" s="222" t="str">
        <f>IFERROR(VLOOKUP(F42,ReferenceTbl[],3,FALSE),"")</f>
        <v/>
      </c>
      <c r="F42" s="223"/>
      <c r="G42" s="222" t="str">
        <f>IFERROR(VLOOKUP(F42,ReferenceTbl[],5,FALSE),"")</f>
        <v/>
      </c>
      <c r="H42" s="222" t="str">
        <f t="shared" si="4"/>
        <v/>
      </c>
      <c r="I42" s="222" t="str">
        <f>IFERROR(VLOOKUP(J42,ReferenceTbl[],3,FALSE), "")</f>
        <v/>
      </c>
      <c r="J42" s="220"/>
      <c r="K42" s="224"/>
      <c r="L42" s="225" t="str">
        <f>IFERROR(VLOOKUP(J42,ReferenceTbl[],5,FALSE), "")</f>
        <v/>
      </c>
      <c r="M42" s="226"/>
      <c r="N42" s="226"/>
      <c r="O42" s="243"/>
      <c r="P42" s="229" t="str">
        <f t="shared" si="0"/>
        <v/>
      </c>
      <c r="Q42" s="230" t="str">
        <f t="shared" si="5"/>
        <v/>
      </c>
      <c r="R42" s="231" t="str">
        <f t="shared" si="1"/>
        <v/>
      </c>
      <c r="S42" s="231" t="str">
        <f t="shared" si="2"/>
        <v/>
      </c>
      <c r="T42" s="232" t="str">
        <f t="shared" si="6"/>
        <v/>
      </c>
      <c r="U42" s="233" t="str">
        <f t="shared" si="7"/>
        <v/>
      </c>
      <c r="V42" s="233" t="str">
        <f t="shared" si="8"/>
        <v/>
      </c>
      <c r="W42" s="234" t="str">
        <f t="shared" si="9"/>
        <v/>
      </c>
      <c r="X42" s="235" t="str">
        <f t="shared" si="10"/>
        <v/>
      </c>
      <c r="Y42" s="236" t="str">
        <f t="shared" si="11"/>
        <v/>
      </c>
      <c r="Z42" s="236" t="str">
        <f t="shared" si="12"/>
        <v/>
      </c>
      <c r="AA42" s="237">
        <f>IFERROR(VLOOKUP(J42,ReferenceTbl[],6,FALSE), 0)</f>
        <v>0</v>
      </c>
      <c r="AB42" s="237">
        <f>IFERROR(VLOOKUP(N42,ReferenceTbl[],6,FALSE), 0)</f>
        <v>0</v>
      </c>
      <c r="AC42"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2"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2" s="239">
        <f>IFERROR(INDEX(ReferenceTbl[[SMBDI]:[NA]],MATCH(LBL_Table[[#This Row],[Control Description]], ReferenceTbl[Fixture Description],0),MATCH('Proposal 4'!$G$9,ReferenceTbl[[#Headers],[SMBDI]:[NA]],0)),0)</f>
        <v>0</v>
      </c>
      <c r="AF42" s="240">
        <f>IFERROR(VLOOKUP(LBL_Table[[#This Row],[Post Fixture Description]],Reference!A:G,7,FALSE),0)</f>
        <v>0</v>
      </c>
    </row>
    <row r="43" spans="1:32" x14ac:dyDescent="0.25">
      <c r="A43" s="252">
        <f t="shared" si="3"/>
        <v>25</v>
      </c>
      <c r="B43" s="221"/>
      <c r="C43" s="241"/>
      <c r="D43" s="242"/>
      <c r="E43" s="222" t="str">
        <f>IFERROR(VLOOKUP(F43,ReferenceTbl[],3,FALSE),"")</f>
        <v/>
      </c>
      <c r="F43" s="223"/>
      <c r="G43" s="222" t="str">
        <f>IFERROR(VLOOKUP(F43,ReferenceTbl[],5,FALSE),"")</f>
        <v/>
      </c>
      <c r="H43" s="222" t="str">
        <f t="shared" si="4"/>
        <v/>
      </c>
      <c r="I43" s="222" t="str">
        <f>IFERROR(VLOOKUP(J43,ReferenceTbl[],3,FALSE), "")</f>
        <v/>
      </c>
      <c r="J43" s="220"/>
      <c r="K43" s="224"/>
      <c r="L43" s="225" t="str">
        <f>IFERROR(VLOOKUP(J43,ReferenceTbl[],5,FALSE), "")</f>
        <v/>
      </c>
      <c r="M43" s="226"/>
      <c r="N43" s="226"/>
      <c r="O43" s="243"/>
      <c r="P43" s="229" t="str">
        <f t="shared" si="0"/>
        <v/>
      </c>
      <c r="Q43" s="230" t="str">
        <f t="shared" si="5"/>
        <v/>
      </c>
      <c r="R43" s="231" t="str">
        <f t="shared" si="1"/>
        <v/>
      </c>
      <c r="S43" s="231" t="str">
        <f t="shared" si="2"/>
        <v/>
      </c>
      <c r="T43" s="232" t="str">
        <f t="shared" si="6"/>
        <v/>
      </c>
      <c r="U43" s="233" t="str">
        <f t="shared" si="7"/>
        <v/>
      </c>
      <c r="V43" s="233" t="str">
        <f t="shared" si="8"/>
        <v/>
      </c>
      <c r="W43" s="234" t="str">
        <f t="shared" si="9"/>
        <v/>
      </c>
      <c r="X43" s="235" t="str">
        <f t="shared" si="10"/>
        <v/>
      </c>
      <c r="Y43" s="236" t="str">
        <f t="shared" si="11"/>
        <v/>
      </c>
      <c r="Z43" s="236" t="str">
        <f t="shared" si="12"/>
        <v/>
      </c>
      <c r="AA43" s="237">
        <f>IFERROR(VLOOKUP(J43,ReferenceTbl[],6,FALSE), 0)</f>
        <v>0</v>
      </c>
      <c r="AB43" s="237">
        <f>IFERROR(VLOOKUP(N43,ReferenceTbl[],6,FALSE), 0)</f>
        <v>0</v>
      </c>
      <c r="AC43"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3"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3" s="239">
        <f>IFERROR(INDEX(ReferenceTbl[[SMBDI]:[NA]],MATCH(LBL_Table[[#This Row],[Control Description]], ReferenceTbl[Fixture Description],0),MATCH('Proposal 4'!$G$9,ReferenceTbl[[#Headers],[SMBDI]:[NA]],0)),0)</f>
        <v>0</v>
      </c>
      <c r="AF43" s="240">
        <f>IFERROR(VLOOKUP(LBL_Table[[#This Row],[Post Fixture Description]],Reference!A:G,7,FALSE),0)</f>
        <v>0</v>
      </c>
    </row>
    <row r="44" spans="1:32" x14ac:dyDescent="0.25">
      <c r="A44" s="252">
        <f t="shared" si="3"/>
        <v>26</v>
      </c>
      <c r="B44" s="221"/>
      <c r="C44" s="241"/>
      <c r="D44" s="242"/>
      <c r="E44" s="222" t="str">
        <f>IFERROR(VLOOKUP(F44,ReferenceTbl[],3,FALSE),"")</f>
        <v/>
      </c>
      <c r="F44" s="223"/>
      <c r="G44" s="222" t="str">
        <f>IFERROR(VLOOKUP(F44,ReferenceTbl[],5,FALSE),"")</f>
        <v/>
      </c>
      <c r="H44" s="222" t="str">
        <f t="shared" si="4"/>
        <v/>
      </c>
      <c r="I44" s="222" t="str">
        <f>IFERROR(VLOOKUP(J44,ReferenceTbl[],3,FALSE), "")</f>
        <v/>
      </c>
      <c r="J44" s="220"/>
      <c r="K44" s="224"/>
      <c r="L44" s="225" t="str">
        <f>IFERROR(VLOOKUP(J44,ReferenceTbl[],5,FALSE), "")</f>
        <v/>
      </c>
      <c r="M44" s="226"/>
      <c r="N44" s="226"/>
      <c r="O44" s="243"/>
      <c r="P44" s="229" t="str">
        <f t="shared" si="0"/>
        <v/>
      </c>
      <c r="Q44" s="230" t="str">
        <f t="shared" si="5"/>
        <v/>
      </c>
      <c r="R44" s="231" t="str">
        <f t="shared" si="1"/>
        <v/>
      </c>
      <c r="S44" s="231" t="str">
        <f t="shared" si="2"/>
        <v/>
      </c>
      <c r="T44" s="232" t="str">
        <f t="shared" si="6"/>
        <v/>
      </c>
      <c r="U44" s="233" t="str">
        <f t="shared" si="7"/>
        <v/>
      </c>
      <c r="V44" s="233" t="str">
        <f t="shared" si="8"/>
        <v/>
      </c>
      <c r="W44" s="234" t="str">
        <f t="shared" si="9"/>
        <v/>
      </c>
      <c r="X44" s="235" t="str">
        <f t="shared" si="10"/>
        <v/>
      </c>
      <c r="Y44" s="236" t="str">
        <f t="shared" si="11"/>
        <v/>
      </c>
      <c r="Z44" s="236" t="str">
        <f t="shared" si="12"/>
        <v/>
      </c>
      <c r="AA44" s="237">
        <f>IFERROR(VLOOKUP(J44,ReferenceTbl[],6,FALSE), 0)</f>
        <v>0</v>
      </c>
      <c r="AB44" s="237">
        <f>IFERROR(VLOOKUP(N44,ReferenceTbl[],6,FALSE), 0)</f>
        <v>0</v>
      </c>
      <c r="AC44"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4"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4" s="239">
        <f>IFERROR(INDEX(ReferenceTbl[[SMBDI]:[NA]],MATCH(LBL_Table[[#This Row],[Control Description]], ReferenceTbl[Fixture Description],0),MATCH('Proposal 4'!$G$9,ReferenceTbl[[#Headers],[SMBDI]:[NA]],0)),0)</f>
        <v>0</v>
      </c>
      <c r="AF44" s="240">
        <f>IFERROR(VLOOKUP(LBL_Table[[#This Row],[Post Fixture Description]],Reference!A:G,7,FALSE),0)</f>
        <v>0</v>
      </c>
    </row>
    <row r="45" spans="1:32" x14ac:dyDescent="0.25">
      <c r="A45" s="252">
        <f t="shared" si="3"/>
        <v>27</v>
      </c>
      <c r="B45" s="221"/>
      <c r="C45" s="241"/>
      <c r="D45" s="242"/>
      <c r="E45" s="222" t="str">
        <f>IFERROR(VLOOKUP(F45,ReferenceTbl[],3,FALSE),"")</f>
        <v/>
      </c>
      <c r="F45" s="223"/>
      <c r="G45" s="222" t="str">
        <f>IFERROR(VLOOKUP(F45,ReferenceTbl[],5,FALSE),"")</f>
        <v/>
      </c>
      <c r="H45" s="222" t="str">
        <f t="shared" si="4"/>
        <v/>
      </c>
      <c r="I45" s="222" t="str">
        <f>IFERROR(VLOOKUP(J45,ReferenceTbl[],3,FALSE), "")</f>
        <v/>
      </c>
      <c r="J45" s="220"/>
      <c r="K45" s="224"/>
      <c r="L45" s="225" t="str">
        <f>IFERROR(VLOOKUP(J45,ReferenceTbl[],5,FALSE), "")</f>
        <v/>
      </c>
      <c r="M45" s="226"/>
      <c r="N45" s="226"/>
      <c r="O45" s="243"/>
      <c r="P45" s="229" t="str">
        <f t="shared" si="0"/>
        <v/>
      </c>
      <c r="Q45" s="230" t="str">
        <f t="shared" si="5"/>
        <v/>
      </c>
      <c r="R45" s="231" t="str">
        <f t="shared" si="1"/>
        <v/>
      </c>
      <c r="S45" s="231" t="str">
        <f t="shared" si="2"/>
        <v/>
      </c>
      <c r="T45" s="232" t="str">
        <f t="shared" si="6"/>
        <v/>
      </c>
      <c r="U45" s="233" t="str">
        <f t="shared" si="7"/>
        <v/>
      </c>
      <c r="V45" s="233" t="str">
        <f t="shared" si="8"/>
        <v/>
      </c>
      <c r="W45" s="234" t="str">
        <f t="shared" si="9"/>
        <v/>
      </c>
      <c r="X45" s="235" t="str">
        <f t="shared" si="10"/>
        <v/>
      </c>
      <c r="Y45" s="236" t="str">
        <f t="shared" si="11"/>
        <v/>
      </c>
      <c r="Z45" s="236" t="str">
        <f t="shared" si="12"/>
        <v/>
      </c>
      <c r="AA45" s="237">
        <f>IFERROR(VLOOKUP(J45,ReferenceTbl[],6,FALSE), 0)</f>
        <v>0</v>
      </c>
      <c r="AB45" s="237">
        <f>IFERROR(VLOOKUP(N45,ReferenceTbl[],6,FALSE), 0)</f>
        <v>0</v>
      </c>
      <c r="AC45"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5"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5" s="239">
        <f>IFERROR(INDEX(ReferenceTbl[[SMBDI]:[NA]],MATCH(LBL_Table[[#This Row],[Control Description]], ReferenceTbl[Fixture Description],0),MATCH('Proposal 4'!$G$9,ReferenceTbl[[#Headers],[SMBDI]:[NA]],0)),0)</f>
        <v>0</v>
      </c>
      <c r="AF45" s="240">
        <f>IFERROR(VLOOKUP(LBL_Table[[#This Row],[Post Fixture Description]],Reference!A:G,7,FALSE),0)</f>
        <v>0</v>
      </c>
    </row>
    <row r="46" spans="1:32" x14ac:dyDescent="0.25">
      <c r="A46" s="252">
        <f t="shared" si="3"/>
        <v>28</v>
      </c>
      <c r="B46" s="221"/>
      <c r="C46" s="241"/>
      <c r="D46" s="242"/>
      <c r="E46" s="222" t="str">
        <f>IFERROR(VLOOKUP(F46,ReferenceTbl[],3,FALSE),"")</f>
        <v/>
      </c>
      <c r="F46" s="223"/>
      <c r="G46" s="222" t="str">
        <f>IFERROR(VLOOKUP(F46,ReferenceTbl[],5,FALSE),"")</f>
        <v/>
      </c>
      <c r="H46" s="222" t="str">
        <f t="shared" si="4"/>
        <v/>
      </c>
      <c r="I46" s="222" t="str">
        <f>IFERROR(VLOOKUP(J46,ReferenceTbl[],3,FALSE), "")</f>
        <v/>
      </c>
      <c r="J46" s="220"/>
      <c r="K46" s="224"/>
      <c r="L46" s="225" t="str">
        <f>IFERROR(VLOOKUP(J46,ReferenceTbl[],5,FALSE), "")</f>
        <v/>
      </c>
      <c r="M46" s="226"/>
      <c r="N46" s="226"/>
      <c r="O46" s="243"/>
      <c r="P46" s="229" t="str">
        <f t="shared" si="0"/>
        <v/>
      </c>
      <c r="Q46" s="230" t="str">
        <f t="shared" si="5"/>
        <v/>
      </c>
      <c r="R46" s="231" t="str">
        <f t="shared" si="1"/>
        <v/>
      </c>
      <c r="S46" s="231" t="str">
        <f t="shared" si="2"/>
        <v/>
      </c>
      <c r="T46" s="232" t="str">
        <f t="shared" si="6"/>
        <v/>
      </c>
      <c r="U46" s="233" t="str">
        <f t="shared" si="7"/>
        <v/>
      </c>
      <c r="V46" s="233" t="str">
        <f t="shared" si="8"/>
        <v/>
      </c>
      <c r="W46" s="234" t="str">
        <f t="shared" si="9"/>
        <v/>
      </c>
      <c r="X46" s="235" t="str">
        <f t="shared" si="10"/>
        <v/>
      </c>
      <c r="Y46" s="236" t="str">
        <f t="shared" si="11"/>
        <v/>
      </c>
      <c r="Z46" s="236" t="str">
        <f t="shared" si="12"/>
        <v/>
      </c>
      <c r="AA46" s="237">
        <f>IFERROR(VLOOKUP(J46,ReferenceTbl[],6,FALSE), 0)</f>
        <v>0</v>
      </c>
      <c r="AB46" s="237">
        <f>IFERROR(VLOOKUP(N46,ReferenceTbl[],6,FALSE), 0)</f>
        <v>0</v>
      </c>
      <c r="AC46"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6"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6" s="239">
        <f>IFERROR(INDEX(ReferenceTbl[[SMBDI]:[NA]],MATCH(LBL_Table[[#This Row],[Control Description]], ReferenceTbl[Fixture Description],0),MATCH('Proposal 4'!$G$9,ReferenceTbl[[#Headers],[SMBDI]:[NA]],0)),0)</f>
        <v>0</v>
      </c>
      <c r="AF46" s="240">
        <f>IFERROR(VLOOKUP(LBL_Table[[#This Row],[Post Fixture Description]],Reference!A:G,7,FALSE),0)</f>
        <v>0</v>
      </c>
    </row>
    <row r="47" spans="1:32" x14ac:dyDescent="0.25">
      <c r="A47" s="252">
        <f t="shared" si="3"/>
        <v>29</v>
      </c>
      <c r="B47" s="221"/>
      <c r="C47" s="241"/>
      <c r="D47" s="242"/>
      <c r="E47" s="222" t="str">
        <f>IFERROR(VLOOKUP(F47,ReferenceTbl[],3,FALSE),"")</f>
        <v/>
      </c>
      <c r="F47" s="223"/>
      <c r="G47" s="222" t="str">
        <f>IFERROR(VLOOKUP(F47,ReferenceTbl[],5,FALSE),"")</f>
        <v/>
      </c>
      <c r="H47" s="222" t="str">
        <f t="shared" si="4"/>
        <v/>
      </c>
      <c r="I47" s="222" t="str">
        <f>IFERROR(VLOOKUP(J47,ReferenceTbl[],3,FALSE), "")</f>
        <v/>
      </c>
      <c r="J47" s="220"/>
      <c r="K47" s="224"/>
      <c r="L47" s="225" t="str">
        <f>IFERROR(VLOOKUP(J47,ReferenceTbl[],5,FALSE), "")</f>
        <v/>
      </c>
      <c r="M47" s="226"/>
      <c r="N47" s="226"/>
      <c r="O47" s="243"/>
      <c r="P47" s="229" t="str">
        <f t="shared" si="0"/>
        <v/>
      </c>
      <c r="Q47" s="230" t="str">
        <f t="shared" si="5"/>
        <v/>
      </c>
      <c r="R47" s="231" t="str">
        <f t="shared" si="1"/>
        <v/>
      </c>
      <c r="S47" s="231" t="str">
        <f t="shared" si="2"/>
        <v/>
      </c>
      <c r="T47" s="232" t="str">
        <f t="shared" si="6"/>
        <v/>
      </c>
      <c r="U47" s="233" t="str">
        <f t="shared" si="7"/>
        <v/>
      </c>
      <c r="V47" s="233" t="str">
        <f t="shared" si="8"/>
        <v/>
      </c>
      <c r="W47" s="234" t="str">
        <f t="shared" si="9"/>
        <v/>
      </c>
      <c r="X47" s="235" t="str">
        <f t="shared" si="10"/>
        <v/>
      </c>
      <c r="Y47" s="236" t="str">
        <f t="shared" si="11"/>
        <v/>
      </c>
      <c r="Z47" s="236" t="str">
        <f t="shared" si="12"/>
        <v/>
      </c>
      <c r="AA47" s="237">
        <f>IFERROR(VLOOKUP(J47,ReferenceTbl[],6,FALSE), 0)</f>
        <v>0</v>
      </c>
      <c r="AB47" s="237">
        <f>IFERROR(VLOOKUP(N47,ReferenceTbl[],6,FALSE), 0)</f>
        <v>0</v>
      </c>
      <c r="AC47"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7"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7" s="239">
        <f>IFERROR(INDEX(ReferenceTbl[[SMBDI]:[NA]],MATCH(LBL_Table[[#This Row],[Control Description]], ReferenceTbl[Fixture Description],0),MATCH('Proposal 4'!$G$9,ReferenceTbl[[#Headers],[SMBDI]:[NA]],0)),0)</f>
        <v>0</v>
      </c>
      <c r="AF47" s="240">
        <f>IFERROR(VLOOKUP(LBL_Table[[#This Row],[Post Fixture Description]],Reference!A:G,7,FALSE),0)</f>
        <v>0</v>
      </c>
    </row>
    <row r="48" spans="1:32" x14ac:dyDescent="0.25">
      <c r="A48" s="252">
        <f t="shared" si="3"/>
        <v>30</v>
      </c>
      <c r="B48" s="221"/>
      <c r="C48" s="241"/>
      <c r="D48" s="242"/>
      <c r="E48" s="222" t="str">
        <f>IFERROR(VLOOKUP(F48,ReferenceTbl[],3,FALSE),"")</f>
        <v/>
      </c>
      <c r="F48" s="223"/>
      <c r="G48" s="222" t="str">
        <f>IFERROR(VLOOKUP(F48,ReferenceTbl[],5,FALSE),"")</f>
        <v/>
      </c>
      <c r="H48" s="222" t="str">
        <f t="shared" si="4"/>
        <v/>
      </c>
      <c r="I48" s="222" t="str">
        <f>IFERROR(VLOOKUP(J48,ReferenceTbl[],3,FALSE), "")</f>
        <v/>
      </c>
      <c r="J48" s="220"/>
      <c r="K48" s="224"/>
      <c r="L48" s="225" t="str">
        <f>IFERROR(VLOOKUP(J48,ReferenceTbl[],5,FALSE), "")</f>
        <v/>
      </c>
      <c r="M48" s="226"/>
      <c r="N48" s="226"/>
      <c r="O48" s="243"/>
      <c r="P48" s="229" t="str">
        <f t="shared" si="0"/>
        <v/>
      </c>
      <c r="Q48" s="230" t="str">
        <f t="shared" si="5"/>
        <v/>
      </c>
      <c r="R48" s="231" t="str">
        <f t="shared" si="1"/>
        <v/>
      </c>
      <c r="S48" s="231" t="str">
        <f t="shared" si="2"/>
        <v/>
      </c>
      <c r="T48" s="232" t="str">
        <f t="shared" si="6"/>
        <v/>
      </c>
      <c r="U48" s="233" t="str">
        <f t="shared" si="7"/>
        <v/>
      </c>
      <c r="V48" s="233" t="str">
        <f t="shared" si="8"/>
        <v/>
      </c>
      <c r="W48" s="234" t="str">
        <f t="shared" si="9"/>
        <v/>
      </c>
      <c r="X48" s="235" t="str">
        <f t="shared" si="10"/>
        <v/>
      </c>
      <c r="Y48" s="236" t="str">
        <f t="shared" si="11"/>
        <v/>
      </c>
      <c r="Z48" s="236" t="str">
        <f t="shared" si="12"/>
        <v/>
      </c>
      <c r="AA48" s="237">
        <f>IFERROR(VLOOKUP(J48,ReferenceTbl[],6,FALSE), 0)</f>
        <v>0</v>
      </c>
      <c r="AB48" s="237">
        <f>IFERROR(VLOOKUP(N48,ReferenceTbl[],6,FALSE), 0)</f>
        <v>0</v>
      </c>
      <c r="AC48"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8"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8" s="239">
        <f>IFERROR(INDEX(ReferenceTbl[[SMBDI]:[NA]],MATCH(LBL_Table[[#This Row],[Control Description]], ReferenceTbl[Fixture Description],0),MATCH('Proposal 4'!$G$9,ReferenceTbl[[#Headers],[SMBDI]:[NA]],0)),0)</f>
        <v>0</v>
      </c>
      <c r="AF48" s="240">
        <f>IFERROR(VLOOKUP(LBL_Table[[#This Row],[Post Fixture Description]],Reference!A:G,7,FALSE),0)</f>
        <v>0</v>
      </c>
    </row>
    <row r="49" spans="1:32" x14ac:dyDescent="0.25">
      <c r="A49" s="252">
        <f t="shared" si="3"/>
        <v>31</v>
      </c>
      <c r="B49" s="221"/>
      <c r="C49" s="241"/>
      <c r="D49" s="242"/>
      <c r="E49" s="222" t="str">
        <f>IFERROR(VLOOKUP(F49,ReferenceTbl[],3,FALSE),"")</f>
        <v/>
      </c>
      <c r="F49" s="223"/>
      <c r="G49" s="222" t="str">
        <f>IFERROR(VLOOKUP(F49,ReferenceTbl[],5,FALSE),"")</f>
        <v/>
      </c>
      <c r="H49" s="222" t="str">
        <f t="shared" si="4"/>
        <v/>
      </c>
      <c r="I49" s="222" t="str">
        <f>IFERROR(VLOOKUP(J49,ReferenceTbl[],3,FALSE), "")</f>
        <v/>
      </c>
      <c r="J49" s="220"/>
      <c r="K49" s="224"/>
      <c r="L49" s="225" t="str">
        <f>IFERROR(VLOOKUP(J49,ReferenceTbl[],5,FALSE), "")</f>
        <v/>
      </c>
      <c r="M49" s="226"/>
      <c r="N49" s="226"/>
      <c r="O49" s="243"/>
      <c r="P49" s="229" t="str">
        <f t="shared" si="0"/>
        <v/>
      </c>
      <c r="Q49" s="230" t="str">
        <f t="shared" si="5"/>
        <v/>
      </c>
      <c r="R49" s="231" t="str">
        <f t="shared" si="1"/>
        <v/>
      </c>
      <c r="S49" s="231" t="str">
        <f t="shared" si="2"/>
        <v/>
      </c>
      <c r="T49" s="232" t="str">
        <f t="shared" si="6"/>
        <v/>
      </c>
      <c r="U49" s="233" t="str">
        <f t="shared" si="7"/>
        <v/>
      </c>
      <c r="V49" s="233" t="str">
        <f t="shared" si="8"/>
        <v/>
      </c>
      <c r="W49" s="234" t="str">
        <f t="shared" si="9"/>
        <v/>
      </c>
      <c r="X49" s="235" t="str">
        <f t="shared" si="10"/>
        <v/>
      </c>
      <c r="Y49" s="236" t="str">
        <f t="shared" si="11"/>
        <v/>
      </c>
      <c r="Z49" s="236" t="str">
        <f t="shared" si="12"/>
        <v/>
      </c>
      <c r="AA49" s="237">
        <f>IFERROR(VLOOKUP(J49,ReferenceTbl[],6,FALSE), 0)</f>
        <v>0</v>
      </c>
      <c r="AB49" s="237">
        <f>IFERROR(VLOOKUP(N49,ReferenceTbl[],6,FALSE), 0)</f>
        <v>0</v>
      </c>
      <c r="AC49"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49"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49" s="239">
        <f>IFERROR(INDEX(ReferenceTbl[[SMBDI]:[NA]],MATCH(LBL_Table[[#This Row],[Control Description]], ReferenceTbl[Fixture Description],0),MATCH('Proposal 4'!$G$9,ReferenceTbl[[#Headers],[SMBDI]:[NA]],0)),0)</f>
        <v>0</v>
      </c>
      <c r="AF49" s="240">
        <f>IFERROR(VLOOKUP(LBL_Table[[#This Row],[Post Fixture Description]],Reference!A:G,7,FALSE),0)</f>
        <v>0</v>
      </c>
    </row>
    <row r="50" spans="1:32" x14ac:dyDescent="0.25">
      <c r="A50" s="252">
        <f t="shared" si="3"/>
        <v>32</v>
      </c>
      <c r="B50" s="221"/>
      <c r="C50" s="241"/>
      <c r="D50" s="242"/>
      <c r="E50" s="222" t="str">
        <f>IFERROR(VLOOKUP(F50,ReferenceTbl[],3,FALSE),"")</f>
        <v/>
      </c>
      <c r="F50" s="223"/>
      <c r="G50" s="222" t="str">
        <f>IFERROR(VLOOKUP(F50,ReferenceTbl[],5,FALSE),"")</f>
        <v/>
      </c>
      <c r="H50" s="222" t="str">
        <f t="shared" si="4"/>
        <v/>
      </c>
      <c r="I50" s="222" t="str">
        <f>IFERROR(VLOOKUP(J50,ReferenceTbl[],3,FALSE), "")</f>
        <v/>
      </c>
      <c r="J50" s="220"/>
      <c r="K50" s="224"/>
      <c r="L50" s="225" t="str">
        <f>IFERROR(VLOOKUP(J50,ReferenceTbl[],5,FALSE), "")</f>
        <v/>
      </c>
      <c r="M50" s="226"/>
      <c r="N50" s="226"/>
      <c r="O50" s="243"/>
      <c r="P50" s="229" t="str">
        <f t="shared" si="0"/>
        <v/>
      </c>
      <c r="Q50" s="230" t="str">
        <f t="shared" si="5"/>
        <v/>
      </c>
      <c r="R50" s="231" t="str">
        <f t="shared" si="1"/>
        <v/>
      </c>
      <c r="S50" s="231" t="str">
        <f t="shared" si="2"/>
        <v/>
      </c>
      <c r="T50" s="232" t="str">
        <f t="shared" si="6"/>
        <v/>
      </c>
      <c r="U50" s="233" t="str">
        <f t="shared" si="7"/>
        <v/>
      </c>
      <c r="V50" s="233" t="str">
        <f t="shared" si="8"/>
        <v/>
      </c>
      <c r="W50" s="234" t="str">
        <f t="shared" si="9"/>
        <v/>
      </c>
      <c r="X50" s="235" t="str">
        <f t="shared" si="10"/>
        <v/>
      </c>
      <c r="Y50" s="236" t="str">
        <f t="shared" si="11"/>
        <v/>
      </c>
      <c r="Z50" s="236" t="str">
        <f t="shared" si="12"/>
        <v/>
      </c>
      <c r="AA50" s="237">
        <f>IFERROR(VLOOKUP(J50,ReferenceTbl[],6,FALSE), 0)</f>
        <v>0</v>
      </c>
      <c r="AB50" s="237">
        <f>IFERROR(VLOOKUP(N50,ReferenceTbl[],6,FALSE), 0)</f>
        <v>0</v>
      </c>
      <c r="AC50"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0"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0" s="239">
        <f>IFERROR(INDEX(ReferenceTbl[[SMBDI]:[NA]],MATCH(LBL_Table[[#This Row],[Control Description]], ReferenceTbl[Fixture Description],0),MATCH('Proposal 4'!$G$9,ReferenceTbl[[#Headers],[SMBDI]:[NA]],0)),0)</f>
        <v>0</v>
      </c>
      <c r="AF50" s="240">
        <f>IFERROR(VLOOKUP(LBL_Table[[#This Row],[Post Fixture Description]],Reference!A:G,7,FALSE),0)</f>
        <v>0</v>
      </c>
    </row>
    <row r="51" spans="1:32" x14ac:dyDescent="0.25">
      <c r="A51" s="252">
        <f t="shared" si="3"/>
        <v>33</v>
      </c>
      <c r="B51" s="221"/>
      <c r="C51" s="241"/>
      <c r="D51" s="242"/>
      <c r="E51" s="222" t="str">
        <f>IFERROR(VLOOKUP(F51,ReferenceTbl[],3,FALSE),"")</f>
        <v/>
      </c>
      <c r="F51" s="223"/>
      <c r="G51" s="222" t="str">
        <f>IFERROR(VLOOKUP(F51,ReferenceTbl[],5,FALSE),"")</f>
        <v/>
      </c>
      <c r="H51" s="222" t="str">
        <f t="shared" si="4"/>
        <v/>
      </c>
      <c r="I51" s="222" t="str">
        <f>IFERROR(VLOOKUP(J51,ReferenceTbl[],3,FALSE), "")</f>
        <v/>
      </c>
      <c r="J51" s="220"/>
      <c r="K51" s="224"/>
      <c r="L51" s="225" t="str">
        <f>IFERROR(VLOOKUP(J51,ReferenceTbl[],5,FALSE), "")</f>
        <v/>
      </c>
      <c r="M51" s="226"/>
      <c r="N51" s="226"/>
      <c r="O51" s="243"/>
      <c r="P51" s="229" t="str">
        <f t="shared" ref="P51:P82" si="13">IF(O51=0,"",_xlfn.IFS(N51="Occupancy Switch Sensor",O51*0.5,N51="Bi-level Motion Sensor",O51*0.5,N51="Timer Control",O51*(1-0.3),N51="",O51))</f>
        <v/>
      </c>
      <c r="Q51" s="230" t="str">
        <f t="shared" si="5"/>
        <v/>
      </c>
      <c r="R51" s="231" t="str">
        <f t="shared" ref="R51:R82" si="14">IFERROR(Y51*kWh_Rate,"")</f>
        <v/>
      </c>
      <c r="S51" s="231" t="str">
        <f t="shared" ref="S51:S82" si="15">IFERROR(Z51*kWh_Rate,"")</f>
        <v/>
      </c>
      <c r="T51" s="232" t="str">
        <f t="shared" si="6"/>
        <v/>
      </c>
      <c r="U51" s="233" t="str">
        <f t="shared" si="7"/>
        <v/>
      </c>
      <c r="V51" s="233" t="str">
        <f t="shared" si="8"/>
        <v/>
      </c>
      <c r="W51" s="234" t="str">
        <f t="shared" si="9"/>
        <v/>
      </c>
      <c r="X51" s="235" t="str">
        <f t="shared" si="10"/>
        <v/>
      </c>
      <c r="Y51" s="236" t="str">
        <f t="shared" si="11"/>
        <v/>
      </c>
      <c r="Z51" s="236" t="str">
        <f t="shared" si="12"/>
        <v/>
      </c>
      <c r="AA51" s="237">
        <f>IFERROR(VLOOKUP(J51,ReferenceTbl[],6,FALSE), 0)</f>
        <v>0</v>
      </c>
      <c r="AB51" s="237">
        <f>IFERROR(VLOOKUP(N51,ReferenceTbl[],6,FALSE), 0)</f>
        <v>0</v>
      </c>
      <c r="AC51"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1"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1" s="239">
        <f>IFERROR(INDEX(ReferenceTbl[[SMBDI]:[NA]],MATCH(LBL_Table[[#This Row],[Control Description]], ReferenceTbl[Fixture Description],0),MATCH('Proposal 4'!$G$9,ReferenceTbl[[#Headers],[SMBDI]:[NA]],0)),0)</f>
        <v>0</v>
      </c>
      <c r="AF51" s="240">
        <f>IFERROR(VLOOKUP(LBL_Table[[#This Row],[Post Fixture Description]],Reference!A:G,7,FALSE),0)</f>
        <v>0</v>
      </c>
    </row>
    <row r="52" spans="1:32" x14ac:dyDescent="0.25">
      <c r="A52" s="252">
        <f t="shared" si="3"/>
        <v>34</v>
      </c>
      <c r="B52" s="221"/>
      <c r="C52" s="241"/>
      <c r="D52" s="242"/>
      <c r="E52" s="222" t="str">
        <f>IFERROR(VLOOKUP(F52,ReferenceTbl[],3,FALSE),"")</f>
        <v/>
      </c>
      <c r="F52" s="223"/>
      <c r="G52" s="222" t="str">
        <f>IFERROR(VLOOKUP(F52,ReferenceTbl[],5,FALSE),"")</f>
        <v/>
      </c>
      <c r="H52" s="222" t="str">
        <f t="shared" si="4"/>
        <v/>
      </c>
      <c r="I52" s="222" t="str">
        <f>IFERROR(VLOOKUP(J52,ReferenceTbl[],3,FALSE), "")</f>
        <v/>
      </c>
      <c r="J52" s="220"/>
      <c r="K52" s="224"/>
      <c r="L52" s="225" t="str">
        <f>IFERROR(VLOOKUP(J52,ReferenceTbl[],5,FALSE), "")</f>
        <v/>
      </c>
      <c r="M52" s="226"/>
      <c r="N52" s="226"/>
      <c r="O52" s="243"/>
      <c r="P52" s="229" t="str">
        <f t="shared" si="13"/>
        <v/>
      </c>
      <c r="Q52" s="230" t="str">
        <f t="shared" si="5"/>
        <v/>
      </c>
      <c r="R52" s="231" t="str">
        <f t="shared" si="14"/>
        <v/>
      </c>
      <c r="S52" s="231" t="str">
        <f t="shared" si="15"/>
        <v/>
      </c>
      <c r="T52" s="232" t="str">
        <f t="shared" si="6"/>
        <v/>
      </c>
      <c r="U52" s="233" t="str">
        <f t="shared" si="7"/>
        <v/>
      </c>
      <c r="V52" s="233" t="str">
        <f t="shared" si="8"/>
        <v/>
      </c>
      <c r="W52" s="234" t="str">
        <f t="shared" si="9"/>
        <v/>
      </c>
      <c r="X52" s="235" t="str">
        <f t="shared" si="10"/>
        <v/>
      </c>
      <c r="Y52" s="236" t="str">
        <f t="shared" si="11"/>
        <v/>
      </c>
      <c r="Z52" s="236" t="str">
        <f t="shared" si="12"/>
        <v/>
      </c>
      <c r="AA52" s="237">
        <f>IFERROR(VLOOKUP(J52,ReferenceTbl[],6,FALSE), 0)</f>
        <v>0</v>
      </c>
      <c r="AB52" s="237">
        <f>IFERROR(VLOOKUP(N52,ReferenceTbl[],6,FALSE), 0)</f>
        <v>0</v>
      </c>
      <c r="AC52"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2"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2" s="239">
        <f>IFERROR(INDEX(ReferenceTbl[[SMBDI]:[NA]],MATCH(LBL_Table[[#This Row],[Control Description]], ReferenceTbl[Fixture Description],0),MATCH('Proposal 4'!$G$9,ReferenceTbl[[#Headers],[SMBDI]:[NA]],0)),0)</f>
        <v>0</v>
      </c>
      <c r="AF52" s="240">
        <f>IFERROR(VLOOKUP(LBL_Table[[#This Row],[Post Fixture Description]],Reference!A:G,7,FALSE),0)</f>
        <v>0</v>
      </c>
    </row>
    <row r="53" spans="1:32" x14ac:dyDescent="0.25">
      <c r="A53" s="252">
        <f t="shared" si="3"/>
        <v>35</v>
      </c>
      <c r="B53" s="221"/>
      <c r="C53" s="241"/>
      <c r="D53" s="242"/>
      <c r="E53" s="222" t="str">
        <f>IFERROR(VLOOKUP(F53,ReferenceTbl[],3,FALSE),"")</f>
        <v/>
      </c>
      <c r="F53" s="223"/>
      <c r="G53" s="222" t="str">
        <f>IFERROR(VLOOKUP(F53,ReferenceTbl[],5,FALSE),"")</f>
        <v/>
      </c>
      <c r="H53" s="222" t="str">
        <f t="shared" si="4"/>
        <v/>
      </c>
      <c r="I53" s="222" t="str">
        <f>IFERROR(VLOOKUP(J53,ReferenceTbl[],3,FALSE), "")</f>
        <v/>
      </c>
      <c r="J53" s="220"/>
      <c r="K53" s="224"/>
      <c r="L53" s="225" t="str">
        <f>IFERROR(VLOOKUP(J53,ReferenceTbl[],5,FALSE), "")</f>
        <v/>
      </c>
      <c r="M53" s="226"/>
      <c r="N53" s="226"/>
      <c r="O53" s="243"/>
      <c r="P53" s="229" t="str">
        <f t="shared" si="13"/>
        <v/>
      </c>
      <c r="Q53" s="230" t="str">
        <f t="shared" si="5"/>
        <v/>
      </c>
      <c r="R53" s="231" t="str">
        <f t="shared" si="14"/>
        <v/>
      </c>
      <c r="S53" s="231" t="str">
        <f t="shared" si="15"/>
        <v/>
      </c>
      <c r="T53" s="232" t="str">
        <f t="shared" si="6"/>
        <v/>
      </c>
      <c r="U53" s="233" t="str">
        <f t="shared" si="7"/>
        <v/>
      </c>
      <c r="V53" s="233" t="str">
        <f t="shared" si="8"/>
        <v/>
      </c>
      <c r="W53" s="234" t="str">
        <f t="shared" si="9"/>
        <v/>
      </c>
      <c r="X53" s="235" t="str">
        <f t="shared" si="10"/>
        <v/>
      </c>
      <c r="Y53" s="236" t="str">
        <f t="shared" si="11"/>
        <v/>
      </c>
      <c r="Z53" s="236" t="str">
        <f t="shared" si="12"/>
        <v/>
      </c>
      <c r="AA53" s="237">
        <f>IFERROR(VLOOKUP(J53,ReferenceTbl[],6,FALSE), 0)</f>
        <v>0</v>
      </c>
      <c r="AB53" s="237">
        <f>IFERROR(VLOOKUP(N53,ReferenceTbl[],6,FALSE), 0)</f>
        <v>0</v>
      </c>
      <c r="AC53"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3"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3" s="239">
        <f>IFERROR(INDEX(ReferenceTbl[[SMBDI]:[NA]],MATCH(LBL_Table[[#This Row],[Control Description]], ReferenceTbl[Fixture Description],0),MATCH('Proposal 4'!$G$9,ReferenceTbl[[#Headers],[SMBDI]:[NA]],0)),0)</f>
        <v>0</v>
      </c>
      <c r="AF53" s="240">
        <f>IFERROR(VLOOKUP(LBL_Table[[#This Row],[Post Fixture Description]],Reference!A:G,7,FALSE),0)</f>
        <v>0</v>
      </c>
    </row>
    <row r="54" spans="1:32" x14ac:dyDescent="0.25">
      <c r="A54" s="252">
        <f t="shared" si="3"/>
        <v>36</v>
      </c>
      <c r="B54" s="221"/>
      <c r="C54" s="241"/>
      <c r="D54" s="241"/>
      <c r="E54" s="222" t="str">
        <f>IFERROR(VLOOKUP(F54,ReferenceTbl[],3,FALSE),"")</f>
        <v/>
      </c>
      <c r="F54" s="223"/>
      <c r="G54" s="222" t="str">
        <f>IFERROR(VLOOKUP(F54,ReferenceTbl[],5,FALSE),"")</f>
        <v/>
      </c>
      <c r="H54" s="222" t="str">
        <f t="shared" si="4"/>
        <v/>
      </c>
      <c r="I54" s="222" t="str">
        <f>IFERROR(VLOOKUP(J54,ReferenceTbl[],3,FALSE), "")</f>
        <v/>
      </c>
      <c r="J54" s="220"/>
      <c r="K54" s="224"/>
      <c r="L54" s="225" t="str">
        <f>IFERROR(VLOOKUP(J54,ReferenceTbl[],5,FALSE), "")</f>
        <v/>
      </c>
      <c r="M54" s="226"/>
      <c r="N54" s="226"/>
      <c r="O54" s="243"/>
      <c r="P54" s="229" t="str">
        <f t="shared" si="13"/>
        <v/>
      </c>
      <c r="Q54" s="230" t="str">
        <f t="shared" si="5"/>
        <v/>
      </c>
      <c r="R54" s="231" t="str">
        <f t="shared" si="14"/>
        <v/>
      </c>
      <c r="S54" s="231" t="str">
        <f t="shared" si="15"/>
        <v/>
      </c>
      <c r="T54" s="232" t="str">
        <f t="shared" si="6"/>
        <v/>
      </c>
      <c r="U54" s="233" t="str">
        <f t="shared" si="7"/>
        <v/>
      </c>
      <c r="V54" s="233" t="str">
        <f t="shared" si="8"/>
        <v/>
      </c>
      <c r="W54" s="234" t="str">
        <f t="shared" si="9"/>
        <v/>
      </c>
      <c r="X54" s="235" t="str">
        <f t="shared" si="10"/>
        <v/>
      </c>
      <c r="Y54" s="236" t="str">
        <f t="shared" si="11"/>
        <v/>
      </c>
      <c r="Z54" s="236" t="str">
        <f t="shared" si="12"/>
        <v/>
      </c>
      <c r="AA54" s="237">
        <f>IFERROR(VLOOKUP(J54,ReferenceTbl[],6,FALSE), 0)</f>
        <v>0</v>
      </c>
      <c r="AB54" s="237">
        <f>IFERROR(VLOOKUP(N54,ReferenceTbl[],6,FALSE), 0)</f>
        <v>0</v>
      </c>
      <c r="AC54"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4"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4" s="239">
        <f>IFERROR(INDEX(ReferenceTbl[[SMBDI]:[NA]],MATCH(LBL_Table[[#This Row],[Control Description]], ReferenceTbl[Fixture Description],0),MATCH('Proposal 4'!$G$9,ReferenceTbl[[#Headers],[SMBDI]:[NA]],0)),0)</f>
        <v>0</v>
      </c>
      <c r="AF54" s="240">
        <f>IFERROR(VLOOKUP(LBL_Table[[#This Row],[Post Fixture Description]],Reference!A:G,7,FALSE),0)</f>
        <v>0</v>
      </c>
    </row>
    <row r="55" spans="1:32" x14ac:dyDescent="0.25">
      <c r="A55" s="252">
        <f t="shared" si="3"/>
        <v>37</v>
      </c>
      <c r="B55" s="221"/>
      <c r="C55" s="241"/>
      <c r="D55" s="241"/>
      <c r="E55" s="222" t="str">
        <f>IFERROR(VLOOKUP(F55,ReferenceTbl[],3,FALSE),"")</f>
        <v/>
      </c>
      <c r="F55" s="223"/>
      <c r="G55" s="222" t="str">
        <f>IFERROR(VLOOKUP(F55,ReferenceTbl[],5,FALSE),"")</f>
        <v/>
      </c>
      <c r="H55" s="222" t="str">
        <f t="shared" si="4"/>
        <v/>
      </c>
      <c r="I55" s="222" t="str">
        <f>IFERROR(VLOOKUP(J55,ReferenceTbl[],3,FALSE), "")</f>
        <v/>
      </c>
      <c r="J55" s="220"/>
      <c r="K55" s="224"/>
      <c r="L55" s="225" t="str">
        <f>IFERROR(VLOOKUP(J55,ReferenceTbl[],5,FALSE), "")</f>
        <v/>
      </c>
      <c r="M55" s="226"/>
      <c r="N55" s="226"/>
      <c r="O55" s="243"/>
      <c r="P55" s="229" t="str">
        <f t="shared" si="13"/>
        <v/>
      </c>
      <c r="Q55" s="230" t="str">
        <f t="shared" si="5"/>
        <v/>
      </c>
      <c r="R55" s="231" t="str">
        <f t="shared" si="14"/>
        <v/>
      </c>
      <c r="S55" s="231" t="str">
        <f t="shared" si="15"/>
        <v/>
      </c>
      <c r="T55" s="232" t="str">
        <f t="shared" si="6"/>
        <v/>
      </c>
      <c r="U55" s="233" t="str">
        <f t="shared" si="7"/>
        <v/>
      </c>
      <c r="V55" s="233" t="str">
        <f t="shared" si="8"/>
        <v/>
      </c>
      <c r="W55" s="234" t="str">
        <f t="shared" si="9"/>
        <v/>
      </c>
      <c r="X55" s="235" t="str">
        <f t="shared" si="10"/>
        <v/>
      </c>
      <c r="Y55" s="236" t="str">
        <f t="shared" si="11"/>
        <v/>
      </c>
      <c r="Z55" s="236" t="str">
        <f t="shared" si="12"/>
        <v/>
      </c>
      <c r="AA55" s="237">
        <f>IFERROR(VLOOKUP(J55,ReferenceTbl[],6,FALSE), 0)</f>
        <v>0</v>
      </c>
      <c r="AB55" s="237">
        <f>IFERROR(VLOOKUP(N55,ReferenceTbl[],6,FALSE), 0)</f>
        <v>0</v>
      </c>
      <c r="AC55"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5"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5" s="239">
        <f>IFERROR(INDEX(ReferenceTbl[[SMBDI]:[NA]],MATCH(LBL_Table[[#This Row],[Control Description]], ReferenceTbl[Fixture Description],0),MATCH('Proposal 4'!$G$9,ReferenceTbl[[#Headers],[SMBDI]:[NA]],0)),0)</f>
        <v>0</v>
      </c>
      <c r="AF55" s="240">
        <f>IFERROR(VLOOKUP(LBL_Table[[#This Row],[Post Fixture Description]],Reference!A:G,7,FALSE),0)</f>
        <v>0</v>
      </c>
    </row>
    <row r="56" spans="1:32" x14ac:dyDescent="0.25">
      <c r="A56" s="252">
        <f t="shared" si="3"/>
        <v>38</v>
      </c>
      <c r="B56" s="221"/>
      <c r="C56" s="241"/>
      <c r="D56" s="241"/>
      <c r="E56" s="222" t="str">
        <f>IFERROR(VLOOKUP(F56,ReferenceTbl[],3,FALSE),"")</f>
        <v/>
      </c>
      <c r="F56" s="223"/>
      <c r="G56" s="222" t="str">
        <f>IFERROR(VLOOKUP(F56,ReferenceTbl[],5,FALSE),"")</f>
        <v/>
      </c>
      <c r="H56" s="222" t="str">
        <f t="shared" si="4"/>
        <v/>
      </c>
      <c r="I56" s="222" t="str">
        <f>IFERROR(VLOOKUP(J56,ReferenceTbl[],3,FALSE), "")</f>
        <v/>
      </c>
      <c r="J56" s="220"/>
      <c r="K56" s="224"/>
      <c r="L56" s="225" t="str">
        <f>IFERROR(VLOOKUP(J56,ReferenceTbl[],5,FALSE), "")</f>
        <v/>
      </c>
      <c r="M56" s="226"/>
      <c r="N56" s="226"/>
      <c r="O56" s="243"/>
      <c r="P56" s="229" t="str">
        <f t="shared" si="13"/>
        <v/>
      </c>
      <c r="Q56" s="230" t="str">
        <f t="shared" si="5"/>
        <v/>
      </c>
      <c r="R56" s="231" t="str">
        <f t="shared" si="14"/>
        <v/>
      </c>
      <c r="S56" s="231" t="str">
        <f t="shared" si="15"/>
        <v/>
      </c>
      <c r="T56" s="232" t="str">
        <f t="shared" si="6"/>
        <v/>
      </c>
      <c r="U56" s="233" t="str">
        <f t="shared" si="7"/>
        <v/>
      </c>
      <c r="V56" s="233" t="str">
        <f t="shared" si="8"/>
        <v/>
      </c>
      <c r="W56" s="234" t="str">
        <f t="shared" si="9"/>
        <v/>
      </c>
      <c r="X56" s="235" t="str">
        <f t="shared" si="10"/>
        <v/>
      </c>
      <c r="Y56" s="236" t="str">
        <f t="shared" si="11"/>
        <v/>
      </c>
      <c r="Z56" s="236" t="str">
        <f t="shared" si="12"/>
        <v/>
      </c>
      <c r="AA56" s="237">
        <f>IFERROR(VLOOKUP(J56,ReferenceTbl[],6,FALSE), 0)</f>
        <v>0</v>
      </c>
      <c r="AB56" s="237">
        <f>IFERROR(VLOOKUP(N56,ReferenceTbl[],6,FALSE), 0)</f>
        <v>0</v>
      </c>
      <c r="AC56"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6"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6" s="239">
        <f>IFERROR(INDEX(ReferenceTbl[[SMBDI]:[NA]],MATCH(LBL_Table[[#This Row],[Control Description]], ReferenceTbl[Fixture Description],0),MATCH('Proposal 4'!$G$9,ReferenceTbl[[#Headers],[SMBDI]:[NA]],0)),0)</f>
        <v>0</v>
      </c>
      <c r="AF56" s="240">
        <f>IFERROR(VLOOKUP(LBL_Table[[#This Row],[Post Fixture Description]],Reference!A:G,7,FALSE),0)</f>
        <v>0</v>
      </c>
    </row>
    <row r="57" spans="1:32" x14ac:dyDescent="0.25">
      <c r="A57" s="252">
        <f t="shared" si="3"/>
        <v>39</v>
      </c>
      <c r="B57" s="221"/>
      <c r="C57" s="241"/>
      <c r="D57" s="241"/>
      <c r="E57" s="222" t="str">
        <f>IFERROR(VLOOKUP(F57,ReferenceTbl[],3,FALSE),"")</f>
        <v/>
      </c>
      <c r="F57" s="223"/>
      <c r="G57" s="222" t="str">
        <f>IFERROR(VLOOKUP(F57,ReferenceTbl[],5,FALSE),"")</f>
        <v/>
      </c>
      <c r="H57" s="222" t="str">
        <f t="shared" si="4"/>
        <v/>
      </c>
      <c r="I57" s="222" t="str">
        <f>IFERROR(VLOOKUP(J57,ReferenceTbl[],3,FALSE), "")</f>
        <v/>
      </c>
      <c r="J57" s="220"/>
      <c r="K57" s="224"/>
      <c r="L57" s="225" t="str">
        <f>IFERROR(VLOOKUP(J57,ReferenceTbl[],5,FALSE), "")</f>
        <v/>
      </c>
      <c r="M57" s="226"/>
      <c r="N57" s="226"/>
      <c r="O57" s="243"/>
      <c r="P57" s="229" t="str">
        <f t="shared" si="13"/>
        <v/>
      </c>
      <c r="Q57" s="230" t="str">
        <f t="shared" si="5"/>
        <v/>
      </c>
      <c r="R57" s="231" t="str">
        <f t="shared" si="14"/>
        <v/>
      </c>
      <c r="S57" s="231" t="str">
        <f t="shared" si="15"/>
        <v/>
      </c>
      <c r="T57" s="232" t="str">
        <f t="shared" si="6"/>
        <v/>
      </c>
      <c r="U57" s="233" t="str">
        <f t="shared" si="7"/>
        <v/>
      </c>
      <c r="V57" s="233" t="str">
        <f t="shared" si="8"/>
        <v/>
      </c>
      <c r="W57" s="234" t="str">
        <f t="shared" si="9"/>
        <v/>
      </c>
      <c r="X57" s="235" t="str">
        <f t="shared" si="10"/>
        <v/>
      </c>
      <c r="Y57" s="236" t="str">
        <f t="shared" si="11"/>
        <v/>
      </c>
      <c r="Z57" s="236" t="str">
        <f t="shared" si="12"/>
        <v/>
      </c>
      <c r="AA57" s="237">
        <f>IFERROR(VLOOKUP(J57,ReferenceTbl[],6,FALSE), 0)</f>
        <v>0</v>
      </c>
      <c r="AB57" s="237">
        <f>IFERROR(VLOOKUP(N57,ReferenceTbl[],6,FALSE), 0)</f>
        <v>0</v>
      </c>
      <c r="AC57"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7"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7" s="239">
        <f>IFERROR(INDEX(ReferenceTbl[[SMBDI]:[NA]],MATCH(LBL_Table[[#This Row],[Control Description]], ReferenceTbl[Fixture Description],0),MATCH('Proposal 4'!$G$9,ReferenceTbl[[#Headers],[SMBDI]:[NA]],0)),0)</f>
        <v>0</v>
      </c>
      <c r="AF57" s="240">
        <f>IFERROR(VLOOKUP(LBL_Table[[#This Row],[Post Fixture Description]],Reference!A:G,7,FALSE),0)</f>
        <v>0</v>
      </c>
    </row>
    <row r="58" spans="1:32" x14ac:dyDescent="0.25">
      <c r="A58" s="252">
        <f t="shared" si="3"/>
        <v>40</v>
      </c>
      <c r="B58" s="221"/>
      <c r="C58" s="241"/>
      <c r="D58" s="241"/>
      <c r="E58" s="222" t="str">
        <f>IFERROR(VLOOKUP(F58,ReferenceTbl[],3,FALSE),"")</f>
        <v/>
      </c>
      <c r="F58" s="223"/>
      <c r="G58" s="222" t="str">
        <f>IFERROR(VLOOKUP(F58,ReferenceTbl[],5,FALSE),"")</f>
        <v/>
      </c>
      <c r="H58" s="222" t="str">
        <f t="shared" si="4"/>
        <v/>
      </c>
      <c r="I58" s="222" t="str">
        <f>IFERROR(VLOOKUP(J58,ReferenceTbl[],3,FALSE), "")</f>
        <v/>
      </c>
      <c r="J58" s="220"/>
      <c r="K58" s="224"/>
      <c r="L58" s="225" t="str">
        <f>IFERROR(VLOOKUP(J58,ReferenceTbl[],5,FALSE), "")</f>
        <v/>
      </c>
      <c r="M58" s="226"/>
      <c r="N58" s="226"/>
      <c r="O58" s="243"/>
      <c r="P58" s="229" t="str">
        <f t="shared" si="13"/>
        <v/>
      </c>
      <c r="Q58" s="230" t="str">
        <f t="shared" si="5"/>
        <v/>
      </c>
      <c r="R58" s="231" t="str">
        <f t="shared" si="14"/>
        <v/>
      </c>
      <c r="S58" s="231" t="str">
        <f t="shared" si="15"/>
        <v/>
      </c>
      <c r="T58" s="232" t="str">
        <f t="shared" si="6"/>
        <v/>
      </c>
      <c r="U58" s="233" t="str">
        <f t="shared" si="7"/>
        <v/>
      </c>
      <c r="V58" s="233" t="str">
        <f t="shared" si="8"/>
        <v/>
      </c>
      <c r="W58" s="234" t="str">
        <f t="shared" si="9"/>
        <v/>
      </c>
      <c r="X58" s="235" t="str">
        <f t="shared" si="10"/>
        <v/>
      </c>
      <c r="Y58" s="236" t="str">
        <f t="shared" si="11"/>
        <v/>
      </c>
      <c r="Z58" s="236" t="str">
        <f t="shared" si="12"/>
        <v/>
      </c>
      <c r="AA58" s="237">
        <f>IFERROR(VLOOKUP(J58,ReferenceTbl[],6,FALSE), 0)</f>
        <v>0</v>
      </c>
      <c r="AB58" s="237">
        <f>IFERROR(VLOOKUP(N58,ReferenceTbl[],6,FALSE), 0)</f>
        <v>0</v>
      </c>
      <c r="AC58"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8"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8" s="239">
        <f>IFERROR(INDEX(ReferenceTbl[[SMBDI]:[NA]],MATCH(LBL_Table[[#This Row],[Control Description]], ReferenceTbl[Fixture Description],0),MATCH('Proposal 4'!$G$9,ReferenceTbl[[#Headers],[SMBDI]:[NA]],0)),0)</f>
        <v>0</v>
      </c>
      <c r="AF58" s="240">
        <f>IFERROR(VLOOKUP(LBL_Table[[#This Row],[Post Fixture Description]],Reference!A:G,7,FALSE),0)</f>
        <v>0</v>
      </c>
    </row>
    <row r="59" spans="1:32" x14ac:dyDescent="0.25">
      <c r="A59" s="252">
        <f t="shared" si="3"/>
        <v>41</v>
      </c>
      <c r="B59" s="221"/>
      <c r="C59" s="241"/>
      <c r="D59" s="241"/>
      <c r="E59" s="222" t="str">
        <f>IFERROR(VLOOKUP(F59,ReferenceTbl[],3,FALSE),"")</f>
        <v/>
      </c>
      <c r="F59" s="223"/>
      <c r="G59" s="222" t="str">
        <f>IFERROR(VLOOKUP(F59,ReferenceTbl[],5,FALSE),"")</f>
        <v/>
      </c>
      <c r="H59" s="222" t="str">
        <f t="shared" si="4"/>
        <v/>
      </c>
      <c r="I59" s="222" t="str">
        <f>IFERROR(VLOOKUP(J59,ReferenceTbl[],3,FALSE), "")</f>
        <v/>
      </c>
      <c r="J59" s="220"/>
      <c r="K59" s="224"/>
      <c r="L59" s="225" t="str">
        <f>IFERROR(VLOOKUP(J59,ReferenceTbl[],5,FALSE), "")</f>
        <v/>
      </c>
      <c r="M59" s="226"/>
      <c r="N59" s="226"/>
      <c r="O59" s="243"/>
      <c r="P59" s="229" t="str">
        <f t="shared" si="13"/>
        <v/>
      </c>
      <c r="Q59" s="230" t="str">
        <f t="shared" si="5"/>
        <v/>
      </c>
      <c r="R59" s="231" t="str">
        <f t="shared" si="14"/>
        <v/>
      </c>
      <c r="S59" s="231" t="str">
        <f t="shared" si="15"/>
        <v/>
      </c>
      <c r="T59" s="232" t="str">
        <f t="shared" si="6"/>
        <v/>
      </c>
      <c r="U59" s="233" t="str">
        <f t="shared" si="7"/>
        <v/>
      </c>
      <c r="V59" s="233" t="str">
        <f t="shared" si="8"/>
        <v/>
      </c>
      <c r="W59" s="234" t="str">
        <f t="shared" si="9"/>
        <v/>
      </c>
      <c r="X59" s="235" t="str">
        <f t="shared" si="10"/>
        <v/>
      </c>
      <c r="Y59" s="236" t="str">
        <f t="shared" si="11"/>
        <v/>
      </c>
      <c r="Z59" s="236" t="str">
        <f t="shared" si="12"/>
        <v/>
      </c>
      <c r="AA59" s="237">
        <f>IFERROR(VLOOKUP(J59,ReferenceTbl[],6,FALSE), 0)</f>
        <v>0</v>
      </c>
      <c r="AB59" s="237">
        <f>IFERROR(VLOOKUP(N59,ReferenceTbl[],6,FALSE), 0)</f>
        <v>0</v>
      </c>
      <c r="AC59"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59"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59" s="239">
        <f>IFERROR(INDEX(ReferenceTbl[[SMBDI]:[NA]],MATCH(LBL_Table[[#This Row],[Control Description]], ReferenceTbl[Fixture Description],0),MATCH('Proposal 4'!$G$9,ReferenceTbl[[#Headers],[SMBDI]:[NA]],0)),0)</f>
        <v>0</v>
      </c>
      <c r="AF59" s="240">
        <f>IFERROR(VLOOKUP(LBL_Table[[#This Row],[Post Fixture Description]],Reference!A:G,7,FALSE),0)</f>
        <v>0</v>
      </c>
    </row>
    <row r="60" spans="1:32" x14ac:dyDescent="0.25">
      <c r="A60" s="252">
        <f t="shared" si="3"/>
        <v>42</v>
      </c>
      <c r="B60" s="221"/>
      <c r="C60" s="241"/>
      <c r="D60" s="241"/>
      <c r="E60" s="222" t="str">
        <f>IFERROR(VLOOKUP(F60,ReferenceTbl[],3,FALSE),"")</f>
        <v/>
      </c>
      <c r="F60" s="223"/>
      <c r="G60" s="222" t="str">
        <f>IFERROR(VLOOKUP(F60,ReferenceTbl[],5,FALSE),"")</f>
        <v/>
      </c>
      <c r="H60" s="222" t="str">
        <f t="shared" si="4"/>
        <v/>
      </c>
      <c r="I60" s="222" t="str">
        <f>IFERROR(VLOOKUP(J60,ReferenceTbl[],3,FALSE), "")</f>
        <v/>
      </c>
      <c r="J60" s="220"/>
      <c r="K60" s="224"/>
      <c r="L60" s="225" t="str">
        <f>IFERROR(VLOOKUP(J60,ReferenceTbl[],5,FALSE), "")</f>
        <v/>
      </c>
      <c r="M60" s="226"/>
      <c r="N60" s="226"/>
      <c r="O60" s="243"/>
      <c r="P60" s="229" t="str">
        <f t="shared" si="13"/>
        <v/>
      </c>
      <c r="Q60" s="230" t="str">
        <f t="shared" si="5"/>
        <v/>
      </c>
      <c r="R60" s="231" t="str">
        <f t="shared" si="14"/>
        <v/>
      </c>
      <c r="S60" s="231" t="str">
        <f t="shared" si="15"/>
        <v/>
      </c>
      <c r="T60" s="232" t="str">
        <f t="shared" si="6"/>
        <v/>
      </c>
      <c r="U60" s="233" t="str">
        <f t="shared" si="7"/>
        <v/>
      </c>
      <c r="V60" s="233" t="str">
        <f t="shared" si="8"/>
        <v/>
      </c>
      <c r="W60" s="234" t="str">
        <f t="shared" si="9"/>
        <v/>
      </c>
      <c r="X60" s="235" t="str">
        <f t="shared" si="10"/>
        <v/>
      </c>
      <c r="Y60" s="236" t="str">
        <f t="shared" si="11"/>
        <v/>
      </c>
      <c r="Z60" s="236" t="str">
        <f t="shared" si="12"/>
        <v/>
      </c>
      <c r="AA60" s="237">
        <f>IFERROR(VLOOKUP(J60,ReferenceTbl[],6,FALSE), 0)</f>
        <v>0</v>
      </c>
      <c r="AB60" s="237">
        <f>IFERROR(VLOOKUP(N60,ReferenceTbl[],6,FALSE), 0)</f>
        <v>0</v>
      </c>
      <c r="AC60"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0"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0" s="239">
        <f>IFERROR(INDEX(ReferenceTbl[[SMBDI]:[NA]],MATCH(LBL_Table[[#This Row],[Control Description]], ReferenceTbl[Fixture Description],0),MATCH('Proposal 4'!$G$9,ReferenceTbl[[#Headers],[SMBDI]:[NA]],0)),0)</f>
        <v>0</v>
      </c>
      <c r="AF60" s="240">
        <f>IFERROR(VLOOKUP(LBL_Table[[#This Row],[Post Fixture Description]],Reference!A:G,7,FALSE),0)</f>
        <v>0</v>
      </c>
    </row>
    <row r="61" spans="1:32" x14ac:dyDescent="0.25">
      <c r="A61" s="252">
        <f t="shared" si="3"/>
        <v>43</v>
      </c>
      <c r="B61" s="221"/>
      <c r="C61" s="241"/>
      <c r="D61" s="241"/>
      <c r="E61" s="222" t="str">
        <f>IFERROR(VLOOKUP(F61,ReferenceTbl[],3,FALSE),"")</f>
        <v/>
      </c>
      <c r="F61" s="223"/>
      <c r="G61" s="222" t="str">
        <f>IFERROR(VLOOKUP(F61,ReferenceTbl[],5,FALSE),"")</f>
        <v/>
      </c>
      <c r="H61" s="222" t="str">
        <f t="shared" si="4"/>
        <v/>
      </c>
      <c r="I61" s="222" t="str">
        <f>IFERROR(VLOOKUP(J61,ReferenceTbl[],3,FALSE), "")</f>
        <v/>
      </c>
      <c r="J61" s="220"/>
      <c r="K61" s="224"/>
      <c r="L61" s="225" t="str">
        <f>IFERROR(VLOOKUP(J61,ReferenceTbl[],5,FALSE), "")</f>
        <v/>
      </c>
      <c r="M61" s="226"/>
      <c r="N61" s="226"/>
      <c r="O61" s="243"/>
      <c r="P61" s="229" t="str">
        <f t="shared" si="13"/>
        <v/>
      </c>
      <c r="Q61" s="230" t="str">
        <f t="shared" si="5"/>
        <v/>
      </c>
      <c r="R61" s="231" t="str">
        <f t="shared" si="14"/>
        <v/>
      </c>
      <c r="S61" s="231" t="str">
        <f t="shared" si="15"/>
        <v/>
      </c>
      <c r="T61" s="232" t="str">
        <f t="shared" si="6"/>
        <v/>
      </c>
      <c r="U61" s="233" t="str">
        <f t="shared" si="7"/>
        <v/>
      </c>
      <c r="V61" s="233" t="str">
        <f t="shared" si="8"/>
        <v/>
      </c>
      <c r="W61" s="234" t="str">
        <f t="shared" si="9"/>
        <v/>
      </c>
      <c r="X61" s="235" t="str">
        <f t="shared" si="10"/>
        <v/>
      </c>
      <c r="Y61" s="236" t="str">
        <f t="shared" si="11"/>
        <v/>
      </c>
      <c r="Z61" s="236" t="str">
        <f t="shared" si="12"/>
        <v/>
      </c>
      <c r="AA61" s="237">
        <f>IFERROR(VLOOKUP(J61,ReferenceTbl[],6,FALSE), 0)</f>
        <v>0</v>
      </c>
      <c r="AB61" s="237">
        <f>IFERROR(VLOOKUP(N61,ReferenceTbl[],6,FALSE), 0)</f>
        <v>0</v>
      </c>
      <c r="AC61"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1"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1" s="239">
        <f>IFERROR(INDEX(ReferenceTbl[[SMBDI]:[NA]],MATCH(LBL_Table[[#This Row],[Control Description]], ReferenceTbl[Fixture Description],0),MATCH('Proposal 4'!$G$9,ReferenceTbl[[#Headers],[SMBDI]:[NA]],0)),0)</f>
        <v>0</v>
      </c>
      <c r="AF61" s="240">
        <f>IFERROR(VLOOKUP(LBL_Table[[#This Row],[Post Fixture Description]],Reference!A:G,7,FALSE),0)</f>
        <v>0</v>
      </c>
    </row>
    <row r="62" spans="1:32" x14ac:dyDescent="0.25">
      <c r="A62" s="252">
        <f t="shared" si="3"/>
        <v>44</v>
      </c>
      <c r="B62" s="221"/>
      <c r="C62" s="241"/>
      <c r="D62" s="241"/>
      <c r="E62" s="222" t="str">
        <f>IFERROR(VLOOKUP(F62,ReferenceTbl[],3,FALSE),"")</f>
        <v/>
      </c>
      <c r="F62" s="223"/>
      <c r="G62" s="222" t="str">
        <f>IFERROR(VLOOKUP(F62,ReferenceTbl[],5,FALSE),"")</f>
        <v/>
      </c>
      <c r="H62" s="222" t="str">
        <f t="shared" si="4"/>
        <v/>
      </c>
      <c r="I62" s="222" t="str">
        <f>IFERROR(VLOOKUP(J62,ReferenceTbl[],3,FALSE), "")</f>
        <v/>
      </c>
      <c r="J62" s="220"/>
      <c r="K62" s="224"/>
      <c r="L62" s="225" t="str">
        <f>IFERROR(VLOOKUP(J62,ReferenceTbl[],5,FALSE), "")</f>
        <v/>
      </c>
      <c r="M62" s="226"/>
      <c r="N62" s="226"/>
      <c r="O62" s="243"/>
      <c r="P62" s="229" t="str">
        <f t="shared" si="13"/>
        <v/>
      </c>
      <c r="Q62" s="230" t="str">
        <f t="shared" si="5"/>
        <v/>
      </c>
      <c r="R62" s="231" t="str">
        <f t="shared" si="14"/>
        <v/>
      </c>
      <c r="S62" s="231" t="str">
        <f t="shared" si="15"/>
        <v/>
      </c>
      <c r="T62" s="232" t="str">
        <f t="shared" si="6"/>
        <v/>
      </c>
      <c r="U62" s="233" t="str">
        <f t="shared" si="7"/>
        <v/>
      </c>
      <c r="V62" s="233" t="str">
        <f t="shared" si="8"/>
        <v/>
      </c>
      <c r="W62" s="234" t="str">
        <f t="shared" si="9"/>
        <v/>
      </c>
      <c r="X62" s="235" t="str">
        <f t="shared" si="10"/>
        <v/>
      </c>
      <c r="Y62" s="236" t="str">
        <f t="shared" si="11"/>
        <v/>
      </c>
      <c r="Z62" s="236" t="str">
        <f t="shared" si="12"/>
        <v/>
      </c>
      <c r="AA62" s="237">
        <f>IFERROR(VLOOKUP(J62,ReferenceTbl[],6,FALSE), 0)</f>
        <v>0</v>
      </c>
      <c r="AB62" s="237">
        <f>IFERROR(VLOOKUP(N62,ReferenceTbl[],6,FALSE), 0)</f>
        <v>0</v>
      </c>
      <c r="AC62"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2"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2" s="239">
        <f>IFERROR(INDEX(ReferenceTbl[[SMBDI]:[NA]],MATCH(LBL_Table[[#This Row],[Control Description]], ReferenceTbl[Fixture Description],0),MATCH('Proposal 4'!$G$9,ReferenceTbl[[#Headers],[SMBDI]:[NA]],0)),0)</f>
        <v>0</v>
      </c>
      <c r="AF62" s="240">
        <f>IFERROR(VLOOKUP(LBL_Table[[#This Row],[Post Fixture Description]],Reference!A:G,7,FALSE),0)</f>
        <v>0</v>
      </c>
    </row>
    <row r="63" spans="1:32" x14ac:dyDescent="0.25">
      <c r="A63" s="252">
        <f t="shared" si="3"/>
        <v>45</v>
      </c>
      <c r="B63" s="221"/>
      <c r="C63" s="241"/>
      <c r="D63" s="241"/>
      <c r="E63" s="222" t="str">
        <f>IFERROR(VLOOKUP(F63,ReferenceTbl[],3,FALSE),"")</f>
        <v/>
      </c>
      <c r="F63" s="223"/>
      <c r="G63" s="222" t="str">
        <f>IFERROR(VLOOKUP(F63,ReferenceTbl[],5,FALSE),"")</f>
        <v/>
      </c>
      <c r="H63" s="222" t="str">
        <f t="shared" si="4"/>
        <v/>
      </c>
      <c r="I63" s="222" t="str">
        <f>IFERROR(VLOOKUP(J63,ReferenceTbl[],3,FALSE), "")</f>
        <v/>
      </c>
      <c r="J63" s="220"/>
      <c r="K63" s="224"/>
      <c r="L63" s="225" t="str">
        <f>IFERROR(VLOOKUP(J63,ReferenceTbl[],5,FALSE), "")</f>
        <v/>
      </c>
      <c r="M63" s="226"/>
      <c r="N63" s="226"/>
      <c r="O63" s="243"/>
      <c r="P63" s="229" t="str">
        <f t="shared" si="13"/>
        <v/>
      </c>
      <c r="Q63" s="230" t="str">
        <f t="shared" si="5"/>
        <v/>
      </c>
      <c r="R63" s="231" t="str">
        <f t="shared" si="14"/>
        <v/>
      </c>
      <c r="S63" s="231" t="str">
        <f t="shared" si="15"/>
        <v/>
      </c>
      <c r="T63" s="232" t="str">
        <f t="shared" si="6"/>
        <v/>
      </c>
      <c r="U63" s="233" t="str">
        <f t="shared" si="7"/>
        <v/>
      </c>
      <c r="V63" s="233" t="str">
        <f t="shared" si="8"/>
        <v/>
      </c>
      <c r="W63" s="234" t="str">
        <f t="shared" si="9"/>
        <v/>
      </c>
      <c r="X63" s="235" t="str">
        <f t="shared" si="10"/>
        <v/>
      </c>
      <c r="Y63" s="236" t="str">
        <f t="shared" si="11"/>
        <v/>
      </c>
      <c r="Z63" s="236" t="str">
        <f t="shared" si="12"/>
        <v/>
      </c>
      <c r="AA63" s="237">
        <f>IFERROR(VLOOKUP(J63,ReferenceTbl[],6,FALSE), 0)</f>
        <v>0</v>
      </c>
      <c r="AB63" s="237">
        <f>IFERROR(VLOOKUP(N63,ReferenceTbl[],6,FALSE), 0)</f>
        <v>0</v>
      </c>
      <c r="AC63"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3"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3" s="239">
        <f>IFERROR(INDEX(ReferenceTbl[[SMBDI]:[NA]],MATCH(LBL_Table[[#This Row],[Control Description]], ReferenceTbl[Fixture Description],0),MATCH('Proposal 4'!$G$9,ReferenceTbl[[#Headers],[SMBDI]:[NA]],0)),0)</f>
        <v>0</v>
      </c>
      <c r="AF63" s="240">
        <f>IFERROR(VLOOKUP(LBL_Table[[#This Row],[Post Fixture Description]],Reference!A:G,7,FALSE),0)</f>
        <v>0</v>
      </c>
    </row>
    <row r="64" spans="1:32" x14ac:dyDescent="0.25">
      <c r="A64" s="252">
        <f t="shared" si="3"/>
        <v>46</v>
      </c>
      <c r="B64" s="221"/>
      <c r="C64" s="241"/>
      <c r="D64" s="241"/>
      <c r="E64" s="222" t="str">
        <f>IFERROR(VLOOKUP(F64,ReferenceTbl[],3,FALSE),"")</f>
        <v/>
      </c>
      <c r="F64" s="223"/>
      <c r="G64" s="222" t="str">
        <f>IFERROR(VLOOKUP(F64,ReferenceTbl[],5,FALSE),"")</f>
        <v/>
      </c>
      <c r="H64" s="222" t="str">
        <f t="shared" si="4"/>
        <v/>
      </c>
      <c r="I64" s="222" t="str">
        <f>IFERROR(VLOOKUP(J64,ReferenceTbl[],3,FALSE), "")</f>
        <v/>
      </c>
      <c r="J64" s="220"/>
      <c r="K64" s="224"/>
      <c r="L64" s="225" t="str">
        <f>IFERROR(VLOOKUP(J64,ReferenceTbl[],5,FALSE), "")</f>
        <v/>
      </c>
      <c r="M64" s="226"/>
      <c r="N64" s="226"/>
      <c r="O64" s="243"/>
      <c r="P64" s="229" t="str">
        <f t="shared" si="13"/>
        <v/>
      </c>
      <c r="Q64" s="230" t="str">
        <f t="shared" si="5"/>
        <v/>
      </c>
      <c r="R64" s="231" t="str">
        <f t="shared" si="14"/>
        <v/>
      </c>
      <c r="S64" s="231" t="str">
        <f t="shared" si="15"/>
        <v/>
      </c>
      <c r="T64" s="232" t="str">
        <f t="shared" si="6"/>
        <v/>
      </c>
      <c r="U64" s="233" t="str">
        <f t="shared" si="7"/>
        <v/>
      </c>
      <c r="V64" s="233" t="str">
        <f t="shared" si="8"/>
        <v/>
      </c>
      <c r="W64" s="234" t="str">
        <f t="shared" si="9"/>
        <v/>
      </c>
      <c r="X64" s="235" t="str">
        <f t="shared" si="10"/>
        <v/>
      </c>
      <c r="Y64" s="236" t="str">
        <f t="shared" si="11"/>
        <v/>
      </c>
      <c r="Z64" s="236" t="str">
        <f t="shared" si="12"/>
        <v/>
      </c>
      <c r="AA64" s="237">
        <f>IFERROR(VLOOKUP(J64,ReferenceTbl[],6,FALSE), 0)</f>
        <v>0</v>
      </c>
      <c r="AB64" s="237">
        <f>IFERROR(VLOOKUP(N64,ReferenceTbl[],6,FALSE), 0)</f>
        <v>0</v>
      </c>
      <c r="AC64"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4"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4" s="239">
        <f>IFERROR(INDEX(ReferenceTbl[[SMBDI]:[NA]],MATCH(LBL_Table[[#This Row],[Control Description]], ReferenceTbl[Fixture Description],0),MATCH('Proposal 4'!$G$9,ReferenceTbl[[#Headers],[SMBDI]:[NA]],0)),0)</f>
        <v>0</v>
      </c>
      <c r="AF64" s="240">
        <f>IFERROR(VLOOKUP(LBL_Table[[#This Row],[Post Fixture Description]],Reference!A:G,7,FALSE),0)</f>
        <v>0</v>
      </c>
    </row>
    <row r="65" spans="1:32" x14ac:dyDescent="0.25">
      <c r="A65" s="252">
        <f t="shared" si="3"/>
        <v>47</v>
      </c>
      <c r="B65" s="221"/>
      <c r="C65" s="241"/>
      <c r="D65" s="241"/>
      <c r="E65" s="222" t="str">
        <f>IFERROR(VLOOKUP(F65,ReferenceTbl[],3,FALSE),"")</f>
        <v/>
      </c>
      <c r="F65" s="223"/>
      <c r="G65" s="222" t="str">
        <f>IFERROR(VLOOKUP(F65,ReferenceTbl[],5,FALSE),"")</f>
        <v/>
      </c>
      <c r="H65" s="222" t="str">
        <f t="shared" si="4"/>
        <v/>
      </c>
      <c r="I65" s="222" t="str">
        <f>IFERROR(VLOOKUP(J65,ReferenceTbl[],3,FALSE), "")</f>
        <v/>
      </c>
      <c r="J65" s="220"/>
      <c r="K65" s="224"/>
      <c r="L65" s="225" t="str">
        <f>IFERROR(VLOOKUP(J65,ReferenceTbl[],5,FALSE), "")</f>
        <v/>
      </c>
      <c r="M65" s="226"/>
      <c r="N65" s="226"/>
      <c r="O65" s="243"/>
      <c r="P65" s="229" t="str">
        <f t="shared" si="13"/>
        <v/>
      </c>
      <c r="Q65" s="230" t="str">
        <f t="shared" si="5"/>
        <v/>
      </c>
      <c r="R65" s="231" t="str">
        <f t="shared" si="14"/>
        <v/>
      </c>
      <c r="S65" s="231" t="str">
        <f t="shared" si="15"/>
        <v/>
      </c>
      <c r="T65" s="232" t="str">
        <f t="shared" si="6"/>
        <v/>
      </c>
      <c r="U65" s="233" t="str">
        <f t="shared" si="7"/>
        <v/>
      </c>
      <c r="V65" s="233" t="str">
        <f t="shared" si="8"/>
        <v/>
      </c>
      <c r="W65" s="234" t="str">
        <f t="shared" si="9"/>
        <v/>
      </c>
      <c r="X65" s="235" t="str">
        <f t="shared" si="10"/>
        <v/>
      </c>
      <c r="Y65" s="236" t="str">
        <f t="shared" si="11"/>
        <v/>
      </c>
      <c r="Z65" s="236" t="str">
        <f t="shared" si="12"/>
        <v/>
      </c>
      <c r="AA65" s="237">
        <f>IFERROR(VLOOKUP(J65,ReferenceTbl[],6,FALSE), 0)</f>
        <v>0</v>
      </c>
      <c r="AB65" s="237">
        <f>IFERROR(VLOOKUP(N65,ReferenceTbl[],6,FALSE), 0)</f>
        <v>0</v>
      </c>
      <c r="AC65"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5"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5" s="239">
        <f>IFERROR(INDEX(ReferenceTbl[[SMBDI]:[NA]],MATCH(LBL_Table[[#This Row],[Control Description]], ReferenceTbl[Fixture Description],0),MATCH('Proposal 4'!$G$9,ReferenceTbl[[#Headers],[SMBDI]:[NA]],0)),0)</f>
        <v>0</v>
      </c>
      <c r="AF65" s="240">
        <f>IFERROR(VLOOKUP(LBL_Table[[#This Row],[Post Fixture Description]],Reference!A:G,7,FALSE),0)</f>
        <v>0</v>
      </c>
    </row>
    <row r="66" spans="1:32" x14ac:dyDescent="0.25">
      <c r="A66" s="252">
        <f t="shared" si="3"/>
        <v>48</v>
      </c>
      <c r="B66" s="221"/>
      <c r="C66" s="241"/>
      <c r="D66" s="241"/>
      <c r="E66" s="222" t="str">
        <f>IFERROR(VLOOKUP(F66,ReferenceTbl[],3,FALSE),"")</f>
        <v/>
      </c>
      <c r="F66" s="223"/>
      <c r="G66" s="222" t="str">
        <f>IFERROR(VLOOKUP(F66,ReferenceTbl[],5,FALSE),"")</f>
        <v/>
      </c>
      <c r="H66" s="222" t="str">
        <f t="shared" si="4"/>
        <v/>
      </c>
      <c r="I66" s="222" t="str">
        <f>IFERROR(VLOOKUP(J66,ReferenceTbl[],3,FALSE), "")</f>
        <v/>
      </c>
      <c r="J66" s="220"/>
      <c r="K66" s="224"/>
      <c r="L66" s="225" t="str">
        <f>IFERROR(VLOOKUP(J66,ReferenceTbl[],5,FALSE), "")</f>
        <v/>
      </c>
      <c r="M66" s="226"/>
      <c r="N66" s="226"/>
      <c r="O66" s="243"/>
      <c r="P66" s="229" t="str">
        <f t="shared" si="13"/>
        <v/>
      </c>
      <c r="Q66" s="230" t="str">
        <f t="shared" si="5"/>
        <v/>
      </c>
      <c r="R66" s="231" t="str">
        <f t="shared" si="14"/>
        <v/>
      </c>
      <c r="S66" s="231" t="str">
        <f t="shared" si="15"/>
        <v/>
      </c>
      <c r="T66" s="232" t="str">
        <f t="shared" si="6"/>
        <v/>
      </c>
      <c r="U66" s="233" t="str">
        <f t="shared" si="7"/>
        <v/>
      </c>
      <c r="V66" s="233" t="str">
        <f t="shared" si="8"/>
        <v/>
      </c>
      <c r="W66" s="234" t="str">
        <f t="shared" si="9"/>
        <v/>
      </c>
      <c r="X66" s="235" t="str">
        <f t="shared" si="10"/>
        <v/>
      </c>
      <c r="Y66" s="236" t="str">
        <f t="shared" si="11"/>
        <v/>
      </c>
      <c r="Z66" s="236" t="str">
        <f t="shared" si="12"/>
        <v/>
      </c>
      <c r="AA66" s="237">
        <f>IFERROR(VLOOKUP(J66,ReferenceTbl[],6,FALSE), 0)</f>
        <v>0</v>
      </c>
      <c r="AB66" s="237">
        <f>IFERROR(VLOOKUP(N66,ReferenceTbl[],6,FALSE), 0)</f>
        <v>0</v>
      </c>
      <c r="AC66"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6"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6" s="239">
        <f>IFERROR(INDEX(ReferenceTbl[[SMBDI]:[NA]],MATCH(LBL_Table[[#This Row],[Control Description]], ReferenceTbl[Fixture Description],0),MATCH('Proposal 4'!$G$9,ReferenceTbl[[#Headers],[SMBDI]:[NA]],0)),0)</f>
        <v>0</v>
      </c>
      <c r="AF66" s="240">
        <f>IFERROR(VLOOKUP(LBL_Table[[#This Row],[Post Fixture Description]],Reference!A:G,7,FALSE),0)</f>
        <v>0</v>
      </c>
    </row>
    <row r="67" spans="1:32" x14ac:dyDescent="0.25">
      <c r="A67" s="252">
        <f t="shared" si="3"/>
        <v>49</v>
      </c>
      <c r="B67" s="221"/>
      <c r="C67" s="241"/>
      <c r="D67" s="241"/>
      <c r="E67" s="222" t="str">
        <f>IFERROR(VLOOKUP(F67,ReferenceTbl[],3,FALSE),"")</f>
        <v/>
      </c>
      <c r="F67" s="223"/>
      <c r="G67" s="222" t="str">
        <f>IFERROR(VLOOKUP(F67,ReferenceTbl[],5,FALSE),"")</f>
        <v/>
      </c>
      <c r="H67" s="222" t="str">
        <f t="shared" si="4"/>
        <v/>
      </c>
      <c r="I67" s="222" t="str">
        <f>IFERROR(VLOOKUP(J67,ReferenceTbl[],3,FALSE), "")</f>
        <v/>
      </c>
      <c r="J67" s="220"/>
      <c r="K67" s="224"/>
      <c r="L67" s="225" t="str">
        <f>IFERROR(VLOOKUP(J67,ReferenceTbl[],5,FALSE), "")</f>
        <v/>
      </c>
      <c r="M67" s="226"/>
      <c r="N67" s="226"/>
      <c r="O67" s="243"/>
      <c r="P67" s="229" t="str">
        <f t="shared" si="13"/>
        <v/>
      </c>
      <c r="Q67" s="230" t="str">
        <f t="shared" si="5"/>
        <v/>
      </c>
      <c r="R67" s="231" t="str">
        <f t="shared" si="14"/>
        <v/>
      </c>
      <c r="S67" s="231" t="str">
        <f t="shared" si="15"/>
        <v/>
      </c>
      <c r="T67" s="232" t="str">
        <f t="shared" si="6"/>
        <v/>
      </c>
      <c r="U67" s="233" t="str">
        <f t="shared" si="7"/>
        <v/>
      </c>
      <c r="V67" s="233" t="str">
        <f t="shared" si="8"/>
        <v/>
      </c>
      <c r="W67" s="234" t="str">
        <f t="shared" si="9"/>
        <v/>
      </c>
      <c r="X67" s="235" t="str">
        <f t="shared" si="10"/>
        <v/>
      </c>
      <c r="Y67" s="236" t="str">
        <f t="shared" si="11"/>
        <v/>
      </c>
      <c r="Z67" s="236" t="str">
        <f t="shared" si="12"/>
        <v/>
      </c>
      <c r="AA67" s="237">
        <f>IFERROR(VLOOKUP(J67,ReferenceTbl[],6,FALSE), 0)</f>
        <v>0</v>
      </c>
      <c r="AB67" s="237">
        <f>IFERROR(VLOOKUP(N67,ReferenceTbl[],6,FALSE), 0)</f>
        <v>0</v>
      </c>
      <c r="AC67"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7"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7" s="239">
        <f>IFERROR(INDEX(ReferenceTbl[[SMBDI]:[NA]],MATCH(LBL_Table[[#This Row],[Control Description]], ReferenceTbl[Fixture Description],0),MATCH('Proposal 4'!$G$9,ReferenceTbl[[#Headers],[SMBDI]:[NA]],0)),0)</f>
        <v>0</v>
      </c>
      <c r="AF67" s="240">
        <f>IFERROR(VLOOKUP(LBL_Table[[#This Row],[Post Fixture Description]],Reference!A:G,7,FALSE),0)</f>
        <v>0</v>
      </c>
    </row>
    <row r="68" spans="1:32" x14ac:dyDescent="0.25">
      <c r="A68" s="252">
        <f t="shared" si="3"/>
        <v>50</v>
      </c>
      <c r="B68" s="221"/>
      <c r="C68" s="241"/>
      <c r="D68" s="241"/>
      <c r="E68" s="222" t="str">
        <f>IFERROR(VLOOKUP(F68,ReferenceTbl[],3,FALSE),"")</f>
        <v/>
      </c>
      <c r="F68" s="223"/>
      <c r="G68" s="222" t="str">
        <f>IFERROR(VLOOKUP(F68,ReferenceTbl[],5,FALSE),"")</f>
        <v/>
      </c>
      <c r="H68" s="222" t="str">
        <f t="shared" si="4"/>
        <v/>
      </c>
      <c r="I68" s="222" t="str">
        <f>IFERROR(VLOOKUP(J68,ReferenceTbl[],3,FALSE), "")</f>
        <v/>
      </c>
      <c r="J68" s="220"/>
      <c r="K68" s="224"/>
      <c r="L68" s="225" t="str">
        <f>IFERROR(VLOOKUP(J68,ReferenceTbl[],5,FALSE), "")</f>
        <v/>
      </c>
      <c r="M68" s="226"/>
      <c r="N68" s="226"/>
      <c r="O68" s="243"/>
      <c r="P68" s="229" t="str">
        <f t="shared" si="13"/>
        <v/>
      </c>
      <c r="Q68" s="230" t="str">
        <f t="shared" si="5"/>
        <v/>
      </c>
      <c r="R68" s="231" t="str">
        <f t="shared" si="14"/>
        <v/>
      </c>
      <c r="S68" s="231" t="str">
        <f t="shared" si="15"/>
        <v/>
      </c>
      <c r="T68" s="232" t="str">
        <f t="shared" si="6"/>
        <v/>
      </c>
      <c r="U68" s="233" t="str">
        <f t="shared" si="7"/>
        <v/>
      </c>
      <c r="V68" s="233" t="str">
        <f t="shared" si="8"/>
        <v/>
      </c>
      <c r="W68" s="234" t="str">
        <f t="shared" si="9"/>
        <v/>
      </c>
      <c r="X68" s="235" t="str">
        <f t="shared" si="10"/>
        <v/>
      </c>
      <c r="Y68" s="236" t="str">
        <f t="shared" si="11"/>
        <v/>
      </c>
      <c r="Z68" s="236" t="str">
        <f t="shared" si="12"/>
        <v/>
      </c>
      <c r="AA68" s="237">
        <f>IFERROR(VLOOKUP(J68,ReferenceTbl[],6,FALSE), 0)</f>
        <v>0</v>
      </c>
      <c r="AB68" s="237">
        <f>IFERROR(VLOOKUP(N68,ReferenceTbl[],6,FALSE), 0)</f>
        <v>0</v>
      </c>
      <c r="AC68"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8"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8" s="239">
        <f>IFERROR(INDEX(ReferenceTbl[[SMBDI]:[NA]],MATCH(LBL_Table[[#This Row],[Control Description]], ReferenceTbl[Fixture Description],0),MATCH('Proposal 4'!$G$9,ReferenceTbl[[#Headers],[SMBDI]:[NA]],0)),0)</f>
        <v>0</v>
      </c>
      <c r="AF68" s="240">
        <f>IFERROR(VLOOKUP(LBL_Table[[#This Row],[Post Fixture Description]],Reference!A:G,7,FALSE),0)</f>
        <v>0</v>
      </c>
    </row>
    <row r="69" spans="1:32" x14ac:dyDescent="0.25">
      <c r="A69" s="252">
        <f t="shared" si="3"/>
        <v>51</v>
      </c>
      <c r="B69" s="221"/>
      <c r="C69" s="241"/>
      <c r="D69" s="241"/>
      <c r="E69" s="222" t="str">
        <f>IFERROR(VLOOKUP(F69,ReferenceTbl[],3,FALSE),"")</f>
        <v/>
      </c>
      <c r="F69" s="223"/>
      <c r="G69" s="222" t="str">
        <f>IFERROR(VLOOKUP(F69,ReferenceTbl[],5,FALSE),"")</f>
        <v/>
      </c>
      <c r="H69" s="222" t="str">
        <f t="shared" si="4"/>
        <v/>
      </c>
      <c r="I69" s="222" t="str">
        <f>IFERROR(VLOOKUP(J69,ReferenceTbl[],3,FALSE), "")</f>
        <v/>
      </c>
      <c r="J69" s="220"/>
      <c r="K69" s="224"/>
      <c r="L69" s="225" t="str">
        <f>IFERROR(VLOOKUP(J69,ReferenceTbl[],5,FALSE), "")</f>
        <v/>
      </c>
      <c r="M69" s="226"/>
      <c r="N69" s="226"/>
      <c r="O69" s="243"/>
      <c r="P69" s="229" t="str">
        <f t="shared" si="13"/>
        <v/>
      </c>
      <c r="Q69" s="230" t="str">
        <f t="shared" si="5"/>
        <v/>
      </c>
      <c r="R69" s="231" t="str">
        <f t="shared" si="14"/>
        <v/>
      </c>
      <c r="S69" s="231" t="str">
        <f t="shared" si="15"/>
        <v/>
      </c>
      <c r="T69" s="232" t="str">
        <f t="shared" si="6"/>
        <v/>
      </c>
      <c r="U69" s="233" t="str">
        <f t="shared" si="7"/>
        <v/>
      </c>
      <c r="V69" s="233" t="str">
        <f t="shared" si="8"/>
        <v/>
      </c>
      <c r="W69" s="234" t="str">
        <f t="shared" si="9"/>
        <v/>
      </c>
      <c r="X69" s="235" t="str">
        <f t="shared" si="10"/>
        <v/>
      </c>
      <c r="Y69" s="236" t="str">
        <f t="shared" si="11"/>
        <v/>
      </c>
      <c r="Z69" s="236" t="str">
        <f t="shared" si="12"/>
        <v/>
      </c>
      <c r="AA69" s="237">
        <f>IFERROR(VLOOKUP(J69,ReferenceTbl[],6,FALSE), 0)</f>
        <v>0</v>
      </c>
      <c r="AB69" s="237">
        <f>IFERROR(VLOOKUP(N69,ReferenceTbl[],6,FALSE), 0)</f>
        <v>0</v>
      </c>
      <c r="AC69"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69"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69" s="239">
        <f>IFERROR(INDEX(ReferenceTbl[[SMBDI]:[NA]],MATCH(LBL_Table[[#This Row],[Control Description]], ReferenceTbl[Fixture Description],0),MATCH('Proposal 4'!$G$9,ReferenceTbl[[#Headers],[SMBDI]:[NA]],0)),0)</f>
        <v>0</v>
      </c>
      <c r="AF69" s="240">
        <f>IFERROR(VLOOKUP(LBL_Table[[#This Row],[Post Fixture Description]],Reference!A:G,7,FALSE),0)</f>
        <v>0</v>
      </c>
    </row>
    <row r="70" spans="1:32" x14ac:dyDescent="0.25">
      <c r="A70" s="252">
        <f t="shared" si="3"/>
        <v>52</v>
      </c>
      <c r="B70" s="221"/>
      <c r="C70" s="241"/>
      <c r="D70" s="241"/>
      <c r="E70" s="222" t="str">
        <f>IFERROR(VLOOKUP(F70,ReferenceTbl[],3,FALSE),"")</f>
        <v/>
      </c>
      <c r="F70" s="223"/>
      <c r="G70" s="222" t="str">
        <f>IFERROR(VLOOKUP(F70,ReferenceTbl[],5,FALSE),"")</f>
        <v/>
      </c>
      <c r="H70" s="222" t="str">
        <f t="shared" si="4"/>
        <v/>
      </c>
      <c r="I70" s="222" t="str">
        <f>IFERROR(VLOOKUP(J70,ReferenceTbl[],3,FALSE), "")</f>
        <v/>
      </c>
      <c r="J70" s="220"/>
      <c r="K70" s="224"/>
      <c r="L70" s="225" t="str">
        <f>IFERROR(VLOOKUP(J70,ReferenceTbl[],5,FALSE), "")</f>
        <v/>
      </c>
      <c r="M70" s="226"/>
      <c r="N70" s="226"/>
      <c r="O70" s="243"/>
      <c r="P70" s="229" t="str">
        <f t="shared" si="13"/>
        <v/>
      </c>
      <c r="Q70" s="230" t="str">
        <f t="shared" si="5"/>
        <v/>
      </c>
      <c r="R70" s="231" t="str">
        <f t="shared" si="14"/>
        <v/>
      </c>
      <c r="S70" s="231" t="str">
        <f t="shared" si="15"/>
        <v/>
      </c>
      <c r="T70" s="232" t="str">
        <f t="shared" si="6"/>
        <v/>
      </c>
      <c r="U70" s="233" t="str">
        <f t="shared" si="7"/>
        <v/>
      </c>
      <c r="V70" s="233" t="str">
        <f t="shared" si="8"/>
        <v/>
      </c>
      <c r="W70" s="234" t="str">
        <f t="shared" si="9"/>
        <v/>
      </c>
      <c r="X70" s="235" t="str">
        <f t="shared" si="10"/>
        <v/>
      </c>
      <c r="Y70" s="236" t="str">
        <f t="shared" si="11"/>
        <v/>
      </c>
      <c r="Z70" s="236" t="str">
        <f t="shared" si="12"/>
        <v/>
      </c>
      <c r="AA70" s="237">
        <f>IFERROR(VLOOKUP(J70,ReferenceTbl[],6,FALSE), 0)</f>
        <v>0</v>
      </c>
      <c r="AB70" s="237">
        <f>IFERROR(VLOOKUP(N70,ReferenceTbl[],6,FALSE), 0)</f>
        <v>0</v>
      </c>
      <c r="AC70"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0"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0" s="239">
        <f>IFERROR(INDEX(ReferenceTbl[[SMBDI]:[NA]],MATCH(LBL_Table[[#This Row],[Control Description]], ReferenceTbl[Fixture Description],0),MATCH('Proposal 4'!$G$9,ReferenceTbl[[#Headers],[SMBDI]:[NA]],0)),0)</f>
        <v>0</v>
      </c>
      <c r="AF70" s="240">
        <f>IFERROR(VLOOKUP(LBL_Table[[#This Row],[Post Fixture Description]],Reference!A:G,7,FALSE),0)</f>
        <v>0</v>
      </c>
    </row>
    <row r="71" spans="1:32" x14ac:dyDescent="0.25">
      <c r="A71" s="252">
        <f t="shared" si="3"/>
        <v>53</v>
      </c>
      <c r="B71" s="221"/>
      <c r="C71" s="241"/>
      <c r="D71" s="241"/>
      <c r="E71" s="222" t="str">
        <f>IFERROR(VLOOKUP(F71,ReferenceTbl[],3,FALSE),"")</f>
        <v/>
      </c>
      <c r="F71" s="223"/>
      <c r="G71" s="222" t="str">
        <f>IFERROR(VLOOKUP(F71,ReferenceTbl[],5,FALSE),"")</f>
        <v/>
      </c>
      <c r="H71" s="222" t="str">
        <f t="shared" si="4"/>
        <v/>
      </c>
      <c r="I71" s="222" t="str">
        <f>IFERROR(VLOOKUP(J71,ReferenceTbl[],3,FALSE), "")</f>
        <v/>
      </c>
      <c r="J71" s="220"/>
      <c r="K71" s="244"/>
      <c r="L71" s="225" t="str">
        <f>IFERROR(VLOOKUP(J71,ReferenceTbl[],5,FALSE), "")</f>
        <v/>
      </c>
      <c r="M71" s="226"/>
      <c r="N71" s="226"/>
      <c r="O71" s="243"/>
      <c r="P71" s="229" t="str">
        <f t="shared" si="13"/>
        <v/>
      </c>
      <c r="Q71" s="230" t="str">
        <f t="shared" si="5"/>
        <v/>
      </c>
      <c r="R71" s="231" t="str">
        <f t="shared" si="14"/>
        <v/>
      </c>
      <c r="S71" s="231" t="str">
        <f t="shared" si="15"/>
        <v/>
      </c>
      <c r="T71" s="232" t="str">
        <f t="shared" si="6"/>
        <v/>
      </c>
      <c r="U71" s="233" t="str">
        <f t="shared" si="7"/>
        <v/>
      </c>
      <c r="V71" s="233" t="str">
        <f t="shared" si="8"/>
        <v/>
      </c>
      <c r="W71" s="234" t="str">
        <f t="shared" si="9"/>
        <v/>
      </c>
      <c r="X71" s="235" t="str">
        <f t="shared" si="10"/>
        <v/>
      </c>
      <c r="Y71" s="236" t="str">
        <f t="shared" si="11"/>
        <v/>
      </c>
      <c r="Z71" s="236" t="str">
        <f t="shared" si="12"/>
        <v/>
      </c>
      <c r="AA71" s="237">
        <f>IFERROR(VLOOKUP(J71,ReferenceTbl[],6,FALSE), 0)</f>
        <v>0</v>
      </c>
      <c r="AB71" s="237">
        <f>IFERROR(VLOOKUP(N71,ReferenceTbl[],6,FALSE), 0)</f>
        <v>0</v>
      </c>
      <c r="AC71"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1"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1" s="239">
        <f>IFERROR(INDEX(ReferenceTbl[[SMBDI]:[NA]],MATCH(LBL_Table[[#This Row],[Control Description]], ReferenceTbl[Fixture Description],0),MATCH('Proposal 4'!$G$9,ReferenceTbl[[#Headers],[SMBDI]:[NA]],0)),0)</f>
        <v>0</v>
      </c>
      <c r="AF71" s="240">
        <f>IFERROR(VLOOKUP(LBL_Table[[#This Row],[Post Fixture Description]],Reference!A:G,7,FALSE),0)</f>
        <v>0</v>
      </c>
    </row>
    <row r="72" spans="1:32" x14ac:dyDescent="0.25">
      <c r="A72" s="252">
        <f t="shared" si="3"/>
        <v>54</v>
      </c>
      <c r="B72" s="221"/>
      <c r="C72" s="241"/>
      <c r="D72" s="241"/>
      <c r="E72" s="222" t="str">
        <f>IFERROR(VLOOKUP(F72,ReferenceTbl[],3,FALSE),"")</f>
        <v/>
      </c>
      <c r="F72" s="223"/>
      <c r="G72" s="222" t="str">
        <f>IFERROR(VLOOKUP(F72,ReferenceTbl[],5,FALSE),"")</f>
        <v/>
      </c>
      <c r="H72" s="222" t="str">
        <f t="shared" si="4"/>
        <v/>
      </c>
      <c r="I72" s="222" t="str">
        <f>IFERROR(VLOOKUP(J72,ReferenceTbl[],3,FALSE), "")</f>
        <v/>
      </c>
      <c r="J72" s="220"/>
      <c r="K72" s="224"/>
      <c r="L72" s="225" t="str">
        <f>IFERROR(VLOOKUP(J72,ReferenceTbl[],5,FALSE), "")</f>
        <v/>
      </c>
      <c r="M72" s="226"/>
      <c r="N72" s="226"/>
      <c r="O72" s="243"/>
      <c r="P72" s="229" t="str">
        <f t="shared" si="13"/>
        <v/>
      </c>
      <c r="Q72" s="230" t="str">
        <f t="shared" si="5"/>
        <v/>
      </c>
      <c r="R72" s="231" t="str">
        <f t="shared" si="14"/>
        <v/>
      </c>
      <c r="S72" s="231" t="str">
        <f t="shared" si="15"/>
        <v/>
      </c>
      <c r="T72" s="232" t="str">
        <f t="shared" si="6"/>
        <v/>
      </c>
      <c r="U72" s="233" t="str">
        <f t="shared" si="7"/>
        <v/>
      </c>
      <c r="V72" s="233" t="str">
        <f t="shared" si="8"/>
        <v/>
      </c>
      <c r="W72" s="234" t="str">
        <f t="shared" si="9"/>
        <v/>
      </c>
      <c r="X72" s="235" t="str">
        <f t="shared" si="10"/>
        <v/>
      </c>
      <c r="Y72" s="236" t="str">
        <f t="shared" si="11"/>
        <v/>
      </c>
      <c r="Z72" s="236" t="str">
        <f t="shared" si="12"/>
        <v/>
      </c>
      <c r="AA72" s="237">
        <f>IFERROR(VLOOKUP(J72,ReferenceTbl[],6,FALSE), 0)</f>
        <v>0</v>
      </c>
      <c r="AB72" s="237">
        <f>IFERROR(VLOOKUP(N72,ReferenceTbl[],6,FALSE), 0)</f>
        <v>0</v>
      </c>
      <c r="AC72"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2"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2" s="239">
        <f>IFERROR(INDEX(ReferenceTbl[[SMBDI]:[NA]],MATCH(LBL_Table[[#This Row],[Control Description]], ReferenceTbl[Fixture Description],0),MATCH('Proposal 4'!$G$9,ReferenceTbl[[#Headers],[SMBDI]:[NA]],0)),0)</f>
        <v>0</v>
      </c>
      <c r="AF72" s="240">
        <f>IFERROR(VLOOKUP(LBL_Table[[#This Row],[Post Fixture Description]],Reference!A:G,7,FALSE),0)</f>
        <v>0</v>
      </c>
    </row>
    <row r="73" spans="1:32" x14ac:dyDescent="0.25">
      <c r="A73" s="252">
        <f t="shared" si="3"/>
        <v>55</v>
      </c>
      <c r="B73" s="221"/>
      <c r="C73" s="241"/>
      <c r="D73" s="241"/>
      <c r="E73" s="222" t="str">
        <f>IFERROR(VLOOKUP(F73,ReferenceTbl[],3,FALSE),"")</f>
        <v/>
      </c>
      <c r="F73" s="223"/>
      <c r="G73" s="222" t="str">
        <f>IFERROR(VLOOKUP(F73,ReferenceTbl[],5,FALSE),"")</f>
        <v/>
      </c>
      <c r="H73" s="222" t="str">
        <f t="shared" si="4"/>
        <v/>
      </c>
      <c r="I73" s="222" t="str">
        <f>IFERROR(VLOOKUP(J73,ReferenceTbl[],3,FALSE), "")</f>
        <v/>
      </c>
      <c r="J73" s="220"/>
      <c r="K73" s="244"/>
      <c r="L73" s="225" t="str">
        <f>IFERROR(VLOOKUP(J73,ReferenceTbl[],5,FALSE), "")</f>
        <v/>
      </c>
      <c r="M73" s="226"/>
      <c r="N73" s="226"/>
      <c r="O73" s="243"/>
      <c r="P73" s="229" t="str">
        <f t="shared" si="13"/>
        <v/>
      </c>
      <c r="Q73" s="230" t="str">
        <f t="shared" si="5"/>
        <v/>
      </c>
      <c r="R73" s="231" t="str">
        <f t="shared" si="14"/>
        <v/>
      </c>
      <c r="S73" s="231" t="str">
        <f t="shared" si="15"/>
        <v/>
      </c>
      <c r="T73" s="232" t="str">
        <f t="shared" si="6"/>
        <v/>
      </c>
      <c r="U73" s="233" t="str">
        <f t="shared" si="7"/>
        <v/>
      </c>
      <c r="V73" s="233" t="str">
        <f t="shared" si="8"/>
        <v/>
      </c>
      <c r="W73" s="234" t="str">
        <f t="shared" si="9"/>
        <v/>
      </c>
      <c r="X73" s="235" t="str">
        <f t="shared" si="10"/>
        <v/>
      </c>
      <c r="Y73" s="236" t="str">
        <f t="shared" si="11"/>
        <v/>
      </c>
      <c r="Z73" s="236" t="str">
        <f t="shared" si="12"/>
        <v/>
      </c>
      <c r="AA73" s="237">
        <f>IFERROR(VLOOKUP(J73,ReferenceTbl[],6,FALSE), 0)</f>
        <v>0</v>
      </c>
      <c r="AB73" s="237">
        <f>IFERROR(VLOOKUP(N73,ReferenceTbl[],6,FALSE), 0)</f>
        <v>0</v>
      </c>
      <c r="AC73"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3"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3" s="239">
        <f>IFERROR(INDEX(ReferenceTbl[[SMBDI]:[NA]],MATCH(LBL_Table[[#This Row],[Control Description]], ReferenceTbl[Fixture Description],0),MATCH('Proposal 4'!$G$9,ReferenceTbl[[#Headers],[SMBDI]:[NA]],0)),0)</f>
        <v>0</v>
      </c>
      <c r="AF73" s="240">
        <f>IFERROR(VLOOKUP(LBL_Table[[#This Row],[Post Fixture Description]],Reference!A:G,7,FALSE),0)</f>
        <v>0</v>
      </c>
    </row>
    <row r="74" spans="1:32" x14ac:dyDescent="0.25">
      <c r="A74" s="252">
        <f t="shared" si="3"/>
        <v>56</v>
      </c>
      <c r="B74" s="221"/>
      <c r="C74" s="241"/>
      <c r="D74" s="241"/>
      <c r="E74" s="222" t="str">
        <f>IFERROR(VLOOKUP(F74,ReferenceTbl[],3,FALSE),"")</f>
        <v/>
      </c>
      <c r="F74" s="223"/>
      <c r="G74" s="222" t="str">
        <f>IFERROR(VLOOKUP(F74,ReferenceTbl[],5,FALSE),"")</f>
        <v/>
      </c>
      <c r="H74" s="222" t="str">
        <f t="shared" si="4"/>
        <v/>
      </c>
      <c r="I74" s="222" t="str">
        <f>IFERROR(VLOOKUP(J74,ReferenceTbl[],3,FALSE), "")</f>
        <v/>
      </c>
      <c r="J74" s="220"/>
      <c r="K74" s="224"/>
      <c r="L74" s="225" t="str">
        <f>IFERROR(VLOOKUP(J74,ReferenceTbl[],5,FALSE), "")</f>
        <v/>
      </c>
      <c r="M74" s="226"/>
      <c r="N74" s="226"/>
      <c r="O74" s="243"/>
      <c r="P74" s="229" t="str">
        <f t="shared" si="13"/>
        <v/>
      </c>
      <c r="Q74" s="230" t="str">
        <f t="shared" si="5"/>
        <v/>
      </c>
      <c r="R74" s="231" t="str">
        <f t="shared" si="14"/>
        <v/>
      </c>
      <c r="S74" s="231" t="str">
        <f t="shared" si="15"/>
        <v/>
      </c>
      <c r="T74" s="232" t="str">
        <f t="shared" si="6"/>
        <v/>
      </c>
      <c r="U74" s="233" t="str">
        <f t="shared" si="7"/>
        <v/>
      </c>
      <c r="V74" s="233" t="str">
        <f t="shared" si="8"/>
        <v/>
      </c>
      <c r="W74" s="234" t="str">
        <f t="shared" si="9"/>
        <v/>
      </c>
      <c r="X74" s="235" t="str">
        <f t="shared" si="10"/>
        <v/>
      </c>
      <c r="Y74" s="236" t="str">
        <f t="shared" si="11"/>
        <v/>
      </c>
      <c r="Z74" s="236" t="str">
        <f t="shared" si="12"/>
        <v/>
      </c>
      <c r="AA74" s="237">
        <f>IFERROR(VLOOKUP(J74,ReferenceTbl[],6,FALSE), 0)</f>
        <v>0</v>
      </c>
      <c r="AB74" s="237">
        <f>IFERROR(VLOOKUP(N74,ReferenceTbl[],6,FALSE), 0)</f>
        <v>0</v>
      </c>
      <c r="AC74"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4"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4" s="239">
        <f>IFERROR(INDEX(ReferenceTbl[[SMBDI]:[NA]],MATCH(LBL_Table[[#This Row],[Control Description]], ReferenceTbl[Fixture Description],0),MATCH('Proposal 4'!$G$9,ReferenceTbl[[#Headers],[SMBDI]:[NA]],0)),0)</f>
        <v>0</v>
      </c>
      <c r="AF74" s="240">
        <f>IFERROR(VLOOKUP(LBL_Table[[#This Row],[Post Fixture Description]],Reference!A:G,7,FALSE),0)</f>
        <v>0</v>
      </c>
    </row>
    <row r="75" spans="1:32" x14ac:dyDescent="0.25">
      <c r="A75" s="252">
        <f t="shared" si="3"/>
        <v>57</v>
      </c>
      <c r="B75" s="221"/>
      <c r="C75" s="241"/>
      <c r="D75" s="241"/>
      <c r="E75" s="222" t="str">
        <f>IFERROR(VLOOKUP(F75,ReferenceTbl[],3,FALSE),"")</f>
        <v/>
      </c>
      <c r="F75" s="223"/>
      <c r="G75" s="222" t="str">
        <f>IFERROR(VLOOKUP(F75,ReferenceTbl[],5,FALSE),"")</f>
        <v/>
      </c>
      <c r="H75" s="222" t="str">
        <f t="shared" si="4"/>
        <v/>
      </c>
      <c r="I75" s="222" t="str">
        <f>IFERROR(VLOOKUP(J75,ReferenceTbl[],3,FALSE), "")</f>
        <v/>
      </c>
      <c r="J75" s="220"/>
      <c r="K75" s="224"/>
      <c r="L75" s="225" t="str">
        <f>IFERROR(VLOOKUP(J75,ReferenceTbl[],5,FALSE), "")</f>
        <v/>
      </c>
      <c r="M75" s="226"/>
      <c r="N75" s="226"/>
      <c r="O75" s="243"/>
      <c r="P75" s="229" t="str">
        <f t="shared" si="13"/>
        <v/>
      </c>
      <c r="Q75" s="230" t="str">
        <f t="shared" si="5"/>
        <v/>
      </c>
      <c r="R75" s="231" t="str">
        <f t="shared" si="14"/>
        <v/>
      </c>
      <c r="S75" s="231" t="str">
        <f t="shared" si="15"/>
        <v/>
      </c>
      <c r="T75" s="232" t="str">
        <f t="shared" si="6"/>
        <v/>
      </c>
      <c r="U75" s="233" t="str">
        <f t="shared" si="7"/>
        <v/>
      </c>
      <c r="V75" s="233" t="str">
        <f t="shared" si="8"/>
        <v/>
      </c>
      <c r="W75" s="234" t="str">
        <f t="shared" si="9"/>
        <v/>
      </c>
      <c r="X75" s="235" t="str">
        <f t="shared" si="10"/>
        <v/>
      </c>
      <c r="Y75" s="236" t="str">
        <f t="shared" si="11"/>
        <v/>
      </c>
      <c r="Z75" s="236" t="str">
        <f t="shared" si="12"/>
        <v/>
      </c>
      <c r="AA75" s="237">
        <f>IFERROR(VLOOKUP(J75,ReferenceTbl[],6,FALSE), 0)</f>
        <v>0</v>
      </c>
      <c r="AB75" s="237">
        <f>IFERROR(VLOOKUP(N75,ReferenceTbl[],6,FALSE), 0)</f>
        <v>0</v>
      </c>
      <c r="AC75"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5"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5" s="239">
        <f>IFERROR(INDEX(ReferenceTbl[[SMBDI]:[NA]],MATCH(LBL_Table[[#This Row],[Control Description]], ReferenceTbl[Fixture Description],0),MATCH('Proposal 4'!$G$9,ReferenceTbl[[#Headers],[SMBDI]:[NA]],0)),0)</f>
        <v>0</v>
      </c>
      <c r="AF75" s="240">
        <f>IFERROR(VLOOKUP(LBL_Table[[#This Row],[Post Fixture Description]],Reference!A:G,7,FALSE),0)</f>
        <v>0</v>
      </c>
    </row>
    <row r="76" spans="1:32" x14ac:dyDescent="0.25">
      <c r="A76" s="252">
        <f t="shared" si="3"/>
        <v>58</v>
      </c>
      <c r="B76" s="221"/>
      <c r="C76" s="241"/>
      <c r="D76" s="241"/>
      <c r="E76" s="222" t="str">
        <f>IFERROR(VLOOKUP(F76,ReferenceTbl[],3,FALSE),"")</f>
        <v/>
      </c>
      <c r="F76" s="223"/>
      <c r="G76" s="222" t="str">
        <f>IFERROR(VLOOKUP(F76,ReferenceTbl[],5,FALSE),"")</f>
        <v/>
      </c>
      <c r="H76" s="222" t="str">
        <f t="shared" si="4"/>
        <v/>
      </c>
      <c r="I76" s="222" t="str">
        <f>IFERROR(VLOOKUP(J76,ReferenceTbl[],3,FALSE), "")</f>
        <v/>
      </c>
      <c r="J76" s="220"/>
      <c r="K76" s="224"/>
      <c r="L76" s="225" t="str">
        <f>IFERROR(VLOOKUP(J76,ReferenceTbl[],5,FALSE), "")</f>
        <v/>
      </c>
      <c r="M76" s="226"/>
      <c r="N76" s="226"/>
      <c r="O76" s="243"/>
      <c r="P76" s="229" t="str">
        <f t="shared" si="13"/>
        <v/>
      </c>
      <c r="Q76" s="230" t="str">
        <f t="shared" si="5"/>
        <v/>
      </c>
      <c r="R76" s="231" t="str">
        <f t="shared" si="14"/>
        <v/>
      </c>
      <c r="S76" s="231" t="str">
        <f t="shared" si="15"/>
        <v/>
      </c>
      <c r="T76" s="232" t="str">
        <f t="shared" si="6"/>
        <v/>
      </c>
      <c r="U76" s="233" t="str">
        <f t="shared" si="7"/>
        <v/>
      </c>
      <c r="V76" s="233" t="str">
        <f t="shared" si="8"/>
        <v/>
      </c>
      <c r="W76" s="234" t="str">
        <f t="shared" si="9"/>
        <v/>
      </c>
      <c r="X76" s="235" t="str">
        <f t="shared" si="10"/>
        <v/>
      </c>
      <c r="Y76" s="236" t="str">
        <f t="shared" si="11"/>
        <v/>
      </c>
      <c r="Z76" s="236" t="str">
        <f t="shared" si="12"/>
        <v/>
      </c>
      <c r="AA76" s="237">
        <f>IFERROR(VLOOKUP(J76,ReferenceTbl[],6,FALSE), 0)</f>
        <v>0</v>
      </c>
      <c r="AB76" s="237">
        <f>IFERROR(VLOOKUP(N76,ReferenceTbl[],6,FALSE), 0)</f>
        <v>0</v>
      </c>
      <c r="AC76"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6"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6" s="239">
        <f>IFERROR(INDEX(ReferenceTbl[[SMBDI]:[NA]],MATCH(LBL_Table[[#This Row],[Control Description]], ReferenceTbl[Fixture Description],0),MATCH('Proposal 4'!$G$9,ReferenceTbl[[#Headers],[SMBDI]:[NA]],0)),0)</f>
        <v>0</v>
      </c>
      <c r="AF76" s="240">
        <f>IFERROR(VLOOKUP(LBL_Table[[#This Row],[Post Fixture Description]],Reference!A:G,7,FALSE),0)</f>
        <v>0</v>
      </c>
    </row>
    <row r="77" spans="1:32" x14ac:dyDescent="0.25">
      <c r="A77" s="252">
        <f t="shared" si="3"/>
        <v>59</v>
      </c>
      <c r="B77" s="221"/>
      <c r="C77" s="241"/>
      <c r="D77" s="241"/>
      <c r="E77" s="222" t="str">
        <f>IFERROR(VLOOKUP(F77,ReferenceTbl[],3,FALSE),"")</f>
        <v/>
      </c>
      <c r="F77" s="223"/>
      <c r="G77" s="222" t="str">
        <f>IFERROR(VLOOKUP(F77,ReferenceTbl[],5,FALSE),"")</f>
        <v/>
      </c>
      <c r="H77" s="222" t="str">
        <f t="shared" si="4"/>
        <v/>
      </c>
      <c r="I77" s="222" t="str">
        <f>IFERROR(VLOOKUP(J77,ReferenceTbl[],3,FALSE), "")</f>
        <v/>
      </c>
      <c r="J77" s="220"/>
      <c r="K77" s="224"/>
      <c r="L77" s="225" t="str">
        <f>IFERROR(VLOOKUP(J77,ReferenceTbl[],5,FALSE), "")</f>
        <v/>
      </c>
      <c r="M77" s="226"/>
      <c r="N77" s="226"/>
      <c r="O77" s="243"/>
      <c r="P77" s="229" t="str">
        <f t="shared" si="13"/>
        <v/>
      </c>
      <c r="Q77" s="230" t="str">
        <f t="shared" si="5"/>
        <v/>
      </c>
      <c r="R77" s="231" t="str">
        <f t="shared" si="14"/>
        <v/>
      </c>
      <c r="S77" s="231" t="str">
        <f t="shared" si="15"/>
        <v/>
      </c>
      <c r="T77" s="232" t="str">
        <f t="shared" si="6"/>
        <v/>
      </c>
      <c r="U77" s="233" t="str">
        <f t="shared" si="7"/>
        <v/>
      </c>
      <c r="V77" s="233" t="str">
        <f t="shared" si="8"/>
        <v/>
      </c>
      <c r="W77" s="234" t="str">
        <f t="shared" si="9"/>
        <v/>
      </c>
      <c r="X77" s="235" t="str">
        <f t="shared" si="10"/>
        <v/>
      </c>
      <c r="Y77" s="236" t="str">
        <f t="shared" si="11"/>
        <v/>
      </c>
      <c r="Z77" s="236" t="str">
        <f t="shared" si="12"/>
        <v/>
      </c>
      <c r="AA77" s="237">
        <f>IFERROR(VLOOKUP(J77,ReferenceTbl[],6,FALSE), 0)</f>
        <v>0</v>
      </c>
      <c r="AB77" s="237">
        <f>IFERROR(VLOOKUP(N77,ReferenceTbl[],6,FALSE), 0)</f>
        <v>0</v>
      </c>
      <c r="AC77"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7"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7" s="239">
        <f>IFERROR(INDEX(ReferenceTbl[[SMBDI]:[NA]],MATCH(LBL_Table[[#This Row],[Control Description]], ReferenceTbl[Fixture Description],0),MATCH('Proposal 4'!$G$9,ReferenceTbl[[#Headers],[SMBDI]:[NA]],0)),0)</f>
        <v>0</v>
      </c>
      <c r="AF77" s="240">
        <f>IFERROR(VLOOKUP(LBL_Table[[#This Row],[Post Fixture Description]],Reference!A:G,7,FALSE),0)</f>
        <v>0</v>
      </c>
    </row>
    <row r="78" spans="1:32" x14ac:dyDescent="0.25">
      <c r="A78" s="252">
        <f t="shared" si="3"/>
        <v>60</v>
      </c>
      <c r="B78" s="221"/>
      <c r="C78" s="241"/>
      <c r="D78" s="241"/>
      <c r="E78" s="222" t="str">
        <f>IFERROR(VLOOKUP(F78,ReferenceTbl[],3,FALSE),"")</f>
        <v/>
      </c>
      <c r="F78" s="223"/>
      <c r="G78" s="222" t="str">
        <f>IFERROR(VLOOKUP(F78,ReferenceTbl[],5,FALSE),"")</f>
        <v/>
      </c>
      <c r="H78" s="222" t="str">
        <f t="shared" si="4"/>
        <v/>
      </c>
      <c r="I78" s="222" t="str">
        <f>IFERROR(VLOOKUP(J78,ReferenceTbl[],3,FALSE), "")</f>
        <v/>
      </c>
      <c r="J78" s="220"/>
      <c r="K78" s="244"/>
      <c r="L78" s="225" t="str">
        <f>IFERROR(VLOOKUP(J78,ReferenceTbl[],5,FALSE), "")</f>
        <v/>
      </c>
      <c r="M78" s="226"/>
      <c r="N78" s="226"/>
      <c r="O78" s="243"/>
      <c r="P78" s="229" t="str">
        <f t="shared" si="13"/>
        <v/>
      </c>
      <c r="Q78" s="230" t="str">
        <f t="shared" si="5"/>
        <v/>
      </c>
      <c r="R78" s="231" t="str">
        <f t="shared" si="14"/>
        <v/>
      </c>
      <c r="S78" s="231" t="str">
        <f t="shared" si="15"/>
        <v/>
      </c>
      <c r="T78" s="232" t="str">
        <f t="shared" si="6"/>
        <v/>
      </c>
      <c r="U78" s="233" t="str">
        <f t="shared" si="7"/>
        <v/>
      </c>
      <c r="V78" s="233" t="str">
        <f t="shared" si="8"/>
        <v/>
      </c>
      <c r="W78" s="234" t="str">
        <f t="shared" si="9"/>
        <v/>
      </c>
      <c r="X78" s="235" t="str">
        <f t="shared" si="10"/>
        <v/>
      </c>
      <c r="Y78" s="236" t="str">
        <f t="shared" si="11"/>
        <v/>
      </c>
      <c r="Z78" s="236" t="str">
        <f t="shared" si="12"/>
        <v/>
      </c>
      <c r="AA78" s="237">
        <f>IFERROR(VLOOKUP(J78,ReferenceTbl[],6,FALSE), 0)</f>
        <v>0</v>
      </c>
      <c r="AB78" s="237">
        <f>IFERROR(VLOOKUP(N78,ReferenceTbl[],6,FALSE), 0)</f>
        <v>0</v>
      </c>
      <c r="AC78"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8"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8" s="239">
        <f>IFERROR(INDEX(ReferenceTbl[[SMBDI]:[NA]],MATCH(LBL_Table[[#This Row],[Control Description]], ReferenceTbl[Fixture Description],0),MATCH('Proposal 4'!$G$9,ReferenceTbl[[#Headers],[SMBDI]:[NA]],0)),0)</f>
        <v>0</v>
      </c>
      <c r="AF78" s="240">
        <f>IFERROR(VLOOKUP(LBL_Table[[#This Row],[Post Fixture Description]],Reference!A:G,7,FALSE),0)</f>
        <v>0</v>
      </c>
    </row>
    <row r="79" spans="1:32" x14ac:dyDescent="0.25">
      <c r="A79" s="252">
        <f t="shared" si="3"/>
        <v>61</v>
      </c>
      <c r="B79" s="221"/>
      <c r="C79" s="241"/>
      <c r="D79" s="241"/>
      <c r="E79" s="222" t="str">
        <f>IFERROR(VLOOKUP(F79,ReferenceTbl[],3,FALSE),"")</f>
        <v/>
      </c>
      <c r="F79" s="223"/>
      <c r="G79" s="222" t="str">
        <f>IFERROR(VLOOKUP(F79,ReferenceTbl[],5,FALSE),"")</f>
        <v/>
      </c>
      <c r="H79" s="222" t="str">
        <f t="shared" si="4"/>
        <v/>
      </c>
      <c r="I79" s="222" t="str">
        <f>IFERROR(VLOOKUP(J79,ReferenceTbl[],3,FALSE), "")</f>
        <v/>
      </c>
      <c r="J79" s="220"/>
      <c r="K79" s="224"/>
      <c r="L79" s="225" t="str">
        <f>IFERROR(VLOOKUP(J79,ReferenceTbl[],5,FALSE), "")</f>
        <v/>
      </c>
      <c r="M79" s="226"/>
      <c r="N79" s="226"/>
      <c r="O79" s="243"/>
      <c r="P79" s="229" t="str">
        <f t="shared" si="13"/>
        <v/>
      </c>
      <c r="Q79" s="230" t="str">
        <f t="shared" si="5"/>
        <v/>
      </c>
      <c r="R79" s="231" t="str">
        <f t="shared" si="14"/>
        <v/>
      </c>
      <c r="S79" s="231" t="str">
        <f t="shared" si="15"/>
        <v/>
      </c>
      <c r="T79" s="232" t="str">
        <f t="shared" si="6"/>
        <v/>
      </c>
      <c r="U79" s="233" t="str">
        <f t="shared" si="7"/>
        <v/>
      </c>
      <c r="V79" s="233" t="str">
        <f t="shared" si="8"/>
        <v/>
      </c>
      <c r="W79" s="234" t="str">
        <f t="shared" si="9"/>
        <v/>
      </c>
      <c r="X79" s="235" t="str">
        <f t="shared" si="10"/>
        <v/>
      </c>
      <c r="Y79" s="236" t="str">
        <f t="shared" si="11"/>
        <v/>
      </c>
      <c r="Z79" s="236" t="str">
        <f t="shared" si="12"/>
        <v/>
      </c>
      <c r="AA79" s="237">
        <f>IFERROR(VLOOKUP(J79,ReferenceTbl[],6,FALSE), 0)</f>
        <v>0</v>
      </c>
      <c r="AB79" s="237">
        <f>IFERROR(VLOOKUP(N79,ReferenceTbl[],6,FALSE), 0)</f>
        <v>0</v>
      </c>
      <c r="AC79"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79"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79" s="239">
        <f>IFERROR(INDEX(ReferenceTbl[[SMBDI]:[NA]],MATCH(LBL_Table[[#This Row],[Control Description]], ReferenceTbl[Fixture Description],0),MATCH('Proposal 4'!$G$9,ReferenceTbl[[#Headers],[SMBDI]:[NA]],0)),0)</f>
        <v>0</v>
      </c>
      <c r="AF79" s="240">
        <f>IFERROR(VLOOKUP(LBL_Table[[#This Row],[Post Fixture Description]],Reference!A:G,7,FALSE),0)</f>
        <v>0</v>
      </c>
    </row>
    <row r="80" spans="1:32" x14ac:dyDescent="0.25">
      <c r="A80" s="252">
        <f t="shared" si="3"/>
        <v>62</v>
      </c>
      <c r="B80" s="221"/>
      <c r="C80" s="241"/>
      <c r="D80" s="241"/>
      <c r="E80" s="222" t="str">
        <f>IFERROR(VLOOKUP(F80,ReferenceTbl[],3,FALSE),"")</f>
        <v/>
      </c>
      <c r="F80" s="223"/>
      <c r="G80" s="222" t="str">
        <f>IFERROR(VLOOKUP(F80,ReferenceTbl[],5,FALSE),"")</f>
        <v/>
      </c>
      <c r="H80" s="222" t="str">
        <f t="shared" si="4"/>
        <v/>
      </c>
      <c r="I80" s="222" t="str">
        <f>IFERROR(VLOOKUP(J80,ReferenceTbl[],3,FALSE), "")</f>
        <v/>
      </c>
      <c r="J80" s="220"/>
      <c r="K80" s="224"/>
      <c r="L80" s="225" t="str">
        <f>IFERROR(VLOOKUP(J80,ReferenceTbl[],5,FALSE), "")</f>
        <v/>
      </c>
      <c r="M80" s="226"/>
      <c r="N80" s="226"/>
      <c r="O80" s="243"/>
      <c r="P80" s="229" t="str">
        <f t="shared" si="13"/>
        <v/>
      </c>
      <c r="Q80" s="230" t="str">
        <f t="shared" si="5"/>
        <v/>
      </c>
      <c r="R80" s="231" t="str">
        <f t="shared" si="14"/>
        <v/>
      </c>
      <c r="S80" s="231" t="str">
        <f t="shared" si="15"/>
        <v/>
      </c>
      <c r="T80" s="232" t="str">
        <f t="shared" si="6"/>
        <v/>
      </c>
      <c r="U80" s="233" t="str">
        <f t="shared" si="7"/>
        <v/>
      </c>
      <c r="V80" s="233" t="str">
        <f t="shared" si="8"/>
        <v/>
      </c>
      <c r="W80" s="234" t="str">
        <f t="shared" si="9"/>
        <v/>
      </c>
      <c r="X80" s="235" t="str">
        <f t="shared" si="10"/>
        <v/>
      </c>
      <c r="Y80" s="236" t="str">
        <f t="shared" si="11"/>
        <v/>
      </c>
      <c r="Z80" s="236" t="str">
        <f t="shared" si="12"/>
        <v/>
      </c>
      <c r="AA80" s="237">
        <f>IFERROR(VLOOKUP(J80,ReferenceTbl[],6,FALSE), 0)</f>
        <v>0</v>
      </c>
      <c r="AB80" s="237">
        <f>IFERROR(VLOOKUP(N80,ReferenceTbl[],6,FALSE), 0)</f>
        <v>0</v>
      </c>
      <c r="AC80"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0"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0" s="239">
        <f>IFERROR(INDEX(ReferenceTbl[[SMBDI]:[NA]],MATCH(LBL_Table[[#This Row],[Control Description]], ReferenceTbl[Fixture Description],0),MATCH('Proposal 4'!$G$9,ReferenceTbl[[#Headers],[SMBDI]:[NA]],0)),0)</f>
        <v>0</v>
      </c>
      <c r="AF80" s="240">
        <f>IFERROR(VLOOKUP(LBL_Table[[#This Row],[Post Fixture Description]],Reference!A:G,7,FALSE),0)</f>
        <v>0</v>
      </c>
    </row>
    <row r="81" spans="1:32" x14ac:dyDescent="0.25">
      <c r="A81" s="252">
        <f t="shared" si="3"/>
        <v>63</v>
      </c>
      <c r="B81" s="221"/>
      <c r="C81" s="241"/>
      <c r="D81" s="241"/>
      <c r="E81" s="222" t="str">
        <f>IFERROR(VLOOKUP(F81,ReferenceTbl[],3,FALSE),"")</f>
        <v/>
      </c>
      <c r="F81" s="223"/>
      <c r="G81" s="222" t="str">
        <f>IFERROR(VLOOKUP(F81,ReferenceTbl[],5,FALSE),"")</f>
        <v/>
      </c>
      <c r="H81" s="222" t="str">
        <f t="shared" si="4"/>
        <v/>
      </c>
      <c r="I81" s="222" t="str">
        <f>IFERROR(VLOOKUP(J81,ReferenceTbl[],3,FALSE), "")</f>
        <v/>
      </c>
      <c r="J81" s="220"/>
      <c r="K81" s="244"/>
      <c r="L81" s="225" t="str">
        <f>IFERROR(VLOOKUP(J81,ReferenceTbl[],5,FALSE), "")</f>
        <v/>
      </c>
      <c r="M81" s="226"/>
      <c r="N81" s="226"/>
      <c r="O81" s="243"/>
      <c r="P81" s="229" t="str">
        <f t="shared" si="13"/>
        <v/>
      </c>
      <c r="Q81" s="230" t="str">
        <f t="shared" si="5"/>
        <v/>
      </c>
      <c r="R81" s="231" t="str">
        <f t="shared" si="14"/>
        <v/>
      </c>
      <c r="S81" s="231" t="str">
        <f t="shared" si="15"/>
        <v/>
      </c>
      <c r="T81" s="232" t="str">
        <f t="shared" si="6"/>
        <v/>
      </c>
      <c r="U81" s="233" t="str">
        <f t="shared" si="7"/>
        <v/>
      </c>
      <c r="V81" s="233" t="str">
        <f t="shared" si="8"/>
        <v/>
      </c>
      <c r="W81" s="234" t="str">
        <f t="shared" si="9"/>
        <v/>
      </c>
      <c r="X81" s="235" t="str">
        <f t="shared" si="10"/>
        <v/>
      </c>
      <c r="Y81" s="236" t="str">
        <f t="shared" si="11"/>
        <v/>
      </c>
      <c r="Z81" s="236" t="str">
        <f t="shared" si="12"/>
        <v/>
      </c>
      <c r="AA81" s="237">
        <f>IFERROR(VLOOKUP(J81,ReferenceTbl[],6,FALSE), 0)</f>
        <v>0</v>
      </c>
      <c r="AB81" s="237">
        <f>IFERROR(VLOOKUP(N81,ReferenceTbl[],6,FALSE), 0)</f>
        <v>0</v>
      </c>
      <c r="AC81"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1"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1" s="239">
        <f>IFERROR(INDEX(ReferenceTbl[[SMBDI]:[NA]],MATCH(LBL_Table[[#This Row],[Control Description]], ReferenceTbl[Fixture Description],0),MATCH('Proposal 4'!$G$9,ReferenceTbl[[#Headers],[SMBDI]:[NA]],0)),0)</f>
        <v>0</v>
      </c>
      <c r="AF81" s="240">
        <f>IFERROR(VLOOKUP(LBL_Table[[#This Row],[Post Fixture Description]],Reference!A:G,7,FALSE),0)</f>
        <v>0</v>
      </c>
    </row>
    <row r="82" spans="1:32" x14ac:dyDescent="0.25">
      <c r="A82" s="252">
        <f t="shared" si="3"/>
        <v>64</v>
      </c>
      <c r="B82" s="221"/>
      <c r="C82" s="241"/>
      <c r="D82" s="241"/>
      <c r="E82" s="222" t="str">
        <f>IFERROR(VLOOKUP(F82,ReferenceTbl[],3,FALSE),"")</f>
        <v/>
      </c>
      <c r="F82" s="223"/>
      <c r="G82" s="222" t="str">
        <f>IFERROR(VLOOKUP(F82,ReferenceTbl[],5,FALSE),"")</f>
        <v/>
      </c>
      <c r="H82" s="222" t="str">
        <f t="shared" si="4"/>
        <v/>
      </c>
      <c r="I82" s="222" t="str">
        <f>IFERROR(VLOOKUP(J82,ReferenceTbl[],3,FALSE), "")</f>
        <v/>
      </c>
      <c r="J82" s="220"/>
      <c r="K82" s="244"/>
      <c r="L82" s="225" t="str">
        <f>IFERROR(VLOOKUP(J82,ReferenceTbl[],5,FALSE), "")</f>
        <v/>
      </c>
      <c r="M82" s="226"/>
      <c r="N82" s="226"/>
      <c r="O82" s="243"/>
      <c r="P82" s="229" t="str">
        <f t="shared" si="13"/>
        <v/>
      </c>
      <c r="Q82" s="230" t="str">
        <f t="shared" si="5"/>
        <v/>
      </c>
      <c r="R82" s="231" t="str">
        <f t="shared" si="14"/>
        <v/>
      </c>
      <c r="S82" s="231" t="str">
        <f t="shared" si="15"/>
        <v/>
      </c>
      <c r="T82" s="232" t="str">
        <f t="shared" si="6"/>
        <v/>
      </c>
      <c r="U82" s="233" t="str">
        <f t="shared" si="7"/>
        <v/>
      </c>
      <c r="V82" s="233" t="str">
        <f t="shared" si="8"/>
        <v/>
      </c>
      <c r="W82" s="234" t="str">
        <f t="shared" si="9"/>
        <v/>
      </c>
      <c r="X82" s="235" t="str">
        <f t="shared" si="10"/>
        <v/>
      </c>
      <c r="Y82" s="236" t="str">
        <f t="shared" si="11"/>
        <v/>
      </c>
      <c r="Z82" s="236" t="str">
        <f t="shared" si="12"/>
        <v/>
      </c>
      <c r="AA82" s="237">
        <f>IFERROR(VLOOKUP(J82,ReferenceTbl[],6,FALSE), 0)</f>
        <v>0</v>
      </c>
      <c r="AB82" s="237">
        <f>IFERROR(VLOOKUP(N82,ReferenceTbl[],6,FALSE), 0)</f>
        <v>0</v>
      </c>
      <c r="AC82"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2"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2" s="239">
        <f>IFERROR(INDEX(ReferenceTbl[[SMBDI]:[NA]],MATCH(LBL_Table[[#This Row],[Control Description]], ReferenceTbl[Fixture Description],0),MATCH('Proposal 4'!$G$9,ReferenceTbl[[#Headers],[SMBDI]:[NA]],0)),0)</f>
        <v>0</v>
      </c>
      <c r="AF82" s="240">
        <f>IFERROR(VLOOKUP(LBL_Table[[#This Row],[Post Fixture Description]],Reference!A:G,7,FALSE),0)</f>
        <v>0</v>
      </c>
    </row>
    <row r="83" spans="1:32" x14ac:dyDescent="0.25">
      <c r="A83" s="252">
        <f t="shared" si="3"/>
        <v>65</v>
      </c>
      <c r="B83" s="221"/>
      <c r="C83" s="241"/>
      <c r="D83" s="241"/>
      <c r="E83" s="222" t="str">
        <f>IFERROR(VLOOKUP(F83,ReferenceTbl[],3,FALSE),"")</f>
        <v/>
      </c>
      <c r="F83" s="223"/>
      <c r="G83" s="222" t="str">
        <f>IFERROR(VLOOKUP(F83,ReferenceTbl[],5,FALSE),"")</f>
        <v/>
      </c>
      <c r="H83" s="222" t="str">
        <f t="shared" si="4"/>
        <v/>
      </c>
      <c r="I83" s="222" t="str">
        <f>IFERROR(VLOOKUP(J83,ReferenceTbl[],3,FALSE), "")</f>
        <v/>
      </c>
      <c r="J83" s="220"/>
      <c r="K83" s="224"/>
      <c r="L83" s="225" t="str">
        <f>IFERROR(VLOOKUP(J83,ReferenceTbl[],5,FALSE), "")</f>
        <v/>
      </c>
      <c r="M83" s="226"/>
      <c r="N83" s="226"/>
      <c r="O83" s="243"/>
      <c r="P83" s="229" t="str">
        <f t="shared" ref="P83:P114" si="16">IF(O83=0,"",_xlfn.IFS(N83="Occupancy Switch Sensor",O83*0.5,N83="Bi-level Motion Sensor",O83*0.5,N83="Timer Control",O83*(1-0.3),N83="",O83))</f>
        <v/>
      </c>
      <c r="Q83" s="230" t="str">
        <f t="shared" si="5"/>
        <v/>
      </c>
      <c r="R83" s="231" t="str">
        <f t="shared" ref="R83:R96" si="17">IFERROR(Y83*kWh_Rate,"")</f>
        <v/>
      </c>
      <c r="S83" s="231" t="str">
        <f t="shared" ref="S83:S96" si="18">IFERROR(Z83*kWh_Rate,"")</f>
        <v/>
      </c>
      <c r="T83" s="232" t="str">
        <f t="shared" si="6"/>
        <v/>
      </c>
      <c r="U83" s="233" t="str">
        <f t="shared" si="7"/>
        <v/>
      </c>
      <c r="V83" s="233" t="str">
        <f t="shared" si="8"/>
        <v/>
      </c>
      <c r="W83" s="234" t="str">
        <f t="shared" si="9"/>
        <v/>
      </c>
      <c r="X83" s="235" t="str">
        <f t="shared" si="10"/>
        <v/>
      </c>
      <c r="Y83" s="236" t="str">
        <f t="shared" si="11"/>
        <v/>
      </c>
      <c r="Z83" s="236" t="str">
        <f t="shared" si="12"/>
        <v/>
      </c>
      <c r="AA83" s="237">
        <f>IFERROR(VLOOKUP(J83,ReferenceTbl[],6,FALSE), 0)</f>
        <v>0</v>
      </c>
      <c r="AB83" s="237">
        <f>IFERROR(VLOOKUP(N83,ReferenceTbl[],6,FALSE), 0)</f>
        <v>0</v>
      </c>
      <c r="AC83"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3"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3" s="239">
        <f>IFERROR(INDEX(ReferenceTbl[[SMBDI]:[NA]],MATCH(LBL_Table[[#This Row],[Control Description]], ReferenceTbl[Fixture Description],0),MATCH('Proposal 4'!$G$9,ReferenceTbl[[#Headers],[SMBDI]:[NA]],0)),0)</f>
        <v>0</v>
      </c>
      <c r="AF83" s="240">
        <f>IFERROR(VLOOKUP(LBL_Table[[#This Row],[Post Fixture Description]],Reference!A:G,7,FALSE),0)</f>
        <v>0</v>
      </c>
    </row>
    <row r="84" spans="1:32" x14ac:dyDescent="0.25">
      <c r="A84" s="252">
        <f t="shared" ref="A84:A96" si="19">IFERROR(A83+1,1)</f>
        <v>66</v>
      </c>
      <c r="B84" s="221"/>
      <c r="C84" s="241"/>
      <c r="D84" s="241"/>
      <c r="E84" s="222" t="str">
        <f>IFERROR(VLOOKUP(F84,ReferenceTbl[],3,FALSE),"")</f>
        <v/>
      </c>
      <c r="F84" s="223"/>
      <c r="G84" s="222" t="str">
        <f>IFERROR(VLOOKUP(F84,ReferenceTbl[],5,FALSE),"")</f>
        <v/>
      </c>
      <c r="H84" s="222" t="str">
        <f t="shared" ref="H84:H96" si="20">IF(D84&lt;&gt;"",D84,"")</f>
        <v/>
      </c>
      <c r="I84" s="222" t="str">
        <f>IFERROR(VLOOKUP(J84,ReferenceTbl[],3,FALSE), "")</f>
        <v/>
      </c>
      <c r="J84" s="220"/>
      <c r="K84" s="244"/>
      <c r="L84" s="225" t="str">
        <f>IFERROR(VLOOKUP(J84,ReferenceTbl[],5,FALSE), "")</f>
        <v/>
      </c>
      <c r="M84" s="226"/>
      <c r="N84" s="226"/>
      <c r="O84" s="243"/>
      <c r="P84" s="229" t="str">
        <f t="shared" si="16"/>
        <v/>
      </c>
      <c r="Q84" s="230" t="str">
        <f t="shared" ref="Q84:Q96" si="21">IFERROR((Y84-Z84),"")</f>
        <v/>
      </c>
      <c r="R84" s="231" t="str">
        <f t="shared" si="17"/>
        <v/>
      </c>
      <c r="S84" s="231" t="str">
        <f t="shared" si="18"/>
        <v/>
      </c>
      <c r="T84" s="232" t="str">
        <f t="shared" ref="T84:T96" si="22">IFERROR(R84-S84,"")</f>
        <v/>
      </c>
      <c r="U84" s="233" t="str">
        <f t="shared" ref="U84:U96" si="23">IFERROR(IF(M84="",(H84*AA84)+(H84*AF84), (H84*AA84)+(M84*AB84)+(H84*AF84)), "")</f>
        <v/>
      </c>
      <c r="V84" s="233" t="str">
        <f t="shared" ref="V84:V96" si="24">IFERROR(IF(M84="",(I84*H84)*(AC84+AD84),((I84*H84)*(AC84+AD84))+(M84*AE84)),"")</f>
        <v/>
      </c>
      <c r="W84" s="234" t="str">
        <f t="shared" ref="W84:W96" si="25">IFERROR(U84-V84,"")</f>
        <v/>
      </c>
      <c r="X84" s="235" t="str">
        <f t="shared" ref="X84:X96" si="26">IFERROR(W84/(T84+(R84*$F$11)),"")</f>
        <v/>
      </c>
      <c r="Y84" s="236" t="str">
        <f t="shared" ref="Y84:Y96" si="27">IFERROR((D84*G84*O84)/1000,"")</f>
        <v/>
      </c>
      <c r="Z84" s="236" t="str">
        <f t="shared" ref="Z84:Z96" si="28">IFERROR((H84*L84*P84)/1000,"")</f>
        <v/>
      </c>
      <c r="AA84" s="237">
        <f>IFERROR(VLOOKUP(J84,ReferenceTbl[],6,FALSE), 0)</f>
        <v>0</v>
      </c>
      <c r="AB84" s="237">
        <f>IFERROR(VLOOKUP(N84,ReferenceTbl[],6,FALSE), 0)</f>
        <v>0</v>
      </c>
      <c r="AC84"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4"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4" s="239">
        <f>IFERROR(INDEX(ReferenceTbl[[SMBDI]:[NA]],MATCH(LBL_Table[[#This Row],[Control Description]], ReferenceTbl[Fixture Description],0),MATCH('Proposal 4'!$G$9,ReferenceTbl[[#Headers],[SMBDI]:[NA]],0)),0)</f>
        <v>0</v>
      </c>
      <c r="AF84" s="240">
        <f>IFERROR(VLOOKUP(LBL_Table[[#This Row],[Post Fixture Description]],Reference!A:G,7,FALSE),0)</f>
        <v>0</v>
      </c>
    </row>
    <row r="85" spans="1:32" x14ac:dyDescent="0.25">
      <c r="A85" s="252">
        <f t="shared" si="19"/>
        <v>67</v>
      </c>
      <c r="B85" s="221"/>
      <c r="C85" s="241"/>
      <c r="D85" s="241"/>
      <c r="E85" s="222" t="str">
        <f>IFERROR(VLOOKUP(F85,ReferenceTbl[],3,FALSE),"")</f>
        <v/>
      </c>
      <c r="F85" s="223"/>
      <c r="G85" s="222" t="str">
        <f>IFERROR(VLOOKUP(F85,ReferenceTbl[],5,FALSE),"")</f>
        <v/>
      </c>
      <c r="H85" s="222" t="str">
        <f t="shared" si="20"/>
        <v/>
      </c>
      <c r="I85" s="222" t="str">
        <f>IFERROR(VLOOKUP(J85,ReferenceTbl[],3,FALSE), "")</f>
        <v/>
      </c>
      <c r="J85" s="220"/>
      <c r="K85" s="244"/>
      <c r="L85" s="225" t="str">
        <f>IFERROR(VLOOKUP(J85,ReferenceTbl[],5,FALSE), "")</f>
        <v/>
      </c>
      <c r="M85" s="226"/>
      <c r="N85" s="226"/>
      <c r="O85" s="243"/>
      <c r="P85" s="229" t="str">
        <f t="shared" si="16"/>
        <v/>
      </c>
      <c r="Q85" s="230" t="str">
        <f t="shared" si="21"/>
        <v/>
      </c>
      <c r="R85" s="231" t="str">
        <f t="shared" si="17"/>
        <v/>
      </c>
      <c r="S85" s="231" t="str">
        <f t="shared" si="18"/>
        <v/>
      </c>
      <c r="T85" s="232" t="str">
        <f t="shared" si="22"/>
        <v/>
      </c>
      <c r="U85" s="233" t="str">
        <f t="shared" si="23"/>
        <v/>
      </c>
      <c r="V85" s="233" t="str">
        <f t="shared" si="24"/>
        <v/>
      </c>
      <c r="W85" s="234" t="str">
        <f t="shared" si="25"/>
        <v/>
      </c>
      <c r="X85" s="235" t="str">
        <f t="shared" si="26"/>
        <v/>
      </c>
      <c r="Y85" s="236" t="str">
        <f t="shared" si="27"/>
        <v/>
      </c>
      <c r="Z85" s="236" t="str">
        <f t="shared" si="28"/>
        <v/>
      </c>
      <c r="AA85" s="237">
        <f>IFERROR(VLOOKUP(J85,ReferenceTbl[],6,FALSE), 0)</f>
        <v>0</v>
      </c>
      <c r="AB85" s="237">
        <f>IFERROR(VLOOKUP(N85,ReferenceTbl[],6,FALSE), 0)</f>
        <v>0</v>
      </c>
      <c r="AC85"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5"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5" s="239">
        <f>IFERROR(INDEX(ReferenceTbl[[SMBDI]:[NA]],MATCH(LBL_Table[[#This Row],[Control Description]], ReferenceTbl[Fixture Description],0),MATCH('Proposal 4'!$G$9,ReferenceTbl[[#Headers],[SMBDI]:[NA]],0)),0)</f>
        <v>0</v>
      </c>
      <c r="AF85" s="240">
        <f>IFERROR(VLOOKUP(LBL_Table[[#This Row],[Post Fixture Description]],Reference!A:G,7,FALSE),0)</f>
        <v>0</v>
      </c>
    </row>
    <row r="86" spans="1:32" x14ac:dyDescent="0.25">
      <c r="A86" s="252">
        <f t="shared" si="19"/>
        <v>68</v>
      </c>
      <c r="B86" s="221"/>
      <c r="C86" s="241"/>
      <c r="D86" s="241"/>
      <c r="E86" s="222" t="str">
        <f>IFERROR(VLOOKUP(F86,ReferenceTbl[],3,FALSE),"")</f>
        <v/>
      </c>
      <c r="F86" s="223"/>
      <c r="G86" s="222" t="str">
        <f>IFERROR(VLOOKUP(F86,ReferenceTbl[],5,FALSE),"")</f>
        <v/>
      </c>
      <c r="H86" s="222" t="str">
        <f t="shared" si="20"/>
        <v/>
      </c>
      <c r="I86" s="222" t="str">
        <f>IFERROR(VLOOKUP(J86,ReferenceTbl[],3,FALSE), "")</f>
        <v/>
      </c>
      <c r="J86" s="220"/>
      <c r="K86" s="224"/>
      <c r="L86" s="225" t="str">
        <f>IFERROR(VLOOKUP(J86,ReferenceTbl[],5,FALSE), "")</f>
        <v/>
      </c>
      <c r="M86" s="226"/>
      <c r="N86" s="226"/>
      <c r="O86" s="243"/>
      <c r="P86" s="229" t="str">
        <f t="shared" si="16"/>
        <v/>
      </c>
      <c r="Q86" s="230" t="str">
        <f t="shared" si="21"/>
        <v/>
      </c>
      <c r="R86" s="231" t="str">
        <f t="shared" si="17"/>
        <v/>
      </c>
      <c r="S86" s="231" t="str">
        <f t="shared" si="18"/>
        <v/>
      </c>
      <c r="T86" s="232" t="str">
        <f t="shared" si="22"/>
        <v/>
      </c>
      <c r="U86" s="233" t="str">
        <f t="shared" si="23"/>
        <v/>
      </c>
      <c r="V86" s="233" t="str">
        <f t="shared" si="24"/>
        <v/>
      </c>
      <c r="W86" s="234" t="str">
        <f t="shared" si="25"/>
        <v/>
      </c>
      <c r="X86" s="235" t="str">
        <f t="shared" si="26"/>
        <v/>
      </c>
      <c r="Y86" s="236" t="str">
        <f t="shared" si="27"/>
        <v/>
      </c>
      <c r="Z86" s="236" t="str">
        <f t="shared" si="28"/>
        <v/>
      </c>
      <c r="AA86" s="237">
        <f>IFERROR(VLOOKUP(J86,ReferenceTbl[],6,FALSE), 0)</f>
        <v>0</v>
      </c>
      <c r="AB86" s="237">
        <f>IFERROR(VLOOKUP(N86,ReferenceTbl[],6,FALSE), 0)</f>
        <v>0</v>
      </c>
      <c r="AC86"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6"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6" s="239">
        <f>IFERROR(INDEX(ReferenceTbl[[SMBDI]:[NA]],MATCH(LBL_Table[[#This Row],[Control Description]], ReferenceTbl[Fixture Description],0),MATCH('Proposal 4'!$G$9,ReferenceTbl[[#Headers],[SMBDI]:[NA]],0)),0)</f>
        <v>0</v>
      </c>
      <c r="AF86" s="240">
        <f>IFERROR(VLOOKUP(LBL_Table[[#This Row],[Post Fixture Description]],Reference!A:G,7,FALSE),0)</f>
        <v>0</v>
      </c>
    </row>
    <row r="87" spans="1:32" x14ac:dyDescent="0.25">
      <c r="A87" s="252">
        <f t="shared" si="19"/>
        <v>69</v>
      </c>
      <c r="B87" s="221"/>
      <c r="C87" s="241"/>
      <c r="D87" s="241"/>
      <c r="E87" s="222" t="str">
        <f>IFERROR(VLOOKUP(F87,ReferenceTbl[],3,FALSE),"")</f>
        <v/>
      </c>
      <c r="F87" s="223"/>
      <c r="G87" s="222" t="str">
        <f>IFERROR(VLOOKUP(F87,ReferenceTbl[],5,FALSE),"")</f>
        <v/>
      </c>
      <c r="H87" s="222" t="str">
        <f t="shared" si="20"/>
        <v/>
      </c>
      <c r="I87" s="222" t="str">
        <f>IFERROR(VLOOKUP(J87,ReferenceTbl[],3,FALSE), "")</f>
        <v/>
      </c>
      <c r="J87" s="220"/>
      <c r="K87" s="224"/>
      <c r="L87" s="225" t="str">
        <f>IFERROR(VLOOKUP(J87,ReferenceTbl[],5,FALSE), "")</f>
        <v/>
      </c>
      <c r="M87" s="226"/>
      <c r="N87" s="226"/>
      <c r="O87" s="243"/>
      <c r="P87" s="229" t="str">
        <f t="shared" si="16"/>
        <v/>
      </c>
      <c r="Q87" s="230" t="str">
        <f t="shared" si="21"/>
        <v/>
      </c>
      <c r="R87" s="231" t="str">
        <f t="shared" si="17"/>
        <v/>
      </c>
      <c r="S87" s="231" t="str">
        <f t="shared" si="18"/>
        <v/>
      </c>
      <c r="T87" s="232" t="str">
        <f t="shared" si="22"/>
        <v/>
      </c>
      <c r="U87" s="233" t="str">
        <f t="shared" si="23"/>
        <v/>
      </c>
      <c r="V87" s="233" t="str">
        <f t="shared" si="24"/>
        <v/>
      </c>
      <c r="W87" s="234" t="str">
        <f t="shared" si="25"/>
        <v/>
      </c>
      <c r="X87" s="235" t="str">
        <f t="shared" si="26"/>
        <v/>
      </c>
      <c r="Y87" s="236" t="str">
        <f t="shared" si="27"/>
        <v/>
      </c>
      <c r="Z87" s="236" t="str">
        <f t="shared" si="28"/>
        <v/>
      </c>
      <c r="AA87" s="237">
        <f>IFERROR(VLOOKUP(J87,ReferenceTbl[],6,FALSE), 0)</f>
        <v>0</v>
      </c>
      <c r="AB87" s="237">
        <f>IFERROR(VLOOKUP(N87,ReferenceTbl[],6,FALSE), 0)</f>
        <v>0</v>
      </c>
      <c r="AC87"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7"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7" s="239">
        <f>IFERROR(INDEX(ReferenceTbl[[SMBDI]:[NA]],MATCH(LBL_Table[[#This Row],[Control Description]], ReferenceTbl[Fixture Description],0),MATCH('Proposal 4'!$G$9,ReferenceTbl[[#Headers],[SMBDI]:[NA]],0)),0)</f>
        <v>0</v>
      </c>
      <c r="AF87" s="240">
        <f>IFERROR(VLOOKUP(LBL_Table[[#This Row],[Post Fixture Description]],Reference!A:G,7,FALSE),0)</f>
        <v>0</v>
      </c>
    </row>
    <row r="88" spans="1:32" x14ac:dyDescent="0.25">
      <c r="A88" s="252">
        <f t="shared" si="19"/>
        <v>70</v>
      </c>
      <c r="B88" s="221"/>
      <c r="C88" s="241"/>
      <c r="D88" s="241"/>
      <c r="E88" s="222" t="str">
        <f>IFERROR(VLOOKUP(F88,ReferenceTbl[],3,FALSE),"")</f>
        <v/>
      </c>
      <c r="F88" s="223"/>
      <c r="G88" s="222" t="str">
        <f>IFERROR(VLOOKUP(F88,ReferenceTbl[],5,FALSE),"")</f>
        <v/>
      </c>
      <c r="H88" s="222" t="str">
        <f t="shared" si="20"/>
        <v/>
      </c>
      <c r="I88" s="222" t="str">
        <f>IFERROR(VLOOKUP(J88,ReferenceTbl[],3,FALSE), "")</f>
        <v/>
      </c>
      <c r="J88" s="220"/>
      <c r="K88" s="244"/>
      <c r="L88" s="225" t="str">
        <f>IFERROR(VLOOKUP(J88,ReferenceTbl[],5,FALSE), "")</f>
        <v/>
      </c>
      <c r="M88" s="226"/>
      <c r="N88" s="226"/>
      <c r="O88" s="243"/>
      <c r="P88" s="229" t="str">
        <f t="shared" si="16"/>
        <v/>
      </c>
      <c r="Q88" s="230" t="str">
        <f t="shared" si="21"/>
        <v/>
      </c>
      <c r="R88" s="231" t="str">
        <f t="shared" si="17"/>
        <v/>
      </c>
      <c r="S88" s="231" t="str">
        <f t="shared" si="18"/>
        <v/>
      </c>
      <c r="T88" s="232" t="str">
        <f t="shared" si="22"/>
        <v/>
      </c>
      <c r="U88" s="233" t="str">
        <f t="shared" si="23"/>
        <v/>
      </c>
      <c r="V88" s="233" t="str">
        <f t="shared" si="24"/>
        <v/>
      </c>
      <c r="W88" s="234" t="str">
        <f t="shared" si="25"/>
        <v/>
      </c>
      <c r="X88" s="235" t="str">
        <f t="shared" si="26"/>
        <v/>
      </c>
      <c r="Y88" s="236" t="str">
        <f t="shared" si="27"/>
        <v/>
      </c>
      <c r="Z88" s="236" t="str">
        <f t="shared" si="28"/>
        <v/>
      </c>
      <c r="AA88" s="237">
        <f>IFERROR(VLOOKUP(J88,ReferenceTbl[],6,FALSE), 0)</f>
        <v>0</v>
      </c>
      <c r="AB88" s="237">
        <f>IFERROR(VLOOKUP(N88,ReferenceTbl[],6,FALSE), 0)</f>
        <v>0</v>
      </c>
      <c r="AC88"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8"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8" s="239">
        <f>IFERROR(INDEX(ReferenceTbl[[SMBDI]:[NA]],MATCH(LBL_Table[[#This Row],[Control Description]], ReferenceTbl[Fixture Description],0),MATCH('Proposal 4'!$G$9,ReferenceTbl[[#Headers],[SMBDI]:[NA]],0)),0)</f>
        <v>0</v>
      </c>
      <c r="AF88" s="240">
        <f>IFERROR(VLOOKUP(LBL_Table[[#This Row],[Post Fixture Description]],Reference!A:G,7,FALSE),0)</f>
        <v>0</v>
      </c>
    </row>
    <row r="89" spans="1:32" x14ac:dyDescent="0.25">
      <c r="A89" s="252">
        <f t="shared" si="19"/>
        <v>71</v>
      </c>
      <c r="B89" s="221"/>
      <c r="C89" s="241"/>
      <c r="D89" s="241"/>
      <c r="E89" s="222" t="str">
        <f>IFERROR(VLOOKUP(F89,ReferenceTbl[],3,FALSE),"")</f>
        <v/>
      </c>
      <c r="F89" s="223"/>
      <c r="G89" s="222" t="str">
        <f>IFERROR(VLOOKUP(F89,ReferenceTbl[],5,FALSE),"")</f>
        <v/>
      </c>
      <c r="H89" s="222" t="str">
        <f t="shared" si="20"/>
        <v/>
      </c>
      <c r="I89" s="222" t="str">
        <f>IFERROR(VLOOKUP(J89,ReferenceTbl[],3,FALSE), "")</f>
        <v/>
      </c>
      <c r="J89" s="220"/>
      <c r="K89" s="244"/>
      <c r="L89" s="225" t="str">
        <f>IFERROR(VLOOKUP(J89,ReferenceTbl[],5,FALSE), "")</f>
        <v/>
      </c>
      <c r="M89" s="226"/>
      <c r="N89" s="226"/>
      <c r="O89" s="243"/>
      <c r="P89" s="229" t="str">
        <f t="shared" si="16"/>
        <v/>
      </c>
      <c r="Q89" s="230" t="str">
        <f t="shared" si="21"/>
        <v/>
      </c>
      <c r="R89" s="231" t="str">
        <f t="shared" si="17"/>
        <v/>
      </c>
      <c r="S89" s="231" t="str">
        <f t="shared" si="18"/>
        <v/>
      </c>
      <c r="T89" s="232" t="str">
        <f t="shared" si="22"/>
        <v/>
      </c>
      <c r="U89" s="233" t="str">
        <f t="shared" si="23"/>
        <v/>
      </c>
      <c r="V89" s="233" t="str">
        <f t="shared" si="24"/>
        <v/>
      </c>
      <c r="W89" s="234" t="str">
        <f t="shared" si="25"/>
        <v/>
      </c>
      <c r="X89" s="235" t="str">
        <f t="shared" si="26"/>
        <v/>
      </c>
      <c r="Y89" s="236" t="str">
        <f t="shared" si="27"/>
        <v/>
      </c>
      <c r="Z89" s="236" t="str">
        <f t="shared" si="28"/>
        <v/>
      </c>
      <c r="AA89" s="237">
        <f>IFERROR(VLOOKUP(J89,ReferenceTbl[],6,FALSE), 0)</f>
        <v>0</v>
      </c>
      <c r="AB89" s="237">
        <f>IFERROR(VLOOKUP(N89,ReferenceTbl[],6,FALSE), 0)</f>
        <v>0</v>
      </c>
      <c r="AC89"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89"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89" s="239">
        <f>IFERROR(INDEX(ReferenceTbl[[SMBDI]:[NA]],MATCH(LBL_Table[[#This Row],[Control Description]], ReferenceTbl[Fixture Description],0),MATCH('Proposal 4'!$G$9,ReferenceTbl[[#Headers],[SMBDI]:[NA]],0)),0)</f>
        <v>0</v>
      </c>
      <c r="AF89" s="240">
        <f>IFERROR(VLOOKUP(LBL_Table[[#This Row],[Post Fixture Description]],Reference!A:G,7,FALSE),0)</f>
        <v>0</v>
      </c>
    </row>
    <row r="90" spans="1:32" x14ac:dyDescent="0.25">
      <c r="A90" s="252">
        <f t="shared" si="19"/>
        <v>72</v>
      </c>
      <c r="B90" s="221"/>
      <c r="C90" s="241"/>
      <c r="D90" s="241"/>
      <c r="E90" s="222" t="str">
        <f>IFERROR(VLOOKUP(F90,ReferenceTbl[],3,FALSE),"")</f>
        <v/>
      </c>
      <c r="F90" s="223"/>
      <c r="G90" s="222" t="str">
        <f>IFERROR(VLOOKUP(F90,ReferenceTbl[],5,FALSE),"")</f>
        <v/>
      </c>
      <c r="H90" s="222" t="str">
        <f t="shared" si="20"/>
        <v/>
      </c>
      <c r="I90" s="222" t="str">
        <f>IFERROR(VLOOKUP(J90,ReferenceTbl[],3,FALSE), "")</f>
        <v/>
      </c>
      <c r="J90" s="220"/>
      <c r="K90" s="244"/>
      <c r="L90" s="225" t="str">
        <f>IFERROR(VLOOKUP(J90,ReferenceTbl[],5,FALSE), "")</f>
        <v/>
      </c>
      <c r="M90" s="226"/>
      <c r="N90" s="227"/>
      <c r="O90" s="243"/>
      <c r="P90" s="229" t="str">
        <f t="shared" si="16"/>
        <v/>
      </c>
      <c r="Q90" s="230" t="str">
        <f t="shared" si="21"/>
        <v/>
      </c>
      <c r="R90" s="231" t="str">
        <f t="shared" si="17"/>
        <v/>
      </c>
      <c r="S90" s="231" t="str">
        <f t="shared" si="18"/>
        <v/>
      </c>
      <c r="T90" s="232" t="str">
        <f t="shared" si="22"/>
        <v/>
      </c>
      <c r="U90" s="233" t="str">
        <f t="shared" si="23"/>
        <v/>
      </c>
      <c r="V90" s="233" t="str">
        <f t="shared" si="24"/>
        <v/>
      </c>
      <c r="W90" s="234" t="str">
        <f t="shared" si="25"/>
        <v/>
      </c>
      <c r="X90" s="235" t="str">
        <f t="shared" si="26"/>
        <v/>
      </c>
      <c r="Y90" s="236" t="str">
        <f t="shared" si="27"/>
        <v/>
      </c>
      <c r="Z90" s="236" t="str">
        <f t="shared" si="28"/>
        <v/>
      </c>
      <c r="AA90" s="237">
        <f>IFERROR(VLOOKUP(J90,ReferenceTbl[],6,FALSE), 0)</f>
        <v>0</v>
      </c>
      <c r="AB90" s="237">
        <f>IFERROR(VLOOKUP(N90,ReferenceTbl[],6,FALSE), 0)</f>
        <v>0</v>
      </c>
      <c r="AC90"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0"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0" s="239">
        <f>IFERROR(INDEX(ReferenceTbl[[SMBDI]:[NA]],MATCH(LBL_Table[[#This Row],[Control Description]], ReferenceTbl[Fixture Description],0),MATCH('Proposal 4'!$G$9,ReferenceTbl[[#Headers],[SMBDI]:[NA]],0)),0)</f>
        <v>0</v>
      </c>
      <c r="AF90" s="240">
        <f>IFERROR(VLOOKUP(LBL_Table[[#This Row],[Post Fixture Description]],Reference!A:G,7,FALSE),0)</f>
        <v>0</v>
      </c>
    </row>
    <row r="91" spans="1:32" x14ac:dyDescent="0.25">
      <c r="A91" s="252">
        <f t="shared" si="19"/>
        <v>73</v>
      </c>
      <c r="B91" s="221"/>
      <c r="C91" s="241"/>
      <c r="D91" s="241"/>
      <c r="E91" s="222" t="str">
        <f>IFERROR(VLOOKUP(F91,ReferenceTbl[],3,FALSE),"")</f>
        <v/>
      </c>
      <c r="F91" s="223"/>
      <c r="G91" s="222" t="str">
        <f>IFERROR(VLOOKUP(F91,ReferenceTbl[],5,FALSE),"")</f>
        <v/>
      </c>
      <c r="H91" s="222" t="str">
        <f t="shared" si="20"/>
        <v/>
      </c>
      <c r="I91" s="222" t="str">
        <f>IFERROR(VLOOKUP(J91,ReferenceTbl[],3,FALSE), "")</f>
        <v/>
      </c>
      <c r="J91" s="220"/>
      <c r="K91" s="244"/>
      <c r="L91" s="225" t="str">
        <f>IFERROR(VLOOKUP(J91,ReferenceTbl[],5,FALSE), "")</f>
        <v/>
      </c>
      <c r="M91" s="226"/>
      <c r="N91" s="226"/>
      <c r="O91" s="243"/>
      <c r="P91" s="229" t="str">
        <f t="shared" si="16"/>
        <v/>
      </c>
      <c r="Q91" s="230" t="str">
        <f t="shared" si="21"/>
        <v/>
      </c>
      <c r="R91" s="231" t="str">
        <f t="shared" si="17"/>
        <v/>
      </c>
      <c r="S91" s="231" t="str">
        <f t="shared" si="18"/>
        <v/>
      </c>
      <c r="T91" s="232" t="str">
        <f t="shared" si="22"/>
        <v/>
      </c>
      <c r="U91" s="233" t="str">
        <f t="shared" si="23"/>
        <v/>
      </c>
      <c r="V91" s="233" t="str">
        <f t="shared" si="24"/>
        <v/>
      </c>
      <c r="W91" s="234" t="str">
        <f t="shared" si="25"/>
        <v/>
      </c>
      <c r="X91" s="235" t="str">
        <f t="shared" si="26"/>
        <v/>
      </c>
      <c r="Y91" s="236" t="str">
        <f t="shared" si="27"/>
        <v/>
      </c>
      <c r="Z91" s="236" t="str">
        <f t="shared" si="28"/>
        <v/>
      </c>
      <c r="AA91" s="237">
        <f>IFERROR(VLOOKUP(J91,ReferenceTbl[],6,FALSE), 0)</f>
        <v>0</v>
      </c>
      <c r="AB91" s="237">
        <f>IFERROR(VLOOKUP(N91,ReferenceTbl[],6,FALSE), 0)</f>
        <v>0</v>
      </c>
      <c r="AC91"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1"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1" s="239">
        <f>IFERROR(INDEX(ReferenceTbl[[SMBDI]:[NA]],MATCH(LBL_Table[[#This Row],[Control Description]], ReferenceTbl[Fixture Description],0),MATCH('Proposal 4'!$G$9,ReferenceTbl[[#Headers],[SMBDI]:[NA]],0)),0)</f>
        <v>0</v>
      </c>
      <c r="AF91" s="240">
        <f>IFERROR(VLOOKUP(LBL_Table[[#This Row],[Post Fixture Description]],Reference!A:G,7,FALSE),0)</f>
        <v>0</v>
      </c>
    </row>
    <row r="92" spans="1:32" x14ac:dyDescent="0.25">
      <c r="A92" s="252">
        <f t="shared" si="19"/>
        <v>74</v>
      </c>
      <c r="B92" s="221"/>
      <c r="C92" s="241"/>
      <c r="D92" s="241"/>
      <c r="E92" s="222" t="str">
        <f>IFERROR(VLOOKUP(F92,ReferenceTbl[],3,FALSE),"")</f>
        <v/>
      </c>
      <c r="F92" s="223"/>
      <c r="G92" s="222" t="str">
        <f>IFERROR(VLOOKUP(F92,ReferenceTbl[],5,FALSE),"")</f>
        <v/>
      </c>
      <c r="H92" s="222" t="str">
        <f t="shared" si="20"/>
        <v/>
      </c>
      <c r="I92" s="222" t="str">
        <f>IFERROR(VLOOKUP(J92,ReferenceTbl[],3,FALSE), "")</f>
        <v/>
      </c>
      <c r="J92" s="220"/>
      <c r="K92" s="244"/>
      <c r="L92" s="225" t="str">
        <f>IFERROR(VLOOKUP(J92,ReferenceTbl[],5,FALSE), "")</f>
        <v/>
      </c>
      <c r="M92" s="226"/>
      <c r="N92" s="226"/>
      <c r="O92" s="243"/>
      <c r="P92" s="229" t="str">
        <f t="shared" si="16"/>
        <v/>
      </c>
      <c r="Q92" s="230" t="str">
        <f t="shared" si="21"/>
        <v/>
      </c>
      <c r="R92" s="231" t="str">
        <f t="shared" si="17"/>
        <v/>
      </c>
      <c r="S92" s="231" t="str">
        <f t="shared" si="18"/>
        <v/>
      </c>
      <c r="T92" s="232" t="str">
        <f t="shared" si="22"/>
        <v/>
      </c>
      <c r="U92" s="233" t="str">
        <f t="shared" si="23"/>
        <v/>
      </c>
      <c r="V92" s="233" t="str">
        <f t="shared" si="24"/>
        <v/>
      </c>
      <c r="W92" s="234" t="str">
        <f t="shared" si="25"/>
        <v/>
      </c>
      <c r="X92" s="235" t="str">
        <f t="shared" si="26"/>
        <v/>
      </c>
      <c r="Y92" s="236" t="str">
        <f t="shared" si="27"/>
        <v/>
      </c>
      <c r="Z92" s="236" t="str">
        <f t="shared" si="28"/>
        <v/>
      </c>
      <c r="AA92" s="237">
        <f>IFERROR(VLOOKUP(J92,ReferenceTbl[],6,FALSE), 0)</f>
        <v>0</v>
      </c>
      <c r="AB92" s="237">
        <f>IFERROR(VLOOKUP(N92,ReferenceTbl[],6,FALSE), 0)</f>
        <v>0</v>
      </c>
      <c r="AC92"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2"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2" s="239">
        <f>IFERROR(INDEX(ReferenceTbl[[SMBDI]:[NA]],MATCH(LBL_Table[[#This Row],[Control Description]], ReferenceTbl[Fixture Description],0),MATCH('Proposal 4'!$G$9,ReferenceTbl[[#Headers],[SMBDI]:[NA]],0)),0)</f>
        <v>0</v>
      </c>
      <c r="AF92" s="240">
        <f>IFERROR(VLOOKUP(LBL_Table[[#This Row],[Post Fixture Description]],Reference!A:G,7,FALSE),0)</f>
        <v>0</v>
      </c>
    </row>
    <row r="93" spans="1:32" x14ac:dyDescent="0.25">
      <c r="A93" s="252">
        <f t="shared" si="19"/>
        <v>75</v>
      </c>
      <c r="B93" s="221"/>
      <c r="C93" s="241"/>
      <c r="D93" s="241"/>
      <c r="E93" s="222" t="str">
        <f>IFERROR(VLOOKUP(F93,ReferenceTbl[],3,FALSE),"")</f>
        <v/>
      </c>
      <c r="F93" s="223"/>
      <c r="G93" s="222" t="str">
        <f>IFERROR(VLOOKUP(F93,ReferenceTbl[],5,FALSE),"")</f>
        <v/>
      </c>
      <c r="H93" s="222" t="str">
        <f t="shared" si="20"/>
        <v/>
      </c>
      <c r="I93" s="222" t="str">
        <f>IFERROR(VLOOKUP(J93,ReferenceTbl[],3,FALSE), "")</f>
        <v/>
      </c>
      <c r="J93" s="220"/>
      <c r="K93" s="244"/>
      <c r="L93" s="225" t="str">
        <f>IFERROR(VLOOKUP(J93,ReferenceTbl[],5,FALSE), "")</f>
        <v/>
      </c>
      <c r="M93" s="226"/>
      <c r="N93" s="226"/>
      <c r="O93" s="243"/>
      <c r="P93" s="229" t="str">
        <f t="shared" si="16"/>
        <v/>
      </c>
      <c r="Q93" s="230" t="str">
        <f t="shared" si="21"/>
        <v/>
      </c>
      <c r="R93" s="231" t="str">
        <f t="shared" si="17"/>
        <v/>
      </c>
      <c r="S93" s="231" t="str">
        <f t="shared" si="18"/>
        <v/>
      </c>
      <c r="T93" s="232" t="str">
        <f t="shared" si="22"/>
        <v/>
      </c>
      <c r="U93" s="233" t="str">
        <f t="shared" si="23"/>
        <v/>
      </c>
      <c r="V93" s="233" t="str">
        <f t="shared" si="24"/>
        <v/>
      </c>
      <c r="W93" s="234" t="str">
        <f t="shared" si="25"/>
        <v/>
      </c>
      <c r="X93" s="235" t="str">
        <f t="shared" si="26"/>
        <v/>
      </c>
      <c r="Y93" s="236" t="str">
        <f t="shared" si="27"/>
        <v/>
      </c>
      <c r="Z93" s="236" t="str">
        <f t="shared" si="28"/>
        <v/>
      </c>
      <c r="AA93" s="237">
        <f>IFERROR(VLOOKUP(J93,ReferenceTbl[],6,FALSE), 0)</f>
        <v>0</v>
      </c>
      <c r="AB93" s="237">
        <f>IFERROR(VLOOKUP(N93,ReferenceTbl[],6,FALSE), 0)</f>
        <v>0</v>
      </c>
      <c r="AC93"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3"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3" s="239">
        <f>IFERROR(INDEX(ReferenceTbl[[SMBDI]:[NA]],MATCH(LBL_Table[[#This Row],[Control Description]], ReferenceTbl[Fixture Description],0),MATCH('Proposal 4'!$G$9,ReferenceTbl[[#Headers],[SMBDI]:[NA]],0)),0)</f>
        <v>0</v>
      </c>
      <c r="AF93" s="240">
        <f>IFERROR(VLOOKUP(LBL_Table[[#This Row],[Post Fixture Description]],Reference!A:G,7,FALSE),0)</f>
        <v>0</v>
      </c>
    </row>
    <row r="94" spans="1:32" x14ac:dyDescent="0.25">
      <c r="A94" s="252">
        <f t="shared" si="19"/>
        <v>76</v>
      </c>
      <c r="B94" s="221"/>
      <c r="C94" s="241"/>
      <c r="D94" s="245"/>
      <c r="E94" s="222" t="str">
        <f>IFERROR(VLOOKUP(F94,ReferenceTbl[],3,FALSE),"")</f>
        <v/>
      </c>
      <c r="F94" s="223"/>
      <c r="G94" s="222" t="str">
        <f>IFERROR(VLOOKUP(F94,ReferenceTbl[],5,FALSE),"")</f>
        <v/>
      </c>
      <c r="H94" s="222" t="str">
        <f t="shared" si="20"/>
        <v/>
      </c>
      <c r="I94" s="222" t="str">
        <f>IFERROR(VLOOKUP(J94,ReferenceTbl[],3,FALSE), "")</f>
        <v/>
      </c>
      <c r="J94" s="220"/>
      <c r="K94" s="224"/>
      <c r="L94" s="225" t="str">
        <f>IFERROR(VLOOKUP(J94,ReferenceTbl[],5,FALSE), "")</f>
        <v/>
      </c>
      <c r="M94" s="226"/>
      <c r="N94" s="226"/>
      <c r="O94" s="243"/>
      <c r="P94" s="229" t="str">
        <f t="shared" si="16"/>
        <v/>
      </c>
      <c r="Q94" s="230" t="str">
        <f t="shared" si="21"/>
        <v/>
      </c>
      <c r="R94" s="231" t="str">
        <f t="shared" si="17"/>
        <v/>
      </c>
      <c r="S94" s="231" t="str">
        <f t="shared" si="18"/>
        <v/>
      </c>
      <c r="T94" s="232" t="str">
        <f t="shared" si="22"/>
        <v/>
      </c>
      <c r="U94" s="233" t="str">
        <f t="shared" si="23"/>
        <v/>
      </c>
      <c r="V94" s="233" t="str">
        <f t="shared" si="24"/>
        <v/>
      </c>
      <c r="W94" s="234" t="str">
        <f t="shared" si="25"/>
        <v/>
      </c>
      <c r="X94" s="235" t="str">
        <f t="shared" si="26"/>
        <v/>
      </c>
      <c r="Y94" s="236" t="str">
        <f t="shared" si="27"/>
        <v/>
      </c>
      <c r="Z94" s="236" t="str">
        <f t="shared" si="28"/>
        <v/>
      </c>
      <c r="AA94" s="237">
        <f>IFERROR(VLOOKUP(J94,ReferenceTbl[],6,FALSE), 0)</f>
        <v>0</v>
      </c>
      <c r="AB94" s="237">
        <f>IFERROR(VLOOKUP(N94,ReferenceTbl[],6,FALSE), 0)</f>
        <v>0</v>
      </c>
      <c r="AC94"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4"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4" s="239">
        <f>IFERROR(INDEX(ReferenceTbl[[SMBDI]:[NA]],MATCH(LBL_Table[[#This Row],[Control Description]], ReferenceTbl[Fixture Description],0),MATCH('Proposal 4'!$G$9,ReferenceTbl[[#Headers],[SMBDI]:[NA]],0)),0)</f>
        <v>0</v>
      </c>
      <c r="AF94" s="240">
        <f>IFERROR(VLOOKUP(LBL_Table[[#This Row],[Post Fixture Description]],Reference!A:G,7,FALSE),0)</f>
        <v>0</v>
      </c>
    </row>
    <row r="95" spans="1:32" x14ac:dyDescent="0.25">
      <c r="A95" s="252">
        <f t="shared" si="19"/>
        <v>77</v>
      </c>
      <c r="B95" s="221"/>
      <c r="C95" s="245"/>
      <c r="D95" s="246"/>
      <c r="E95" s="222" t="str">
        <f>IFERROR(VLOOKUP(F95,ReferenceTbl[],3,FALSE),"")</f>
        <v/>
      </c>
      <c r="F95" s="247"/>
      <c r="G95" s="222" t="str">
        <f>IFERROR(VLOOKUP(F95,ReferenceTbl[],5,FALSE),"")</f>
        <v/>
      </c>
      <c r="H95" s="222" t="str">
        <f t="shared" si="20"/>
        <v/>
      </c>
      <c r="I95" s="222" t="str">
        <f>IFERROR(VLOOKUP(J95,ReferenceTbl[],3,FALSE), "")</f>
        <v/>
      </c>
      <c r="J95" s="248"/>
      <c r="K95" s="244"/>
      <c r="L95" s="225" t="str">
        <f>IFERROR(VLOOKUP(J95,ReferenceTbl[],5,FALSE), "")</f>
        <v/>
      </c>
      <c r="M95" s="249"/>
      <c r="N95" s="249"/>
      <c r="O95" s="250"/>
      <c r="P95" s="229" t="str">
        <f t="shared" si="16"/>
        <v/>
      </c>
      <c r="Q95" s="230" t="str">
        <f t="shared" si="21"/>
        <v/>
      </c>
      <c r="R95" s="231" t="str">
        <f t="shared" si="17"/>
        <v/>
      </c>
      <c r="S95" s="231" t="str">
        <f t="shared" si="18"/>
        <v/>
      </c>
      <c r="T95" s="232" t="str">
        <f t="shared" si="22"/>
        <v/>
      </c>
      <c r="U95" s="233" t="str">
        <f t="shared" si="23"/>
        <v/>
      </c>
      <c r="V95" s="233" t="str">
        <f t="shared" si="24"/>
        <v/>
      </c>
      <c r="W95" s="234" t="str">
        <f t="shared" si="25"/>
        <v/>
      </c>
      <c r="X95" s="235" t="str">
        <f t="shared" si="26"/>
        <v/>
      </c>
      <c r="Y95" s="236" t="str">
        <f t="shared" si="27"/>
        <v/>
      </c>
      <c r="Z95" s="236" t="str">
        <f t="shared" si="28"/>
        <v/>
      </c>
      <c r="AA95" s="237">
        <f>IFERROR(VLOOKUP(J95,ReferenceTbl[],6,FALSE), 0)</f>
        <v>0</v>
      </c>
      <c r="AB95" s="237">
        <f>IFERROR(VLOOKUP(N95,ReferenceTbl[],6,FALSE), 0)</f>
        <v>0</v>
      </c>
      <c r="AC95"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5"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5" s="239">
        <f>IFERROR(INDEX(ReferenceTbl[[SMBDI]:[NA]],MATCH(LBL_Table[[#This Row],[Control Description]], ReferenceTbl[Fixture Description],0),MATCH('Proposal 4'!$G$9,ReferenceTbl[[#Headers],[SMBDI]:[NA]],0)),0)</f>
        <v>0</v>
      </c>
      <c r="AF95" s="240">
        <f>IFERROR(VLOOKUP(LBL_Table[[#This Row],[Post Fixture Description]],Reference!A:G,7,FALSE),0)</f>
        <v>0</v>
      </c>
    </row>
    <row r="96" spans="1:32" x14ac:dyDescent="0.25">
      <c r="A96" s="252">
        <f t="shared" si="19"/>
        <v>78</v>
      </c>
      <c r="B96" s="221"/>
      <c r="C96" s="245"/>
      <c r="D96" s="246"/>
      <c r="E96" s="222" t="str">
        <f>IFERROR(VLOOKUP(F96,ReferenceTbl[],3,FALSE),"")</f>
        <v/>
      </c>
      <c r="F96" s="247"/>
      <c r="G96" s="222" t="str">
        <f>IFERROR(VLOOKUP(F96,ReferenceTbl[],5,FALSE),"")</f>
        <v/>
      </c>
      <c r="H96" s="222" t="str">
        <f t="shared" si="20"/>
        <v/>
      </c>
      <c r="I96" s="222" t="str">
        <f>IFERROR(VLOOKUP(J96,ReferenceTbl[],3,FALSE), "")</f>
        <v/>
      </c>
      <c r="J96" s="251"/>
      <c r="K96" s="244"/>
      <c r="L96" s="225" t="str">
        <f>IFERROR(VLOOKUP(J96,ReferenceTbl[],5,FALSE), "")</f>
        <v/>
      </c>
      <c r="M96" s="249"/>
      <c r="N96" s="249"/>
      <c r="O96" s="250"/>
      <c r="P96" s="229" t="str">
        <f t="shared" si="16"/>
        <v/>
      </c>
      <c r="Q96" s="230" t="str">
        <f t="shared" si="21"/>
        <v/>
      </c>
      <c r="R96" s="231" t="str">
        <f t="shared" si="17"/>
        <v/>
      </c>
      <c r="S96" s="231" t="str">
        <f t="shared" si="18"/>
        <v/>
      </c>
      <c r="T96" s="232" t="str">
        <f t="shared" si="22"/>
        <v/>
      </c>
      <c r="U96" s="233" t="str">
        <f t="shared" si="23"/>
        <v/>
      </c>
      <c r="V96" s="233" t="str">
        <f t="shared" si="24"/>
        <v/>
      </c>
      <c r="W96" s="234" t="str">
        <f t="shared" si="25"/>
        <v/>
      </c>
      <c r="X96" s="235" t="str">
        <f t="shared" si="26"/>
        <v/>
      </c>
      <c r="Y96" s="236" t="str">
        <f t="shared" si="27"/>
        <v/>
      </c>
      <c r="Z96" s="236" t="str">
        <f t="shared" si="28"/>
        <v/>
      </c>
      <c r="AA96" s="237">
        <f>IFERROR(VLOOKUP(J96,ReferenceTbl[],6,FALSE), 0)</f>
        <v>0</v>
      </c>
      <c r="AB96" s="237">
        <f>IFERROR(VLOOKUP(N96,ReferenceTbl[],6,FALSE), 0)</f>
        <v>0</v>
      </c>
      <c r="AC96" s="237">
        <f>IFERROR(IF(NOT($G$9="CI"),INDEX(ReferenceTbl[[SMBDI]:[NA]],MATCH(LBL_Table[[#This Row],[Post Fixture Description]], ReferenceTbl[Fixture Description],0),MATCH('Proposal 4'!$G$9,ReferenceTbl[[#Headers],[SMBDI]:[NA]],0)),INDEX(ReferenceTbl[[SMBDI]:[NA]],MATCH(LBL_Table[[#This Row],[Pre Fixture Description]], ReferenceTbl[Fixture Description],0),MATCH('Proposal 4'!$G$9,ReferenceTbl[[#Headers],[SMBDI]:[NA]],0))),0)</f>
        <v>0</v>
      </c>
      <c r="AD96" s="238">
        <f>IFERROR(IF(NOT($G$10="CI"),INDEX(ReferenceTbl[[SMBDI]:[NA]],MATCH(LBL_Table[[#This Row],[Post Fixture Description]], ReferenceTbl[Fixture Description],0),MATCH('Proposal 4'!$G$10,ReferenceTbl[[#Headers],[SMBDI]:[NA]],0)),INDEX(ReferenceTbl[[SMBDI]:[NA]],MATCH(LBL_Table[[#This Row],[Pre Fixture Description]], ReferenceTbl[Fixture Description],0),MATCH('Proposal 4'!$G$10,ReferenceTbl[[#Headers],[SMBDI]:[NA]],0))),0)</f>
        <v>0</v>
      </c>
      <c r="AE96" s="239">
        <f>IFERROR(INDEX(ReferenceTbl[[SMBDI]:[NA]],MATCH(LBL_Table[[#This Row],[Control Description]], ReferenceTbl[Fixture Description],0),MATCH('Proposal 4'!$G$9,ReferenceTbl[[#Headers],[SMBDI]:[NA]],0)),0)</f>
        <v>0</v>
      </c>
      <c r="AF96" s="240">
        <f>IFERROR(VLOOKUP(LBL_Table[[#This Row],[Post Fixture Description]],Reference!A:G,7,FALSE),0)</f>
        <v>0</v>
      </c>
    </row>
  </sheetData>
  <sheetProtection formatCells="0" formatColumns="0" formatRows="0" insertColumns="0" insertRows="0" insertHyperlinks="0" deleteColumns="0" deleteRows="0" sort="0" autoFilter="0" pivotTables="0"/>
  <mergeCells count="18">
    <mergeCell ref="U17:AF17"/>
    <mergeCell ref="C4:D4"/>
    <mergeCell ref="N3:S3"/>
    <mergeCell ref="K3:L3"/>
    <mergeCell ref="C3:F3"/>
    <mergeCell ref="B17:C17"/>
    <mergeCell ref="C7:D7"/>
    <mergeCell ref="C5:D5"/>
    <mergeCell ref="C6:D6"/>
    <mergeCell ref="D17:G17"/>
    <mergeCell ref="C9:D9"/>
    <mergeCell ref="C8:D8"/>
    <mergeCell ref="C11:D11"/>
    <mergeCell ref="C10:D10"/>
    <mergeCell ref="O17:P17"/>
    <mergeCell ref="H8:J15"/>
    <mergeCell ref="Q17:T17"/>
    <mergeCell ref="H17:L17"/>
  </mergeCells>
  <phoneticPr fontId="7" type="noConversion"/>
  <dataValidations count="4">
    <dataValidation type="list" allowBlank="1" promptTitle="Select State" sqref="F6" xr:uid="{35CE2020-F949-4065-8725-913D6BD73C13}">
      <formula1>StateLst</formula1>
    </dataValidation>
    <dataValidation type="list" allowBlank="1" showInputMessage="1" sqref="F9:F10" xr:uid="{00000000-0002-0000-0500-000000000000}">
      <formula1>RebateLst</formula1>
    </dataValidation>
    <dataValidation type="list" allowBlank="1" showInputMessage="1" sqref="J19:J94" xr:uid="{5E18B7D7-B8FC-4BEE-B3C3-B6F884335750}">
      <formula1>SearchPost</formula1>
    </dataValidation>
    <dataValidation type="list" allowBlank="1" showInputMessage="1" sqref="F19:F96" xr:uid="{1618BC19-3383-4AA5-8028-4447E5CFF92B}">
      <formula1>SearchPre</formula1>
    </dataValidation>
  </dataValidations>
  <printOptions horizontalCentered="1"/>
  <pageMargins left="0.25" right="0.25" top="1" bottom="0.75" header="0.3" footer="0.3"/>
  <pageSetup scale="47" fitToHeight="0" orientation="landscape" r:id="rId1"/>
  <headerFooter alignWithMargins="0">
    <oddHeader>&amp;L&amp;"Calibri,Regular"&amp;K000000&amp;G&amp;R&amp;"Calibri,Bold"&amp;K00-048Turnkey Facility and Energy Solutions&amp;"Calibri,Regular"&amp;K1F497D
&amp;"Calibri,Bold"&amp;K03+000Lighting Upgrade Proposal</oddHeader>
    <oddFooter xml:space="preserve">&amp;L&amp;"Calibri,Bold"&amp;K16365CDVM Industries. 1965 Steinway Street, Long Island City NY 11005. 212 739-7846    &amp;"Calibri,Regular"
&amp;"Calibri,Bold"&amp;K00-045Minority, Veteran, Women Owned Business&amp;R&amp;"Calibri,Bold"&amp;K00-043
&amp;K00-049&amp;D  </oddFooter>
  </headerFooter>
  <drawing r:id="rId2"/>
  <legacyDrawing r:id="rId3"/>
  <legacyDrawingHF r:id="rId4"/>
  <controls>
    <mc:AlternateContent xmlns:mc="http://schemas.openxmlformats.org/markup-compatibility/2006">
      <mc:Choice Requires="x14">
        <control shapeId="4411" r:id="rId5" name="TempCombo">
          <controlPr defaultSize="0" autoLine="0" autoPict="0" r:id="rId6">
            <anchor moveWithCells="1">
              <from>
                <xdr:col>0</xdr:col>
                <xdr:colOff>0</xdr:colOff>
                <xdr:row>0</xdr:row>
                <xdr:rowOff>133350</xdr:rowOff>
              </from>
              <to>
                <xdr:col>0</xdr:col>
                <xdr:colOff>0</xdr:colOff>
                <xdr:row>2</xdr:row>
                <xdr:rowOff>57150</xdr:rowOff>
              </to>
            </anchor>
          </controlPr>
        </control>
      </mc:Choice>
      <mc:Fallback>
        <control shapeId="4411" r:id="rId5" name="TempCombo"/>
      </mc:Fallback>
    </mc:AlternateContent>
  </controls>
  <tableParts count="1">
    <tablePart r:id="rId7"/>
  </tableParts>
  <extLst>
    <ext xmlns:x14="http://schemas.microsoft.com/office/spreadsheetml/2009/9/main" uri="{CCE6A557-97BC-4b89-ADB6-D9C93CAAB3DF}">
      <x14:dataValidations xmlns:xm="http://schemas.microsoft.com/office/excel/2006/main" count="1">
        <x14:dataValidation type="list" allowBlank="1" showInputMessage="1" xr:uid="{53526486-06F2-4D33-A5FB-56B61C449C05}">
          <x14:formula1>
            <xm:f>OFFSET(Reference!$AM$2,,,COUNTIF(Reference!$AM$2:$AM$300,"?*"),)</xm:f>
          </x14:formula1>
          <xm:sqref>N19:N96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2060"/>
  </sheetPr>
  <dimension ref="A4:K94"/>
  <sheetViews>
    <sheetView showGridLines="0" view="pageBreakPreview" topLeftCell="A7" zoomScale="120" zoomScaleNormal="100" zoomScaleSheetLayoutView="120" zoomScalePageLayoutView="55" workbookViewId="0">
      <selection activeCell="K21" sqref="K21"/>
    </sheetView>
  </sheetViews>
  <sheetFormatPr defaultColWidth="10.7109375" defaultRowHeight="15" x14ac:dyDescent="0.25"/>
  <cols>
    <col min="1" max="1" width="14.5703125" style="11" customWidth="1"/>
    <col min="2" max="11" width="11.42578125" style="11" customWidth="1"/>
    <col min="12" max="12" width="9.7109375" style="11" customWidth="1"/>
    <col min="13" max="13" width="5.42578125" style="11" customWidth="1"/>
    <col min="14" max="14" width="13.7109375" style="11" customWidth="1"/>
    <col min="15" max="15" width="9" style="11" customWidth="1"/>
    <col min="16" max="16" width="6.7109375" style="11" customWidth="1"/>
    <col min="17" max="17" width="8.7109375" style="11" customWidth="1"/>
    <col min="18" max="18" width="17.42578125" style="11" customWidth="1"/>
    <col min="19" max="16384" width="10.7109375" style="11"/>
  </cols>
  <sheetData>
    <row r="4" spans="1:11" ht="27" customHeight="1" x14ac:dyDescent="0.35">
      <c r="A4" s="114" t="s">
        <v>14</v>
      </c>
      <c r="B4" s="131"/>
    </row>
    <row r="5" spans="1:11" ht="3" customHeight="1" x14ac:dyDescent="0.35">
      <c r="A5" s="132"/>
      <c r="B5" s="133"/>
      <c r="C5" s="134"/>
      <c r="D5" s="134"/>
      <c r="E5" s="134"/>
      <c r="F5" s="134"/>
      <c r="G5" s="134"/>
      <c r="H5" s="134"/>
      <c r="I5" s="134"/>
      <c r="J5" s="134"/>
      <c r="K5" s="134"/>
    </row>
    <row r="7" spans="1:11" ht="15.75" x14ac:dyDescent="0.25">
      <c r="A7" s="135" t="s">
        <v>15</v>
      </c>
      <c r="B7" s="136"/>
      <c r="C7" s="136"/>
      <c r="D7" s="137"/>
      <c r="E7" s="137"/>
      <c r="F7" s="296" t="s">
        <v>20</v>
      </c>
      <c r="G7" s="296"/>
      <c r="H7" s="137"/>
      <c r="I7" s="292" t="s">
        <v>23</v>
      </c>
      <c r="J7" s="292"/>
      <c r="K7" s="292"/>
    </row>
    <row r="8" spans="1:11" x14ac:dyDescent="0.25">
      <c r="A8" s="138" t="s">
        <v>16</v>
      </c>
      <c r="B8" s="138"/>
      <c r="C8" s="297">
        <f>Project_Cost</f>
        <v>0</v>
      </c>
      <c r="D8" s="298"/>
      <c r="F8" s="139" t="s">
        <v>4</v>
      </c>
      <c r="G8" s="152" t="str">
        <f>Payback</f>
        <v>Check data</v>
      </c>
      <c r="H8" s="164"/>
      <c r="I8" s="164" t="s">
        <v>286</v>
      </c>
      <c r="J8" s="139"/>
      <c r="K8" s="113">
        <f>kwhSavings*1.5</f>
        <v>0</v>
      </c>
    </row>
    <row r="9" spans="1:11" x14ac:dyDescent="0.25">
      <c r="A9" s="138" t="s">
        <v>17</v>
      </c>
      <c r="B9" s="138"/>
      <c r="C9" s="298">
        <f>RebateTtl</f>
        <v>0</v>
      </c>
      <c r="D9" s="298"/>
      <c r="F9" s="139" t="s">
        <v>12</v>
      </c>
      <c r="G9" s="153" t="str">
        <f>ROI</f>
        <v>Check data</v>
      </c>
      <c r="H9" s="293" t="s">
        <v>21</v>
      </c>
      <c r="I9" s="293"/>
      <c r="J9" s="139"/>
      <c r="K9" s="113">
        <f>kwhSavings*0.018</f>
        <v>0</v>
      </c>
    </row>
    <row r="10" spans="1:11" x14ac:dyDescent="0.25">
      <c r="A10" s="138" t="s">
        <v>18</v>
      </c>
      <c r="B10" s="138"/>
      <c r="D10" s="13"/>
      <c r="F10" s="139"/>
      <c r="H10" s="139"/>
      <c r="I10" s="140" t="s">
        <v>22</v>
      </c>
      <c r="J10" s="139"/>
      <c r="K10" s="113">
        <f>kwhSavings*0.0001</f>
        <v>0</v>
      </c>
    </row>
    <row r="11" spans="1:11" x14ac:dyDescent="0.25">
      <c r="A11" s="141" t="s">
        <v>19</v>
      </c>
      <c r="B11" s="141"/>
      <c r="C11" s="295">
        <f>C8-C9</f>
        <v>0</v>
      </c>
      <c r="D11" s="295"/>
      <c r="E11" s="123"/>
      <c r="F11" s="142"/>
      <c r="G11" s="123"/>
      <c r="H11" s="143"/>
      <c r="I11" s="294" t="s">
        <v>24</v>
      </c>
      <c r="J11" s="294"/>
      <c r="K11" s="294"/>
    </row>
    <row r="24" spans="1:11" ht="23.1" customHeight="1" x14ac:dyDescent="0.25">
      <c r="A24" s="291" t="s">
        <v>88</v>
      </c>
      <c r="B24" s="291"/>
      <c r="C24" s="291"/>
      <c r="D24" s="291"/>
      <c r="E24" s="291"/>
      <c r="F24" s="291"/>
      <c r="G24" s="291"/>
      <c r="H24" s="291"/>
      <c r="I24" s="291"/>
      <c r="J24" s="291"/>
      <c r="K24" s="291"/>
    </row>
    <row r="25" spans="1:11" x14ac:dyDescent="0.25">
      <c r="A25" s="144" t="s">
        <v>82</v>
      </c>
      <c r="B25" s="145">
        <v>1</v>
      </c>
      <c r="C25" s="145">
        <v>2</v>
      </c>
      <c r="D25" s="145">
        <v>3</v>
      </c>
      <c r="E25" s="145">
        <v>4</v>
      </c>
      <c r="F25" s="145">
        <v>5</v>
      </c>
      <c r="G25" s="145">
        <v>6</v>
      </c>
      <c r="H25" s="145">
        <v>7</v>
      </c>
      <c r="I25" s="145">
        <v>8</v>
      </c>
      <c r="J25" s="145">
        <v>9</v>
      </c>
      <c r="K25" s="145">
        <v>10</v>
      </c>
    </row>
    <row r="26" spans="1:11" x14ac:dyDescent="0.25">
      <c r="A26" s="146" t="s">
        <v>87</v>
      </c>
      <c r="B26" s="154">
        <f>-C11</f>
        <v>0</v>
      </c>
      <c r="C26" s="154">
        <v>0</v>
      </c>
      <c r="D26" s="154">
        <v>0</v>
      </c>
      <c r="E26" s="154">
        <v>0</v>
      </c>
      <c r="F26" s="154">
        <v>0</v>
      </c>
      <c r="G26" s="154">
        <v>0</v>
      </c>
      <c r="H26" s="154">
        <v>0</v>
      </c>
      <c r="I26" s="154">
        <v>0</v>
      </c>
      <c r="J26" s="154">
        <v>0</v>
      </c>
      <c r="K26" s="154">
        <v>0</v>
      </c>
    </row>
    <row r="27" spans="1:11" x14ac:dyDescent="0.25">
      <c r="A27" s="146" t="s">
        <v>84</v>
      </c>
      <c r="B27" s="154">
        <f t="shared" ref="B27:K27" si="0">CostSavings</f>
        <v>0</v>
      </c>
      <c r="C27" s="154">
        <f t="shared" si="0"/>
        <v>0</v>
      </c>
      <c r="D27" s="154">
        <f t="shared" si="0"/>
        <v>0</v>
      </c>
      <c r="E27" s="154">
        <f t="shared" si="0"/>
        <v>0</v>
      </c>
      <c r="F27" s="154">
        <f t="shared" si="0"/>
        <v>0</v>
      </c>
      <c r="G27" s="154">
        <f t="shared" si="0"/>
        <v>0</v>
      </c>
      <c r="H27" s="154">
        <f t="shared" si="0"/>
        <v>0</v>
      </c>
      <c r="I27" s="154">
        <f t="shared" si="0"/>
        <v>0</v>
      </c>
      <c r="J27" s="154">
        <f t="shared" si="0"/>
        <v>0</v>
      </c>
      <c r="K27" s="154">
        <f t="shared" si="0"/>
        <v>0</v>
      </c>
    </row>
    <row r="28" spans="1:11" ht="24" x14ac:dyDescent="0.25">
      <c r="A28" s="147" t="s">
        <v>89</v>
      </c>
      <c r="B28" s="155">
        <f>B26+B27</f>
        <v>0</v>
      </c>
      <c r="C28" s="156">
        <f t="shared" ref="C28:K28" si="1">B28+C27</f>
        <v>0</v>
      </c>
      <c r="D28" s="156">
        <f t="shared" si="1"/>
        <v>0</v>
      </c>
      <c r="E28" s="156">
        <f t="shared" si="1"/>
        <v>0</v>
      </c>
      <c r="F28" s="156">
        <f t="shared" si="1"/>
        <v>0</v>
      </c>
      <c r="G28" s="156">
        <f t="shared" si="1"/>
        <v>0</v>
      </c>
      <c r="H28" s="156">
        <f t="shared" si="1"/>
        <v>0</v>
      </c>
      <c r="I28" s="156">
        <f t="shared" si="1"/>
        <v>0</v>
      </c>
      <c r="J28" s="156">
        <f t="shared" si="1"/>
        <v>0</v>
      </c>
      <c r="K28" s="156">
        <f t="shared" si="1"/>
        <v>0</v>
      </c>
    </row>
    <row r="29" spans="1:11" ht="26.25" x14ac:dyDescent="0.25">
      <c r="A29" s="148" t="s">
        <v>83</v>
      </c>
      <c r="B29" s="157">
        <f>K28</f>
        <v>0</v>
      </c>
      <c r="C29" s="149"/>
      <c r="D29" s="149"/>
      <c r="E29" s="149"/>
      <c r="F29" s="149"/>
      <c r="G29" s="149"/>
      <c r="H29" s="149"/>
      <c r="I29" s="149"/>
      <c r="J29" s="149"/>
      <c r="K29" s="149"/>
    </row>
    <row r="30" spans="1:11" x14ac:dyDescent="0.25">
      <c r="A30" s="116"/>
      <c r="B30" s="12"/>
      <c r="C30" s="12"/>
      <c r="D30" s="12"/>
      <c r="E30" s="12"/>
      <c r="F30" s="12"/>
      <c r="G30" s="12"/>
      <c r="H30" s="12"/>
      <c r="I30" s="12"/>
      <c r="J30" s="12"/>
      <c r="K30" s="12"/>
    </row>
    <row r="31" spans="1:11" x14ac:dyDescent="0.25">
      <c r="A31" s="150"/>
      <c r="B31" s="151"/>
      <c r="C31" s="151"/>
      <c r="D31" s="151"/>
      <c r="E31" s="151"/>
      <c r="F31" s="151"/>
      <c r="G31" s="151"/>
    </row>
    <row r="94" ht="17.100000000000001" customHeight="1" x14ac:dyDescent="0.25"/>
  </sheetData>
  <sheetProtection formatCells="0" formatColumns="0" formatRows="0" insertColumns="0" insertRows="0" insertHyperlinks="0" deleteColumns="0" deleteRows="0" sort="0" autoFilter="0" pivotTables="0"/>
  <mergeCells count="8">
    <mergeCell ref="A24:K24"/>
    <mergeCell ref="I7:K7"/>
    <mergeCell ref="H9:I9"/>
    <mergeCell ref="I11:K11"/>
    <mergeCell ref="C11:D11"/>
    <mergeCell ref="F7:G7"/>
    <mergeCell ref="C8:D8"/>
    <mergeCell ref="C9:D9"/>
  </mergeCells>
  <phoneticPr fontId="7" type="noConversion"/>
  <pageMargins left="0.5" right="0.35" top="0.75" bottom="0.5" header="0.5" footer="0.5"/>
  <pageSetup pageOrder="overThenDown" orientation="landscape" horizontalDpi="4294967292" verticalDpi="4294967292" r:id="rId1"/>
  <headerFooter>
    <oddHeader>&amp;L&amp;G&amp;R&amp;"-,Bold"&amp;K00-041Turnkey Facility and Energy Solutions&amp;"-,Regular"&amp;K01+000
&amp;"-,Bold"&amp;K03+000Lighting Upgrade Proposal</oddHeader>
    <oddFooter>&amp;L&amp;"-,Bold"&amp;K03+000DVM Industries. 1965 Steinway Street, Long Island City NY 11005. 212 739-7846 &amp;"-,Regular"&amp;K01+000   
&amp;"-,Bold"&amp;K00-049Minority, Veteran, Women Owned Business&amp;R&amp;"-,Bold"&amp;K00-049&amp;D</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002060"/>
    <pageSetUpPr fitToPage="1"/>
  </sheetPr>
  <dimension ref="A1:I41"/>
  <sheetViews>
    <sheetView showGridLines="0" view="pageBreakPreview" zoomScale="85" zoomScaleNormal="100" zoomScaleSheetLayoutView="85" zoomScalePageLayoutView="60" workbookViewId="0">
      <selection activeCell="A12" sqref="A12"/>
    </sheetView>
  </sheetViews>
  <sheetFormatPr defaultColWidth="10.7109375" defaultRowHeight="15" x14ac:dyDescent="0.25"/>
  <cols>
    <col min="1" max="1" width="23.7109375" style="11" customWidth="1"/>
    <col min="2" max="2" width="4" style="11" customWidth="1"/>
    <col min="3" max="3" width="14.28515625" style="11" customWidth="1"/>
    <col min="4" max="4" width="9" style="11" customWidth="1"/>
    <col min="5" max="5" width="7" style="11" customWidth="1"/>
    <col min="6" max="6" width="3" style="11" customWidth="1"/>
    <col min="7" max="7" width="15" style="11" customWidth="1"/>
    <col min="8" max="8" width="12.28515625" style="11" customWidth="1"/>
    <col min="9" max="9" width="21" style="11" customWidth="1"/>
    <col min="10" max="10" width="7.42578125" style="11" customWidth="1"/>
    <col min="11" max="11" width="9" style="11" customWidth="1"/>
    <col min="12" max="12" width="6.7109375" style="11" customWidth="1"/>
    <col min="13" max="13" width="8.7109375" style="11" customWidth="1"/>
    <col min="14" max="14" width="17.42578125" style="11" customWidth="1"/>
    <col min="15" max="16384" width="10.7109375" style="11"/>
  </cols>
  <sheetData>
    <row r="1" spans="1:9" ht="21" x14ac:dyDescent="0.35">
      <c r="A1" s="114" t="s">
        <v>61</v>
      </c>
    </row>
    <row r="3" spans="1:9" x14ac:dyDescent="0.25">
      <c r="A3" s="158" t="s">
        <v>78</v>
      </c>
      <c r="G3" s="162" t="str">
        <f>'Proposal 4'!$F$4</f>
        <v>First Service Energy</v>
      </c>
    </row>
    <row r="4" spans="1:9" x14ac:dyDescent="0.25">
      <c r="A4" s="158" t="s">
        <v>79</v>
      </c>
      <c r="G4" s="159"/>
    </row>
    <row r="5" spans="1:9" ht="23.1" customHeight="1" x14ac:dyDescent="0.25">
      <c r="A5" s="116" t="s">
        <v>55</v>
      </c>
      <c r="B5" s="299">
        <f>'Proposal 4'!F5</f>
        <v>0</v>
      </c>
      <c r="C5" s="299"/>
      <c r="D5" s="299"/>
      <c r="E5" s="299"/>
      <c r="F5" s="299"/>
      <c r="G5" s="299"/>
      <c r="H5" s="299"/>
      <c r="I5" s="299"/>
    </row>
    <row r="6" spans="1:9" ht="19.5" customHeight="1" x14ac:dyDescent="0.25">
      <c r="A6" s="11" t="s">
        <v>62</v>
      </c>
      <c r="B6" s="301">
        <f>Project_Cost</f>
        <v>0</v>
      </c>
      <c r="C6" s="301"/>
      <c r="D6" s="11" t="s">
        <v>80</v>
      </c>
      <c r="I6" s="160"/>
    </row>
    <row r="7" spans="1:9" ht="19.5" customHeight="1" x14ac:dyDescent="0.25">
      <c r="A7" s="116" t="s">
        <v>55</v>
      </c>
      <c r="B7" s="300">
        <f>Net_Project_Cost</f>
        <v>0</v>
      </c>
      <c r="C7" s="300"/>
      <c r="D7" s="300"/>
      <c r="E7" s="300"/>
      <c r="F7" s="300"/>
      <c r="G7" s="300"/>
      <c r="I7" s="160"/>
    </row>
    <row r="9" spans="1:9" x14ac:dyDescent="0.25">
      <c r="A9" s="11" t="s">
        <v>3664</v>
      </c>
    </row>
    <row r="10" spans="1:9" x14ac:dyDescent="0.25">
      <c r="A10" s="11" t="s">
        <v>3665</v>
      </c>
    </row>
    <row r="11" spans="1:9" x14ac:dyDescent="0.25">
      <c r="A11" s="11" t="s">
        <v>3666</v>
      </c>
    </row>
    <row r="12" spans="1:9" x14ac:dyDescent="0.25">
      <c r="A12" s="11" t="s">
        <v>99</v>
      </c>
    </row>
    <row r="14" spans="1:9" ht="17.100000000000001" customHeight="1" x14ac:dyDescent="0.25">
      <c r="A14" s="11" t="s">
        <v>63</v>
      </c>
    </row>
    <row r="15" spans="1:9" x14ac:dyDescent="0.25">
      <c r="A15" s="116" t="s">
        <v>55</v>
      </c>
      <c r="B15" s="11" t="s">
        <v>65</v>
      </c>
    </row>
    <row r="16" spans="1:9" x14ac:dyDescent="0.25">
      <c r="A16" s="116" t="s">
        <v>55</v>
      </c>
      <c r="B16" s="11" t="s">
        <v>64</v>
      </c>
    </row>
    <row r="18" spans="1:4" x14ac:dyDescent="0.25">
      <c r="A18" s="11" t="s">
        <v>66</v>
      </c>
    </row>
    <row r="19" spans="1:4" x14ac:dyDescent="0.25">
      <c r="A19" s="116" t="s">
        <v>55</v>
      </c>
      <c r="B19" s="11" t="s">
        <v>67</v>
      </c>
      <c r="D19" s="11" t="s">
        <v>85</v>
      </c>
    </row>
    <row r="20" spans="1:4" x14ac:dyDescent="0.25">
      <c r="A20" s="116" t="s">
        <v>55</v>
      </c>
      <c r="B20" s="11" t="s">
        <v>68</v>
      </c>
      <c r="D20" s="11" t="s">
        <v>85</v>
      </c>
    </row>
    <row r="21" spans="1:4" x14ac:dyDescent="0.25">
      <c r="A21" s="116" t="s">
        <v>55</v>
      </c>
      <c r="B21" s="11" t="s">
        <v>69</v>
      </c>
    </row>
    <row r="23" spans="1:4" x14ac:dyDescent="0.25">
      <c r="A23" s="11" t="s">
        <v>86</v>
      </c>
    </row>
    <row r="26" spans="1:4" x14ac:dyDescent="0.25">
      <c r="A26" s="11" t="s">
        <v>70</v>
      </c>
    </row>
    <row r="29" spans="1:4" x14ac:dyDescent="0.25">
      <c r="A29" s="11" t="s">
        <v>71</v>
      </c>
    </row>
    <row r="30" spans="1:4" x14ac:dyDescent="0.25">
      <c r="A30" s="11" t="s">
        <v>72</v>
      </c>
    </row>
    <row r="34" spans="1:9" ht="15.75" thickBot="1" x14ac:dyDescent="0.3">
      <c r="A34" s="161"/>
      <c r="B34" s="161"/>
      <c r="C34" s="161"/>
      <c r="E34" s="161"/>
      <c r="F34" s="161"/>
      <c r="H34" s="161"/>
      <c r="I34" s="161"/>
    </row>
    <row r="35" spans="1:9" x14ac:dyDescent="0.25">
      <c r="A35" s="303" t="s">
        <v>73</v>
      </c>
      <c r="B35" s="303"/>
      <c r="C35" s="303"/>
      <c r="E35" s="303" t="s">
        <v>75</v>
      </c>
      <c r="F35" s="303"/>
      <c r="H35" s="303" t="s">
        <v>90</v>
      </c>
      <c r="I35" s="303"/>
    </row>
    <row r="38" spans="1:9" ht="15.75" thickBot="1" x14ac:dyDescent="0.3">
      <c r="A38" s="161"/>
      <c r="B38" s="161"/>
      <c r="C38" s="161"/>
    </row>
    <row r="39" spans="1:9" x14ac:dyDescent="0.25">
      <c r="A39" s="302" t="s">
        <v>74</v>
      </c>
      <c r="B39" s="302"/>
      <c r="C39" s="302"/>
    </row>
    <row r="41" spans="1:9" x14ac:dyDescent="0.25">
      <c r="A41" s="263" t="s">
        <v>76</v>
      </c>
      <c r="B41" s="263"/>
      <c r="C41" s="263"/>
      <c r="D41" s="263"/>
      <c r="E41" s="263"/>
      <c r="F41" s="263"/>
      <c r="G41" s="263"/>
      <c r="H41" s="263"/>
      <c r="I41" s="263"/>
    </row>
  </sheetData>
  <sheetProtection algorithmName="SHA-512" hashValue="HBe+y7rgb9A0F/QwFUfcCRKzgRGk5fx13so3fZ+x1Inlc4cOH/gNAEfoNAXqKuUL6giEqUe+WLNR+xzNOcIZsg==" saltValue="swvN9kPH8h9HoNMkzfn+pw==" spinCount="100000" sheet="1" objects="1" scenarios="1" formatCells="0" formatColumns="0" formatRows="0"/>
  <mergeCells count="8">
    <mergeCell ref="B5:I5"/>
    <mergeCell ref="B7:G7"/>
    <mergeCell ref="B6:C6"/>
    <mergeCell ref="A39:C39"/>
    <mergeCell ref="A41:I41"/>
    <mergeCell ref="A35:C35"/>
    <mergeCell ref="E35:F35"/>
    <mergeCell ref="H35:I35"/>
  </mergeCells>
  <phoneticPr fontId="7" type="noConversion"/>
  <pageMargins left="0.75" right="0.45" top="1" bottom="1" header="0.5" footer="0.5"/>
  <pageSetup scale="85" fitToHeight="0" pageOrder="overThenDown" orientation="portrait" horizontalDpi="4294967292" verticalDpi="4294967292" r:id="rId1"/>
  <headerFooter alignWithMargins="0">
    <oddHeader xml:space="preserve">&amp;L&amp;G&amp;R&amp;"-,Bold"&amp;K00-045Turnkey Facility and Energy Solutions&amp;"-,Regular"&amp;K143C7E
&amp;"-,Bold"Lighting Upgrade Proposal&amp;"-,Regular"
</oddHeader>
    <oddFooter>&amp;L&amp;"Calibri,Bold"&amp;K04-022DVM Industries. 1965 Steinway Street, Long Island City NY 11005. 212 739-7846    
&amp;K00-049Minority, Veteran, Women Owned Business&amp;C&amp;"Calibri,Regular"&amp;K000000
&amp;R&amp;"-,Bold"&amp;K00-049&amp;D</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CECB5-9664-424C-AA85-D713D31664EA}">
  <sheetPr codeName="Sheet8">
    <tabColor rgb="FF002060"/>
    <pageSetUpPr fitToPage="1"/>
  </sheetPr>
  <dimension ref="A2:C43"/>
  <sheetViews>
    <sheetView showGridLines="0" view="pageBreakPreview" zoomScale="85" zoomScaleNormal="100" zoomScaleSheetLayoutView="85" workbookViewId="0">
      <selection activeCell="B22" sqref="B22"/>
    </sheetView>
  </sheetViews>
  <sheetFormatPr defaultColWidth="10.7109375" defaultRowHeight="15" x14ac:dyDescent="0.25"/>
  <cols>
    <col min="1" max="1" width="5.5703125" style="4" customWidth="1"/>
    <col min="2" max="2" width="80.5703125" style="4" customWidth="1"/>
    <col min="3" max="3" width="9.7109375" style="4" customWidth="1"/>
    <col min="4" max="4" width="7.42578125" style="4" customWidth="1"/>
    <col min="5" max="5" width="9" style="4" customWidth="1"/>
    <col min="6" max="6" width="6.7109375" style="4" customWidth="1"/>
    <col min="7" max="7" width="8.7109375" style="4" customWidth="1"/>
    <col min="8" max="8" width="17.42578125" style="4" customWidth="1"/>
    <col min="9" max="16384" width="10.7109375" style="4"/>
  </cols>
  <sheetData>
    <row r="2" spans="1:2" ht="21" x14ac:dyDescent="0.35">
      <c r="B2" s="6" t="s">
        <v>262</v>
      </c>
    </row>
    <row r="3" spans="1:2" x14ac:dyDescent="0.25">
      <c r="A3" s="3"/>
    </row>
    <row r="4" spans="1:2" x14ac:dyDescent="0.25">
      <c r="A4" s="3"/>
    </row>
    <row r="5" spans="1:2" ht="21.6" customHeight="1" x14ac:dyDescent="0.25">
      <c r="A5" s="1"/>
      <c r="B5" s="106" t="s">
        <v>265</v>
      </c>
    </row>
    <row r="6" spans="1:2" ht="21.6" customHeight="1" x14ac:dyDescent="0.25">
      <c r="B6" s="109" t="s">
        <v>266</v>
      </c>
    </row>
    <row r="7" spans="1:2" ht="21.6" customHeight="1" x14ac:dyDescent="0.25">
      <c r="A7" s="1"/>
      <c r="B7" s="110"/>
    </row>
    <row r="8" spans="1:2" ht="21.6" customHeight="1" x14ac:dyDescent="0.25">
      <c r="B8" s="106" t="s">
        <v>267</v>
      </c>
    </row>
    <row r="9" spans="1:2" ht="21.6" customHeight="1" x14ac:dyDescent="0.25">
      <c r="B9" s="106" t="s">
        <v>268</v>
      </c>
    </row>
    <row r="10" spans="1:2" ht="21.6" customHeight="1" x14ac:dyDescent="0.25">
      <c r="B10" s="106" t="s">
        <v>269</v>
      </c>
    </row>
    <row r="11" spans="1:2" ht="21.6" customHeight="1" x14ac:dyDescent="0.25">
      <c r="B11" s="106" t="s">
        <v>270</v>
      </c>
    </row>
    <row r="12" spans="1:2" ht="21.6" customHeight="1" x14ac:dyDescent="0.25">
      <c r="B12" s="106" t="s">
        <v>271</v>
      </c>
    </row>
    <row r="13" spans="1:2" ht="21.6" customHeight="1" x14ac:dyDescent="0.25"/>
    <row r="14" spans="1:2" ht="21.6" customHeight="1" x14ac:dyDescent="0.25">
      <c r="B14" s="106" t="s">
        <v>272</v>
      </c>
    </row>
    <row r="15" spans="1:2" ht="21.6" customHeight="1" x14ac:dyDescent="0.25">
      <c r="B15" s="106" t="s">
        <v>273</v>
      </c>
    </row>
    <row r="16" spans="1:2" ht="21.6" customHeight="1" x14ac:dyDescent="0.25">
      <c r="B16" s="106" t="s">
        <v>274</v>
      </c>
    </row>
    <row r="17" spans="1:2" ht="21.6" customHeight="1" x14ac:dyDescent="0.25">
      <c r="A17" s="1"/>
      <c r="B17" s="106" t="s">
        <v>275</v>
      </c>
    </row>
    <row r="18" spans="1:2" ht="21.6" customHeight="1" x14ac:dyDescent="0.25">
      <c r="A18" s="1"/>
      <c r="B18" s="106" t="s">
        <v>276</v>
      </c>
    </row>
    <row r="19" spans="1:2" ht="21.6" customHeight="1" x14ac:dyDescent="0.25"/>
    <row r="20" spans="1:2" ht="21.6" customHeight="1" x14ac:dyDescent="0.25">
      <c r="B20" s="106" t="s">
        <v>277</v>
      </c>
    </row>
    <row r="21" spans="1:2" ht="21.6" customHeight="1" x14ac:dyDescent="0.25">
      <c r="A21" s="1"/>
      <c r="B21" s="106" t="s">
        <v>278</v>
      </c>
    </row>
    <row r="22" spans="1:2" ht="21.6" customHeight="1" x14ac:dyDescent="0.25">
      <c r="A22" s="1"/>
      <c r="B22" s="106" t="s">
        <v>279</v>
      </c>
    </row>
    <row r="23" spans="1:2" x14ac:dyDescent="0.25">
      <c r="A23" s="1"/>
    </row>
    <row r="33" spans="1:3" x14ac:dyDescent="0.25">
      <c r="A33" s="41"/>
      <c r="B33" s="41"/>
      <c r="C33" s="41"/>
    </row>
    <row r="34" spans="1:3" x14ac:dyDescent="0.25">
      <c r="A34" s="41"/>
      <c r="B34" s="41"/>
      <c r="C34" s="41"/>
    </row>
    <row r="35" spans="1:3" x14ac:dyDescent="0.25">
      <c r="A35" s="41"/>
      <c r="B35" s="41"/>
      <c r="C35" s="41"/>
    </row>
    <row r="36" spans="1:3" x14ac:dyDescent="0.25">
      <c r="A36" s="41"/>
      <c r="B36" s="41"/>
      <c r="C36" s="41"/>
    </row>
    <row r="37" spans="1:3" x14ac:dyDescent="0.25">
      <c r="A37" s="107"/>
      <c r="B37" s="107"/>
      <c r="C37" s="41"/>
    </row>
    <row r="38" spans="1:3" x14ac:dyDescent="0.25">
      <c r="A38" s="41"/>
      <c r="B38" s="41"/>
      <c r="C38" s="41"/>
    </row>
    <row r="39" spans="1:3" x14ac:dyDescent="0.25">
      <c r="A39" s="41"/>
      <c r="B39" s="41"/>
      <c r="C39" s="41"/>
    </row>
    <row r="40" spans="1:3" x14ac:dyDescent="0.25">
      <c r="A40" s="41"/>
      <c r="B40" s="41"/>
      <c r="C40" s="41"/>
    </row>
    <row r="41" spans="1:3" x14ac:dyDescent="0.25">
      <c r="A41" s="107"/>
      <c r="B41" s="107"/>
      <c r="C41" s="41"/>
    </row>
    <row r="43" spans="1:3" x14ac:dyDescent="0.25">
      <c r="A43" s="108"/>
      <c r="B43" s="108"/>
    </row>
  </sheetData>
  <pageMargins left="0.75" right="0.45" top="1" bottom="1" header="0.5" footer="0.5"/>
  <pageSetup scale="97" fitToHeight="0" pageOrder="overThenDown" orientation="portrait" horizontalDpi="4294967292" verticalDpi="4294967292" r:id="rId1"/>
  <headerFooter alignWithMargins="0">
    <oddHeader>&amp;L&amp;G&amp;R&amp;"-,Bold"&amp;K00-047Turnkey Facility and Energy Solutions&amp;"-,Regular"&amp;K143C7E
&amp;"-,Bold"Lighting Upgrade Proposal</oddHeader>
    <oddFooter>&amp;L&amp;"Calibri,Bold"&amp;K04-022DVM Industries. 1965 Steinway Street, Long Island City NY 11005. 212 739-7846    
&amp;K00-049Minority, Veteran, Women Owned Business&amp;C&amp;"Calibri,Regular"&amp;K000000
&amp;R&amp;"-,Bold"&amp;K00-049&amp;D</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AE736-48B3-45BC-9C43-B75A9A74163E}">
  <sheetPr codeName="Sheet5">
    <tabColor rgb="FFFFC000"/>
  </sheetPr>
  <dimension ref="A1:BA300"/>
  <sheetViews>
    <sheetView topLeftCell="A159" zoomScale="70" zoomScaleNormal="70" workbookViewId="0">
      <selection activeCell="G1" sqref="G1"/>
    </sheetView>
  </sheetViews>
  <sheetFormatPr defaultColWidth="9.28515625" defaultRowHeight="15" x14ac:dyDescent="0.25"/>
  <cols>
    <col min="1" max="1" width="50.5703125" style="4" customWidth="1"/>
    <col min="2" max="2" width="16" style="4" customWidth="1"/>
    <col min="3" max="3" width="14.7109375" style="73" customWidth="1"/>
    <col min="4" max="4" width="15.28515625" style="73" customWidth="1"/>
    <col min="5" max="5" width="19.7109375" style="73" customWidth="1"/>
    <col min="6" max="6" width="21.42578125" style="73" customWidth="1"/>
    <col min="7" max="7" width="19.42578125" style="73" customWidth="1"/>
    <col min="8" max="8" width="10.7109375" style="73" customWidth="1"/>
    <col min="9" max="9" width="12.7109375" style="73" customWidth="1"/>
    <col min="10" max="11" width="10.42578125" style="73" customWidth="1"/>
    <col min="12" max="12" width="12" style="73" customWidth="1"/>
    <col min="13" max="14" width="13.28515625" style="73" customWidth="1"/>
    <col min="15" max="15" width="10.42578125" style="73" customWidth="1"/>
    <col min="16" max="16" width="9.28515625" style="4"/>
    <col min="17" max="17" width="0" style="4" hidden="1" customWidth="1"/>
    <col min="18" max="26" width="9.28515625" style="4" hidden="1" customWidth="1"/>
    <col min="27" max="27" width="9.28515625" style="4" customWidth="1"/>
    <col min="28" max="36" width="9.28515625" style="4" hidden="1" customWidth="1"/>
    <col min="37" max="37" width="30.7109375" style="4" customWidth="1"/>
    <col min="38" max="39" width="18.7109375" style="4" customWidth="1"/>
    <col min="40" max="40" width="9.28515625" style="4" customWidth="1"/>
    <col min="41" max="41" width="26.28515625" style="11" bestFit="1" customWidth="1"/>
    <col min="42" max="42" width="16.28515625" style="11" customWidth="1"/>
    <col min="43" max="43" width="9.28515625" style="4"/>
    <col min="44" max="44" width="28" style="4" customWidth="1"/>
    <col min="45" max="45" width="13.5703125" style="4" customWidth="1"/>
    <col min="46" max="48" width="9.28515625" style="4"/>
    <col min="49" max="49" width="49.140625" style="4" bestFit="1" customWidth="1"/>
    <col min="50" max="50" width="12.5703125" style="4" customWidth="1"/>
    <col min="51" max="16384" width="9.28515625" style="4"/>
  </cols>
  <sheetData>
    <row r="1" spans="1:53" s="15" customFormat="1" ht="54.75" customHeight="1" thickBot="1" x14ac:dyDescent="0.3">
      <c r="A1" s="17" t="s">
        <v>237</v>
      </c>
      <c r="B1" s="17" t="s">
        <v>233</v>
      </c>
      <c r="C1" s="17" t="s">
        <v>241</v>
      </c>
      <c r="D1" s="17" t="s">
        <v>239</v>
      </c>
      <c r="E1" s="17" t="s">
        <v>240</v>
      </c>
      <c r="F1" s="17" t="s">
        <v>104</v>
      </c>
      <c r="G1" s="97" t="s">
        <v>3662</v>
      </c>
      <c r="H1" s="21" t="s">
        <v>225</v>
      </c>
      <c r="I1" s="21" t="s">
        <v>227</v>
      </c>
      <c r="J1" s="21" t="s">
        <v>228</v>
      </c>
      <c r="K1" s="21" t="s">
        <v>231</v>
      </c>
      <c r="L1" s="21" t="s">
        <v>229</v>
      </c>
      <c r="M1" s="21" t="s">
        <v>280</v>
      </c>
      <c r="N1" s="21" t="s">
        <v>238</v>
      </c>
      <c r="O1" s="21" t="s">
        <v>230</v>
      </c>
      <c r="P1" s="97" t="s">
        <v>232</v>
      </c>
      <c r="AK1" s="45" t="s">
        <v>234</v>
      </c>
      <c r="AL1" s="45" t="s">
        <v>235</v>
      </c>
      <c r="AM1" s="45" t="s">
        <v>236</v>
      </c>
      <c r="AO1" s="99" t="s">
        <v>198</v>
      </c>
      <c r="AP1" s="99" t="s">
        <v>202</v>
      </c>
      <c r="AQ1" s="20"/>
      <c r="AR1" s="23" t="s">
        <v>203</v>
      </c>
      <c r="AS1" s="44" t="s">
        <v>226</v>
      </c>
      <c r="AT1" s="22" t="s">
        <v>3622</v>
      </c>
      <c r="AU1" s="174" t="s">
        <v>3616</v>
      </c>
      <c r="AV1" s="174" t="s">
        <v>3617</v>
      </c>
      <c r="AW1" s="174" t="s">
        <v>3618</v>
      </c>
      <c r="AY1" s="174" t="s">
        <v>3619</v>
      </c>
      <c r="AZ1" s="174" t="s">
        <v>3620</v>
      </c>
      <c r="BA1" s="174" t="s">
        <v>3621</v>
      </c>
    </row>
    <row r="2" spans="1:53" x14ac:dyDescent="0.25">
      <c r="A2" s="18" t="s">
        <v>3668</v>
      </c>
      <c r="B2" s="18" t="s">
        <v>236</v>
      </c>
      <c r="C2" s="58">
        <v>0</v>
      </c>
      <c r="D2" s="58"/>
      <c r="E2" s="58"/>
      <c r="F2" s="59">
        <v>85</v>
      </c>
      <c r="G2" s="59"/>
      <c r="H2" s="59"/>
      <c r="I2" s="59">
        <v>25</v>
      </c>
      <c r="J2" s="59"/>
      <c r="K2" s="59">
        <v>35</v>
      </c>
      <c r="L2" s="59"/>
      <c r="M2" s="59"/>
      <c r="N2" s="59"/>
      <c r="O2" s="59"/>
      <c r="P2" s="59">
        <v>0</v>
      </c>
      <c r="AK2" s="46" t="str" cm="1">
        <f t="array" ref="AK2">IFERROR(INDEX(ReferenceTbl[Fixture Description],_xlfn.AGGREGATE(15,3,(ReferenceTbl[Type]=$AK$1)/(ReferenceTbl[Type]=$AK$1)*(ROW(ReferenceTbl[Type])-ROW($B$1)),ROWS($AJ$2:AJ2))),"")</f>
        <v>Emergency Fixture with Bug Eyes</v>
      </c>
      <c r="AL2" s="46" t="str" cm="1">
        <f t="array" ref="AL2">IFERROR(INDEX(ReferenceTbl[Fixture Description],_xlfn.AGGREGATE(15,3,(ReferenceTbl[Type]=$AL$1)/(ReferenceTbl[Type]=$AL$1)*(ROW(ReferenceTbl[Type])-ROW($B$1)),ROWS($AJ$2:AK2))),"")</f>
        <v>New LED 4in Recessed Can w/ Emergency</v>
      </c>
      <c r="AM2" s="46" t="str" cm="1">
        <f t="array" ref="AM2">IFERROR(INDEX(ReferenceTbl[Fixture Description],_xlfn.AGGREGATE(15,3,(ReferenceTbl[Type]=$AM$1)/(ReferenceTbl[Type]=$AM$1)*(ROW(ReferenceTbl[Type])-ROW($B$1)),ROWS($AJ$2:AL2))),"")</f>
        <v>Bi-level Motion Sensor</v>
      </c>
      <c r="AO2" s="100" t="s">
        <v>208</v>
      </c>
      <c r="AP2" s="100">
        <v>0.18</v>
      </c>
      <c r="AQ2" s="19"/>
      <c r="AR2" s="61" t="s">
        <v>211</v>
      </c>
      <c r="AS2" s="62" t="s">
        <v>232</v>
      </c>
      <c r="AU2" s="4" cm="1">
        <f t="array" aca="1" ref="AU2" ca="1">IFERROR(SEARCH(INDIRECT(CELL("address")),AK2),0)</f>
        <v>1</v>
      </c>
      <c r="AV2" s="4">
        <f ca="1">IF(AU2=0,"",COUNTIF($AU$2:AU2,"&gt;0"))</f>
        <v>1</v>
      </c>
      <c r="AW2" s="4" t="str">
        <f ca="1">IFERROR(INDEX(AK:AK,MATCH(ROW(AU1),AV:AV,0)),"")</f>
        <v>Emergency Fixture with Bug Eyes</v>
      </c>
      <c r="AY2" s="4" cm="1">
        <f t="array" aca="1" ref="AY2" ca="1">IFERROR(SEARCH(INDIRECT(CELL("address")),AL2),0)</f>
        <v>1</v>
      </c>
      <c r="AZ2" s="4">
        <f ca="1">IF(AY2=0,"",COUNTIF($AY$2:AY2,"&gt;0"))</f>
        <v>1</v>
      </c>
      <c r="BA2" s="4" t="str">
        <f ca="1">IFERROR(INDEX(AL:AL,MATCH(ROW(AY1),AZ:AZ,0)),"")</f>
        <v>New LED 4in Recessed Can w/ Emergency</v>
      </c>
    </row>
    <row r="3" spans="1:53" x14ac:dyDescent="0.25">
      <c r="A3" s="18" t="s">
        <v>3628</v>
      </c>
      <c r="B3" s="18" t="s">
        <v>236</v>
      </c>
      <c r="C3" s="58">
        <v>0</v>
      </c>
      <c r="D3" s="58"/>
      <c r="E3" s="58"/>
      <c r="F3" s="59">
        <v>85</v>
      </c>
      <c r="G3" s="59"/>
      <c r="H3" s="59"/>
      <c r="I3" s="59">
        <v>25</v>
      </c>
      <c r="J3" s="59"/>
      <c r="K3" s="59"/>
      <c r="L3" s="59"/>
      <c r="M3" s="59"/>
      <c r="N3" s="59"/>
      <c r="O3" s="59"/>
      <c r="P3" s="59">
        <v>0</v>
      </c>
      <c r="AK3" s="46" t="str" cm="1">
        <f t="array" ref="AK3">IFERROR(INDEX(ReferenceTbl[Fixture Description],_xlfn.AGGREGATE(15,3,(ReferenceTbl[Type]=$AK$1)/(ReferenceTbl[Type]=$AK$1)*(ROW(ReferenceTbl[Type])-ROW($B$1)),ROWS($AJ$2:AJ3))),"")</f>
        <v>200W MH Pole Light</v>
      </c>
      <c r="AL3" s="46" t="str" cm="1">
        <f t="array" ref="AL3">IFERROR(INDEX(ReferenceTbl[Fixture Description],_xlfn.AGGREGATE(15,3,(ReferenceTbl[Type]=$AL$1)/(ReferenceTbl[Type]=$AL$1)*(ROW(ReferenceTbl[Type])-ROW($B$1)),ROWS($AJ$2:AK3))),"")</f>
        <v>LED Closet Light with Built-in Sensor</v>
      </c>
      <c r="AM3" s="46" t="str" cm="1">
        <f t="array" ref="AM3">IFERROR(INDEX(ReferenceTbl[Fixture Description],_xlfn.AGGREGATE(15,3,(ReferenceTbl[Type]=$AM$1)/(ReferenceTbl[Type]=$AM$1)*(ROW(ReferenceTbl[Type])-ROW($B$1)),ROWS($AJ$2:AL3))),"")</f>
        <v>Fixture Sensor</v>
      </c>
      <c r="AO3" s="100" t="s">
        <v>207</v>
      </c>
      <c r="AP3" s="100">
        <v>0.15</v>
      </c>
      <c r="AQ3" s="19"/>
      <c r="AR3" s="19" t="s">
        <v>224</v>
      </c>
      <c r="AS3" s="19" t="s">
        <v>225</v>
      </c>
      <c r="AU3" s="4" cm="1">
        <f t="array" aca="1" ref="AU3" ca="1">IFERROR(SEARCH(INDIRECT(CELL("address")),AK3),0)</f>
        <v>1</v>
      </c>
      <c r="AV3" s="4">
        <f ca="1">IF(AU3=0,"",COUNTIF($AU$2:AU3,"&gt;0"))</f>
        <v>2</v>
      </c>
      <c r="AW3" s="4" t="str">
        <f t="shared" ref="AW3:AW66" ca="1" si="0">IFERROR(INDEX(AK:AK,MATCH(ROW(AU2),AV:AV,0)),"")</f>
        <v>200W MH Pole Light</v>
      </c>
      <c r="AY3" s="4" cm="1">
        <f t="array" aca="1" ref="AY3" ca="1">IFERROR(SEARCH(INDIRECT(CELL("address")),AL3),0)</f>
        <v>1</v>
      </c>
      <c r="AZ3" s="4">
        <f ca="1">IF(AY3=0,"",COUNTIF($AY$2:AY3,"&gt;0"))</f>
        <v>2</v>
      </c>
      <c r="BA3" s="4" t="str">
        <f t="shared" ref="BA3:BA66" ca="1" si="1">IFERROR(INDEX(AL:AL,MATCH(ROW(AY2),AZ:AZ,0)),"")</f>
        <v>LED Closet Light with Built-in Sensor</v>
      </c>
    </row>
    <row r="4" spans="1:53" x14ac:dyDescent="0.25">
      <c r="A4" s="18" t="s">
        <v>3629</v>
      </c>
      <c r="B4" s="18" t="s">
        <v>235</v>
      </c>
      <c r="C4" s="58">
        <v>1</v>
      </c>
      <c r="D4" s="58">
        <v>9</v>
      </c>
      <c r="E4" s="58">
        <v>9</v>
      </c>
      <c r="F4" s="59">
        <v>195</v>
      </c>
      <c r="G4" s="59">
        <v>2</v>
      </c>
      <c r="H4" s="59"/>
      <c r="I4" s="59"/>
      <c r="J4" s="59"/>
      <c r="K4" s="59"/>
      <c r="L4" s="59"/>
      <c r="M4" s="59"/>
      <c r="N4" s="59"/>
      <c r="O4" s="59"/>
      <c r="P4" s="59">
        <v>0</v>
      </c>
      <c r="AK4" s="46" t="str" cm="1">
        <f t="array" ref="AK4">IFERROR(INDEX(ReferenceTbl[Fixture Description],_xlfn.AGGREGATE(15,3,(ReferenceTbl[Type]=$AK$1)/(ReferenceTbl[Type]=$AK$1)*(ROW(ReferenceTbl[Type])-ROW($B$1)),ROWS($AJ$2:AJ4))),"")</f>
        <v>100W MH Pole Light</v>
      </c>
      <c r="AL4" s="46" t="str" cm="1">
        <f t="array" ref="AL4">IFERROR(INDEX(ReferenceTbl[Fixture Description],_xlfn.AGGREGATE(15,3,(ReferenceTbl[Type]=$AL$1)/(ReferenceTbl[Type]=$AL$1)*(ROW(ReferenceTbl[Type])-ROW($B$1)),ROWS($AJ$2:AK4))),"")</f>
        <v>New Emergency Fixture with Bug Eyes</v>
      </c>
      <c r="AM4" s="46" t="str" cm="1">
        <f t="array" ref="AM4">IFERROR(INDEX(ReferenceTbl[Fixture Description],_xlfn.AGGREGATE(15,3,(ReferenceTbl[Type]=$AM$1)/(ReferenceTbl[Type]=$AM$1)*(ROW(ReferenceTbl[Type])-ROW($B$1)),ROWS($AJ$2:AL4))),"")</f>
        <v>Timer Control</v>
      </c>
      <c r="AO4" s="100" t="s">
        <v>199</v>
      </c>
      <c r="AP4" s="100">
        <v>0.14000000000000001</v>
      </c>
      <c r="AQ4" s="19"/>
      <c r="AR4" s="19" t="s">
        <v>204</v>
      </c>
      <c r="AS4" s="19" t="s">
        <v>227</v>
      </c>
      <c r="AU4" s="4" cm="1">
        <f t="array" aca="1" ref="AU4" ca="1">IFERROR(SEARCH(INDIRECT(CELL("address")),AK4),0)</f>
        <v>1</v>
      </c>
      <c r="AV4" s="4">
        <f ca="1">IF(AU4=0,"",COUNTIF($AU$2:AU4,"&gt;0"))</f>
        <v>3</v>
      </c>
      <c r="AW4" s="4" t="str">
        <f t="shared" ca="1" si="0"/>
        <v>100W MH Pole Light</v>
      </c>
      <c r="AY4" s="4" cm="1">
        <f t="array" aca="1" ref="AY4" ca="1">IFERROR(SEARCH(INDIRECT(CELL("address")),AL4),0)</f>
        <v>1</v>
      </c>
      <c r="AZ4" s="4">
        <f ca="1">IF(AY4=0,"",COUNTIF($AY$2:AY4,"&gt;0"))</f>
        <v>3</v>
      </c>
      <c r="BA4" s="4" t="str">
        <f t="shared" ca="1" si="1"/>
        <v>New Emergency Fixture with Bug Eyes</v>
      </c>
    </row>
    <row r="5" spans="1:53" x14ac:dyDescent="0.25">
      <c r="A5" s="18" t="s">
        <v>3630</v>
      </c>
      <c r="B5" s="18" t="s">
        <v>235</v>
      </c>
      <c r="C5" s="58">
        <v>1</v>
      </c>
      <c r="D5" s="58">
        <v>6</v>
      </c>
      <c r="E5" s="58">
        <v>6</v>
      </c>
      <c r="F5" s="59">
        <v>110</v>
      </c>
      <c r="G5" s="59">
        <v>2</v>
      </c>
      <c r="H5" s="59"/>
      <c r="I5" s="59"/>
      <c r="J5" s="59"/>
      <c r="K5" s="59"/>
      <c r="L5" s="59"/>
      <c r="M5" s="59"/>
      <c r="N5" s="59"/>
      <c r="O5" s="59"/>
      <c r="P5" s="59">
        <v>0</v>
      </c>
      <c r="AK5" s="46" t="str" cm="1">
        <f t="array" ref="AK5">IFERROR(INDEX(ReferenceTbl[Fixture Description],_xlfn.AGGREGATE(15,3,(ReferenceTbl[Type]=$AK$1)/(ReferenceTbl[Type]=$AK$1)*(ROW(ReferenceTbl[Type])-ROW($B$1)),ROWS($AJ$2:AJ5))),"")</f>
        <v>200W MH Floodlight</v>
      </c>
      <c r="AL5" s="46" t="str" cm="1">
        <f t="array" ref="AL5">IFERROR(INDEX(ReferenceTbl[Fixture Description],_xlfn.AGGREGATE(15,3,(ReferenceTbl[Type]=$AL$1)/(ReferenceTbl[Type]=$AL$1)*(ROW(ReferenceTbl[Type])-ROW($B$1)),ROWS($AJ$2:AK5))),"")</f>
        <v>Type C LED Tube 1L 4ft Retrofit w/emergency light</v>
      </c>
      <c r="AM5" s="46" t="str" cm="1">
        <f t="array" ref="AM5">IFERROR(INDEX(ReferenceTbl[Fixture Description],_xlfn.AGGREGATE(15,3,(ReferenceTbl[Type]=$AM$1)/(ReferenceTbl[Type]=$AM$1)*(ROW(ReferenceTbl[Type])-ROW($B$1)),ROWS($AJ$2:AL5))),"")</f>
        <v>Ceiling Mount Sensor</v>
      </c>
      <c r="AO5" s="100" t="s">
        <v>209</v>
      </c>
      <c r="AP5" s="100">
        <v>0.12</v>
      </c>
      <c r="AQ5" s="19"/>
      <c r="AR5" s="19" t="s">
        <v>2</v>
      </c>
      <c r="AS5" s="19" t="s">
        <v>228</v>
      </c>
      <c r="AU5" s="4" cm="1">
        <f t="array" aca="1" ref="AU5" ca="1">IFERROR(SEARCH(INDIRECT(CELL("address")),AK5),0)</f>
        <v>1</v>
      </c>
      <c r="AV5" s="4">
        <f ca="1">IF(AU5=0,"",COUNTIF($AU$2:AU5,"&gt;0"))</f>
        <v>4</v>
      </c>
      <c r="AW5" s="4" t="str">
        <f t="shared" ca="1" si="0"/>
        <v>200W MH Floodlight</v>
      </c>
      <c r="AY5" s="4" cm="1">
        <f t="array" aca="1" ref="AY5" ca="1">IFERROR(SEARCH(INDIRECT(CELL("address")),AL5),0)</f>
        <v>1</v>
      </c>
      <c r="AZ5" s="4">
        <f ca="1">IF(AY5=0,"",COUNTIF($AY$2:AY5,"&gt;0"))</f>
        <v>4</v>
      </c>
      <c r="BA5" s="4" t="str">
        <f t="shared" ca="1" si="1"/>
        <v>Type C LED Tube 1L 4ft Retrofit w/emergency light</v>
      </c>
    </row>
    <row r="6" spans="1:53" x14ac:dyDescent="0.25">
      <c r="A6" s="18" t="s">
        <v>3631</v>
      </c>
      <c r="B6" s="18" t="s">
        <v>234</v>
      </c>
      <c r="C6" s="58">
        <v>1</v>
      </c>
      <c r="D6" s="58">
        <v>18</v>
      </c>
      <c r="E6" s="58">
        <v>18</v>
      </c>
      <c r="F6" s="59"/>
      <c r="G6" s="59"/>
      <c r="H6" s="59"/>
      <c r="I6" s="59"/>
      <c r="J6" s="59"/>
      <c r="K6" s="59"/>
      <c r="L6" s="59"/>
      <c r="M6" s="59"/>
      <c r="N6" s="59"/>
      <c r="O6" s="59"/>
      <c r="P6" s="59">
        <v>0</v>
      </c>
      <c r="AK6" s="46" t="str" cm="1">
        <f t="array" ref="AK6">IFERROR(INDEX(ReferenceTbl[Fixture Description],_xlfn.AGGREGATE(15,3,(ReferenceTbl[Type]=$AK$1)/(ReferenceTbl[Type]=$AK$1)*(ROW(ReferenceTbl[Type])-ROW($B$1)),ROWS($AJ$2:AJ6))),"")</f>
        <v>100W MH Floodlight</v>
      </c>
      <c r="AL6" s="46" t="str" cm="1">
        <f t="array" ref="AL6">IFERROR(INDEX(ReferenceTbl[Fixture Description],_xlfn.AGGREGATE(15,3,(ReferenceTbl[Type]=$AL$1)/(ReferenceTbl[Type]=$AL$1)*(ROW(ReferenceTbl[Type])-ROW($B$1)),ROWS($AJ$2:AK6))),"")</f>
        <v>New LED 2ft Bi-Level Fixture w/emergency light</v>
      </c>
      <c r="AM6" s="46" t="str" cm="1">
        <f t="array" ref="AM6">IFERROR(INDEX(ReferenceTbl[Fixture Description],_xlfn.AGGREGATE(15,3,(ReferenceTbl[Type]=$AM$1)/(ReferenceTbl[Type]=$AM$1)*(ROW(ReferenceTbl[Type])-ROW($B$1)),ROWS($AJ$2:AL6))),"")</f>
        <v>Occupancy Switch Sensor</v>
      </c>
      <c r="AO6" s="100" t="s">
        <v>283</v>
      </c>
      <c r="AP6" s="100">
        <v>0.11</v>
      </c>
      <c r="AQ6" s="19"/>
      <c r="AR6" s="19" t="s">
        <v>205</v>
      </c>
      <c r="AS6" s="19" t="s">
        <v>231</v>
      </c>
      <c r="AU6" s="4" cm="1">
        <f t="array" aca="1" ref="AU6" ca="1">IFERROR(SEARCH(INDIRECT(CELL("address")),AK6),0)</f>
        <v>1</v>
      </c>
      <c r="AV6" s="4">
        <f ca="1">IF(AU6=0,"",COUNTIF($AU$2:AU6,"&gt;0"))</f>
        <v>5</v>
      </c>
      <c r="AW6" s="4" t="str">
        <f t="shared" ca="1" si="0"/>
        <v>100W MH Floodlight</v>
      </c>
      <c r="AY6" s="4" cm="1">
        <f t="array" aca="1" ref="AY6" ca="1">IFERROR(SEARCH(INDIRECT(CELL("address")),AL6),0)</f>
        <v>1</v>
      </c>
      <c r="AZ6" s="4">
        <f ca="1">IF(AY6=0,"",COUNTIF($AY$2:AY6,"&gt;0"))</f>
        <v>5</v>
      </c>
      <c r="BA6" s="4" t="str">
        <f t="shared" ca="1" si="1"/>
        <v>New LED 2ft Bi-Level Fixture w/emergency light</v>
      </c>
    </row>
    <row r="7" spans="1:53" x14ac:dyDescent="0.25">
      <c r="A7" s="18" t="s">
        <v>3632</v>
      </c>
      <c r="B7" s="18" t="s">
        <v>235</v>
      </c>
      <c r="C7" s="58">
        <v>1</v>
      </c>
      <c r="D7" s="58">
        <v>4</v>
      </c>
      <c r="E7" s="58">
        <v>4</v>
      </c>
      <c r="F7" s="59">
        <v>90</v>
      </c>
      <c r="G7" s="59">
        <v>2</v>
      </c>
      <c r="H7" s="59"/>
      <c r="I7" s="59"/>
      <c r="J7" s="59"/>
      <c r="K7" s="59"/>
      <c r="L7" s="59"/>
      <c r="M7" s="59"/>
      <c r="N7" s="59"/>
      <c r="O7" s="59"/>
      <c r="P7" s="59">
        <v>0</v>
      </c>
      <c r="AK7" s="46" t="str" cm="1">
        <f t="array" ref="AK7">IFERROR(INDEX(ReferenceTbl[Fixture Description],_xlfn.AGGREGATE(15,3,(ReferenceTbl[Type]=$AK$1)/(ReferenceTbl[Type]=$AK$1)*(ROW(ReferenceTbl[Type])-ROW($B$1)),ROWS($AJ$2:AJ7))),"")</f>
        <v>175W Mercury Vapor Downlight</v>
      </c>
      <c r="AL7" s="46" t="str" cm="1">
        <f t="array" ref="AL7">IFERROR(INDEX(ReferenceTbl[Fixture Description],_xlfn.AGGREGATE(15,3,(ReferenceTbl[Type]=$AL$1)/(ReferenceTbl[Type]=$AL$1)*(ROW(ReferenceTbl[Type])-ROW($B$1)),ROWS($AJ$2:AK7))),"")</f>
        <v>New LED 4ft Fixture Strip w/Emergency</v>
      </c>
      <c r="AM7" s="46" t="str" cm="1">
        <f t="array" ref="AM7">IFERROR(INDEX(ReferenceTbl[Fixture Description],_xlfn.AGGREGATE(15,3,(ReferenceTbl[Type]=$AM$1)/(ReferenceTbl[Type]=$AM$1)*(ROW(ReferenceTbl[Type])-ROW($B$1)),ROWS($AJ$2:AL7))),"")</f>
        <v/>
      </c>
      <c r="AO7" s="100" t="s">
        <v>210</v>
      </c>
      <c r="AP7" s="100">
        <v>0.13</v>
      </c>
      <c r="AQ7" s="19"/>
      <c r="AR7" s="19" t="s">
        <v>206</v>
      </c>
      <c r="AS7" s="19" t="s">
        <v>229</v>
      </c>
      <c r="AU7" s="4" cm="1">
        <f t="array" aca="1" ref="AU7" ca="1">IFERROR(SEARCH(INDIRECT(CELL("address")),AK7),0)</f>
        <v>1</v>
      </c>
      <c r="AV7" s="4">
        <f ca="1">IF(AU7=0,"",COUNTIF($AU$2:AU7,"&gt;0"))</f>
        <v>6</v>
      </c>
      <c r="AW7" s="4" t="str">
        <f t="shared" ca="1" si="0"/>
        <v>175W Mercury Vapor Downlight</v>
      </c>
      <c r="AY7" s="4" cm="1">
        <f t="array" aca="1" ref="AY7" ca="1">IFERROR(SEARCH(INDIRECT(CELL("address")),AL7),0)</f>
        <v>1</v>
      </c>
      <c r="AZ7" s="4">
        <f ca="1">IF(AY7=0,"",COUNTIF($AY$2:AY7,"&gt;0"))</f>
        <v>6</v>
      </c>
      <c r="BA7" s="4" t="str">
        <f t="shared" ca="1" si="1"/>
        <v>New LED 4ft Fixture Strip w/Emergency</v>
      </c>
    </row>
    <row r="8" spans="1:53" x14ac:dyDescent="0.25">
      <c r="A8" s="18" t="s">
        <v>3633</v>
      </c>
      <c r="B8" s="18" t="s">
        <v>235</v>
      </c>
      <c r="C8" s="58">
        <v>1</v>
      </c>
      <c r="D8" s="58">
        <v>12</v>
      </c>
      <c r="E8" s="58">
        <v>12</v>
      </c>
      <c r="F8" s="59">
        <v>158</v>
      </c>
      <c r="G8" s="59">
        <v>0.25</v>
      </c>
      <c r="H8" s="59"/>
      <c r="I8" s="59">
        <v>12</v>
      </c>
      <c r="J8" s="59"/>
      <c r="K8" s="59"/>
      <c r="L8" s="59"/>
      <c r="M8" s="59"/>
      <c r="N8" s="59"/>
      <c r="O8" s="59"/>
      <c r="P8" s="59">
        <v>0</v>
      </c>
      <c r="AK8" s="46" t="str" cm="1">
        <f t="array" ref="AK8">IFERROR(INDEX(ReferenceTbl[Fixture Description],_xlfn.AGGREGATE(15,3,(ReferenceTbl[Type]=$AK$1)/(ReferenceTbl[Type]=$AK$1)*(ROW(ReferenceTbl[Type])-ROW($B$1)),ROWS($AJ$2:AJ8))),"")</f>
        <v>250W MH Wallpack</v>
      </c>
      <c r="AL8" s="46" t="str" cm="1">
        <f t="array" ref="AL8">IFERROR(INDEX(ReferenceTbl[Fixture Description],_xlfn.AGGREGATE(15,3,(ReferenceTbl[Type]=$AL$1)/(ReferenceTbl[Type]=$AL$1)*(ROW(ReferenceTbl[Type])-ROW($B$1)),ROWS($AJ$2:AK8))),"")</f>
        <v xml:space="preserve">New LED Optilumen Strip 1 x 42” </v>
      </c>
      <c r="AM8" s="46" t="str" cm="1">
        <f t="array" ref="AM8">IFERROR(INDEX(ReferenceTbl[Fixture Description],_xlfn.AGGREGATE(15,3,(ReferenceTbl[Type]=$AM$1)/(ReferenceTbl[Type]=$AM$1)*(ROW(ReferenceTbl[Type])-ROW($B$1)),ROWS($AJ$2:AL8))),"")</f>
        <v/>
      </c>
      <c r="AO8" s="100" t="s">
        <v>287</v>
      </c>
      <c r="AP8" s="101">
        <v>0</v>
      </c>
      <c r="AQ8" s="19"/>
      <c r="AR8" s="19" t="s">
        <v>281</v>
      </c>
      <c r="AS8" s="19" t="s">
        <v>280</v>
      </c>
      <c r="AU8" s="4" cm="1">
        <f t="array" aca="1" ref="AU8" ca="1">IFERROR(SEARCH(INDIRECT(CELL("address")),AK8),0)</f>
        <v>1</v>
      </c>
      <c r="AV8" s="4">
        <f ca="1">IF(AU8=0,"",COUNTIF($AU$2:AU8,"&gt;0"))</f>
        <v>7</v>
      </c>
      <c r="AW8" s="4" t="str">
        <f t="shared" ca="1" si="0"/>
        <v>250W MH Wallpack</v>
      </c>
      <c r="AY8" s="4" cm="1">
        <f t="array" aca="1" ref="AY8" ca="1">IFERROR(SEARCH(INDIRECT(CELL("address")),AL8),0)</f>
        <v>1</v>
      </c>
      <c r="AZ8" s="4">
        <f ca="1">IF(AY8=0,"",COUNTIF($AY$2:AY8,"&gt;0"))</f>
        <v>7</v>
      </c>
      <c r="BA8" s="4" t="str">
        <f t="shared" ca="1" si="1"/>
        <v xml:space="preserve">New LED Optilumen Strip 1 x 42” </v>
      </c>
    </row>
    <row r="9" spans="1:53" x14ac:dyDescent="0.25">
      <c r="A9" s="18" t="s">
        <v>3634</v>
      </c>
      <c r="B9" s="18" t="s">
        <v>235</v>
      </c>
      <c r="C9" s="58">
        <v>1</v>
      </c>
      <c r="D9" s="58">
        <v>7</v>
      </c>
      <c r="E9" s="58">
        <v>7</v>
      </c>
      <c r="F9" s="59">
        <v>285</v>
      </c>
      <c r="G9" s="59">
        <v>2</v>
      </c>
      <c r="H9" s="59"/>
      <c r="I9" s="59"/>
      <c r="J9" s="59"/>
      <c r="K9" s="59"/>
      <c r="L9" s="59"/>
      <c r="M9" s="59"/>
      <c r="N9" s="59"/>
      <c r="O9" s="59"/>
      <c r="P9" s="59">
        <v>0</v>
      </c>
      <c r="AK9" s="46" t="str" cm="1">
        <f t="array" ref="AK9">IFERROR(INDEX(ReferenceTbl[Fixture Description],_xlfn.AGGREGATE(15,3,(ReferenceTbl[Type]=$AK$1)/(ReferenceTbl[Type]=$AK$1)*(ROW(ReferenceTbl[Type])-ROW($B$1)),ROWS($AJ$2:AJ9))),"")</f>
        <v>175W MH Wallpack</v>
      </c>
      <c r="AL9" s="46" t="str" cm="1">
        <f t="array" ref="AL9">IFERROR(INDEX(ReferenceTbl[Fixture Description],_xlfn.AGGREGATE(15,3,(ReferenceTbl[Type]=$AL$1)/(ReferenceTbl[Type]=$AL$1)*(ROW(ReferenceTbl[Type])-ROW($B$1)),ROWS($AJ$2:AK9))),"")</f>
        <v>New LED 2x2 Flat Panel w/ Emergency</v>
      </c>
      <c r="AM9" s="46" t="str" cm="1">
        <f t="array" ref="AM9">IFERROR(INDEX(ReferenceTbl[Fixture Description],_xlfn.AGGREGATE(15,3,(ReferenceTbl[Type]=$AM$1)/(ReferenceTbl[Type]=$AM$1)*(ROW(ReferenceTbl[Type])-ROW($B$1)),ROWS($AJ$2:AL9))),"")</f>
        <v/>
      </c>
      <c r="AO9" s="100"/>
      <c r="AP9" s="100"/>
      <c r="AQ9" s="19"/>
      <c r="AR9" s="19" t="s">
        <v>282</v>
      </c>
      <c r="AS9" s="19" t="s">
        <v>238</v>
      </c>
      <c r="AU9" s="4" cm="1">
        <f t="array" aca="1" ref="AU9" ca="1">IFERROR(SEARCH(INDIRECT(CELL("address")),AK9),0)</f>
        <v>1</v>
      </c>
      <c r="AV9" s="4">
        <f ca="1">IF(AU9=0,"",COUNTIF($AU$2:AU9,"&gt;0"))</f>
        <v>8</v>
      </c>
      <c r="AW9" s="4" t="str">
        <f t="shared" ca="1" si="0"/>
        <v>175W MH Wallpack</v>
      </c>
      <c r="AY9" s="4" cm="1">
        <f t="array" aca="1" ref="AY9" ca="1">IFERROR(SEARCH(INDIRECT(CELL("address")),AL9),0)</f>
        <v>1</v>
      </c>
      <c r="AZ9" s="4">
        <f ca="1">IF(AY9=0,"",COUNTIF($AY$2:AY9,"&gt;0"))</f>
        <v>8</v>
      </c>
      <c r="BA9" s="4" t="str">
        <f t="shared" ca="1" si="1"/>
        <v>New LED 2x2 Flat Panel w/ Emergency</v>
      </c>
    </row>
    <row r="10" spans="1:53" x14ac:dyDescent="0.25">
      <c r="A10" s="18" t="s">
        <v>3635</v>
      </c>
      <c r="B10" s="18" t="s">
        <v>235</v>
      </c>
      <c r="C10" s="58">
        <v>1</v>
      </c>
      <c r="D10" s="58">
        <v>24</v>
      </c>
      <c r="E10" s="58">
        <v>24</v>
      </c>
      <c r="F10" s="59">
        <v>205</v>
      </c>
      <c r="G10" s="59">
        <v>2</v>
      </c>
      <c r="H10" s="59"/>
      <c r="I10" s="59">
        <v>70</v>
      </c>
      <c r="J10" s="59"/>
      <c r="K10" s="59"/>
      <c r="L10" s="59"/>
      <c r="M10" s="59"/>
      <c r="N10" s="59"/>
      <c r="O10" s="59"/>
      <c r="P10" s="59">
        <v>0</v>
      </c>
      <c r="AK10" s="46" t="str" cm="1">
        <f t="array" ref="AK10">IFERROR(INDEX(ReferenceTbl[Fixture Description],_xlfn.AGGREGATE(15,3,(ReferenceTbl[Type]=$AK$1)/(ReferenceTbl[Type]=$AK$1)*(ROW(ReferenceTbl[Type])-ROW($B$1)),ROWS($AJ$2:AJ10))),"")</f>
        <v>150W MH Wallpack</v>
      </c>
      <c r="AL10" s="46" t="str" cm="1">
        <f t="array" ref="AL10">IFERROR(INDEX(ReferenceTbl[Fixture Description],_xlfn.AGGREGATE(15,3,(ReferenceTbl[Type]=$AL$1)/(ReferenceTbl[Type]=$AL$1)*(ROW(ReferenceTbl[Type])-ROW($B$1)),ROWS($AJ$2:AK10))),"")</f>
        <v>New LED 2x4 Flat Panel w/ Emergency</v>
      </c>
      <c r="AM10" s="46" t="str" cm="1">
        <f t="array" ref="AM10">IFERROR(INDEX(ReferenceTbl[Fixture Description],_xlfn.AGGREGATE(15,3,(ReferenceTbl[Type]=$AM$1)/(ReferenceTbl[Type]=$AM$1)*(ROW(ReferenceTbl[Type])-ROW($B$1)),ROWS($AJ$2:AL10))),"")</f>
        <v/>
      </c>
      <c r="AR10" s="19" t="s">
        <v>215</v>
      </c>
      <c r="AS10" s="19" t="s">
        <v>230</v>
      </c>
      <c r="AU10" s="4" cm="1">
        <f t="array" aca="1" ref="AU10" ca="1">IFERROR(SEARCH(INDIRECT(CELL("address")),AK10),0)</f>
        <v>1</v>
      </c>
      <c r="AV10" s="4">
        <f ca="1">IF(AU10=0,"",COUNTIF($AU$2:AU10,"&gt;0"))</f>
        <v>9</v>
      </c>
      <c r="AW10" s="4" t="str">
        <f t="shared" ca="1" si="0"/>
        <v>150W MH Wallpack</v>
      </c>
      <c r="AY10" s="4" cm="1">
        <f t="array" aca="1" ref="AY10" ca="1">IFERROR(SEARCH(INDIRECT(CELL("address")),AL10),0)</f>
        <v>1</v>
      </c>
      <c r="AZ10" s="4">
        <f ca="1">IF(AY10=0,"",COUNTIF($AY$2:AY10,"&gt;0"))</f>
        <v>9</v>
      </c>
      <c r="BA10" s="4" t="str">
        <f t="shared" ca="1" si="1"/>
        <v>New LED 2x4 Flat Panel w/ Emergency</v>
      </c>
    </row>
    <row r="11" spans="1:53" x14ac:dyDescent="0.25">
      <c r="A11" s="18" t="s">
        <v>3636</v>
      </c>
      <c r="B11" s="18" t="s">
        <v>235</v>
      </c>
      <c r="C11" s="58">
        <v>1</v>
      </c>
      <c r="D11" s="58">
        <v>20</v>
      </c>
      <c r="E11" s="58">
        <v>20</v>
      </c>
      <c r="F11" s="59">
        <v>95</v>
      </c>
      <c r="G11" s="59">
        <v>2</v>
      </c>
      <c r="H11" s="59"/>
      <c r="I11" s="59"/>
      <c r="J11" s="59"/>
      <c r="K11" s="59"/>
      <c r="L11" s="59"/>
      <c r="M11" s="59"/>
      <c r="N11" s="59"/>
      <c r="O11" s="59"/>
      <c r="P11" s="59">
        <v>0</v>
      </c>
      <c r="AK11" s="46" t="str" cm="1">
        <f t="array" ref="AK11">IFERROR(INDEX(ReferenceTbl[Fixture Description],_xlfn.AGGREGATE(15,3,(ReferenceTbl[Type]=$AK$1)/(ReferenceTbl[Type]=$AK$1)*(ROW(ReferenceTbl[Type])-ROW($B$1)),ROWS($AJ$2:AJ11))),"")</f>
        <v>100W MH Wallpack</v>
      </c>
      <c r="AL11" s="46" t="str" cm="1">
        <f t="array" ref="AL11">IFERROR(INDEX(ReferenceTbl[Fixture Description],_xlfn.AGGREGATE(15,3,(ReferenceTbl[Type]=$AL$1)/(ReferenceTbl[Type]=$AL$1)*(ROW(ReferenceTbl[Type])-ROW($B$1)),ROWS($AJ$2:AK11))),"")</f>
        <v>New LED 26W Floodlight</v>
      </c>
      <c r="AM11" s="46" t="str" cm="1">
        <f t="array" ref="AM11">IFERROR(INDEX(ReferenceTbl[Fixture Description],_xlfn.AGGREGATE(15,3,(ReferenceTbl[Type]=$AM$1)/(ReferenceTbl[Type]=$AM$1)*(ROW(ReferenceTbl[Type])-ROW($B$1)),ROWS($AJ$2:AL11))),"")</f>
        <v/>
      </c>
      <c r="AU11" s="4" cm="1">
        <f t="array" aca="1" ref="AU11" ca="1">IFERROR(SEARCH(INDIRECT(CELL("address")),AK11),0)</f>
        <v>1</v>
      </c>
      <c r="AV11" s="4">
        <f ca="1">IF(AU11=0,"",COUNTIF($AU$2:AU11,"&gt;0"))</f>
        <v>10</v>
      </c>
      <c r="AW11" s="4" t="str">
        <f t="shared" ca="1" si="0"/>
        <v>100W MH Wallpack</v>
      </c>
      <c r="AY11" s="4" cm="1">
        <f t="array" aca="1" ref="AY11" ca="1">IFERROR(SEARCH(INDIRECT(CELL("address")),AL11),0)</f>
        <v>1</v>
      </c>
      <c r="AZ11" s="4">
        <f ca="1">IF(AY11=0,"",COUNTIF($AY$2:AY11,"&gt;0"))</f>
        <v>10</v>
      </c>
      <c r="BA11" s="4" t="str">
        <f t="shared" ca="1" si="1"/>
        <v>New LED 26W Floodlight</v>
      </c>
    </row>
    <row r="12" spans="1:53" x14ac:dyDescent="0.25">
      <c r="A12" s="18" t="s">
        <v>3637</v>
      </c>
      <c r="B12" s="18" t="s">
        <v>235</v>
      </c>
      <c r="C12" s="58">
        <v>1</v>
      </c>
      <c r="D12" s="58">
        <v>20</v>
      </c>
      <c r="E12" s="58">
        <v>20</v>
      </c>
      <c r="F12" s="59">
        <v>195</v>
      </c>
      <c r="G12" s="59">
        <v>2</v>
      </c>
      <c r="H12" s="59"/>
      <c r="I12" s="59"/>
      <c r="J12" s="59"/>
      <c r="K12" s="59"/>
      <c r="L12" s="59"/>
      <c r="M12" s="59"/>
      <c r="N12" s="59"/>
      <c r="O12" s="59"/>
      <c r="P12" s="59">
        <v>0</v>
      </c>
      <c r="AK12" s="46" t="str" cm="1">
        <f t="array" ref="AK12">IFERROR(INDEX(ReferenceTbl[Fixture Description],_xlfn.AGGREGATE(15,3,(ReferenceTbl[Type]=$AK$1)/(ReferenceTbl[Type]=$AK$1)*(ROW(ReferenceTbl[Type])-ROW($B$1)),ROWS($AJ$2:AJ12))),"")</f>
        <v>75W   MH Wallpack</v>
      </c>
      <c r="AL12" s="46" t="str" cm="1">
        <f t="array" ref="AL12">IFERROR(INDEX(ReferenceTbl[Fixture Description],_xlfn.AGGREGATE(15,3,(ReferenceTbl[Type]=$AL$1)/(ReferenceTbl[Type]=$AL$1)*(ROW(ReferenceTbl[Type])-ROW($B$1)),ROWS($AJ$2:AK12))),"")</f>
        <v>New LED 8ft Retrofit Kit + 4ft 8L</v>
      </c>
      <c r="AM12" s="46" t="str" cm="1">
        <f t="array" ref="AM12">IFERROR(INDEX(ReferenceTbl[Fixture Description],_xlfn.AGGREGATE(15,3,(ReferenceTbl[Type]=$AM$1)/(ReferenceTbl[Type]=$AM$1)*(ROW(ReferenceTbl[Type])-ROW($B$1)),ROWS($AJ$2:AL12))),"")</f>
        <v/>
      </c>
      <c r="AU12" s="4" cm="1">
        <f t="array" aca="1" ref="AU12" ca="1">IFERROR(SEARCH(INDIRECT(CELL("address")),AK12),0)</f>
        <v>1</v>
      </c>
      <c r="AV12" s="4">
        <f ca="1">IF(AU12=0,"",COUNTIF($AU$2:AU12,"&gt;0"))</f>
        <v>11</v>
      </c>
      <c r="AW12" s="4" t="str">
        <f t="shared" ca="1" si="0"/>
        <v>75W   MH Wallpack</v>
      </c>
      <c r="AY12" s="4" cm="1">
        <f t="array" aca="1" ref="AY12" ca="1">IFERROR(SEARCH(INDIRECT(CELL("address")),AL12),0)</f>
        <v>1</v>
      </c>
      <c r="AZ12" s="4">
        <f ca="1">IF(AY12=0,"",COUNTIF($AY$2:AY12,"&gt;0"))</f>
        <v>11</v>
      </c>
      <c r="BA12" s="4" t="str">
        <f t="shared" ca="1" si="1"/>
        <v>New LED 8ft Retrofit Kit + 4ft 8L</v>
      </c>
    </row>
    <row r="13" spans="1:53" x14ac:dyDescent="0.25">
      <c r="A13" s="18" t="s">
        <v>3638</v>
      </c>
      <c r="B13" s="18" t="s">
        <v>235</v>
      </c>
      <c r="C13" s="58">
        <v>1</v>
      </c>
      <c r="D13" s="58">
        <v>40</v>
      </c>
      <c r="E13" s="58">
        <v>40</v>
      </c>
      <c r="F13" s="59">
        <v>220</v>
      </c>
      <c r="G13" s="59">
        <v>2</v>
      </c>
      <c r="H13" s="59"/>
      <c r="I13" s="59"/>
      <c r="J13" s="59"/>
      <c r="K13" s="59"/>
      <c r="L13" s="59"/>
      <c r="M13" s="59"/>
      <c r="N13" s="59"/>
      <c r="O13" s="59"/>
      <c r="P13" s="59">
        <v>0</v>
      </c>
      <c r="AK13" s="46" t="str" cm="1">
        <f t="array" ref="AK13">IFERROR(INDEX(ReferenceTbl[Fixture Description],_xlfn.AGGREGATE(15,3,(ReferenceTbl[Type]=$AK$1)/(ReferenceTbl[Type]=$AK$1)*(ROW(ReferenceTbl[Type])-ROW($B$1)),ROWS($AJ$2:AJ13))),"")</f>
        <v>100W MH Canopy</v>
      </c>
      <c r="AL13" s="46" t="str" cm="1">
        <f t="array" ref="AL13">IFERROR(INDEX(ReferenceTbl[Fixture Description],_xlfn.AGGREGATE(15,3,(ReferenceTbl[Type]=$AL$1)/(ReferenceTbl[Type]=$AL$1)*(ROW(ReferenceTbl[Type])-ROW($B$1)),ROWS($AJ$2:AK13))),"")</f>
        <v>New LED 8ft Retrofit Kit + 4ft 4L</v>
      </c>
      <c r="AM13" s="46" t="str" cm="1">
        <f t="array" ref="AM13">IFERROR(INDEX(ReferenceTbl[Fixture Description],_xlfn.AGGREGATE(15,3,(ReferenceTbl[Type]=$AM$1)/(ReferenceTbl[Type]=$AM$1)*(ROW(ReferenceTbl[Type])-ROW($B$1)),ROWS($AJ$2:AL13))),"")</f>
        <v/>
      </c>
      <c r="AU13" s="4" cm="1">
        <f t="array" aca="1" ref="AU13" ca="1">IFERROR(SEARCH(INDIRECT(CELL("address")),AK13),0)</f>
        <v>1</v>
      </c>
      <c r="AV13" s="4">
        <f ca="1">IF(AU13=0,"",COUNTIF($AU$2:AU13,"&gt;0"))</f>
        <v>12</v>
      </c>
      <c r="AW13" s="4" t="str">
        <f t="shared" ca="1" si="0"/>
        <v>100W MH Canopy</v>
      </c>
      <c r="AY13" s="4" cm="1">
        <f t="array" aca="1" ref="AY13" ca="1">IFERROR(SEARCH(INDIRECT(CELL("address")),AL13),0)</f>
        <v>1</v>
      </c>
      <c r="AZ13" s="4">
        <f ca="1">IF(AY13=0,"",COUNTIF($AY$2:AY13,"&gt;0"))</f>
        <v>12</v>
      </c>
      <c r="BA13" s="4" t="str">
        <f t="shared" ca="1" si="1"/>
        <v>New LED 8ft Retrofit Kit + 4ft 4L</v>
      </c>
    </row>
    <row r="14" spans="1:53" x14ac:dyDescent="0.25">
      <c r="A14" s="18" t="s">
        <v>3639</v>
      </c>
      <c r="B14" s="18" t="s">
        <v>235</v>
      </c>
      <c r="C14" s="58">
        <v>1</v>
      </c>
      <c r="D14" s="58">
        <v>26</v>
      </c>
      <c r="E14" s="58">
        <v>26</v>
      </c>
      <c r="F14" s="59">
        <v>223</v>
      </c>
      <c r="G14" s="59">
        <v>2</v>
      </c>
      <c r="H14" s="59"/>
      <c r="I14" s="59">
        <v>100</v>
      </c>
      <c r="J14" s="59"/>
      <c r="K14" s="59"/>
      <c r="L14" s="59"/>
      <c r="M14" s="59"/>
      <c r="N14" s="59"/>
      <c r="O14" s="59"/>
      <c r="P14" s="59">
        <v>0</v>
      </c>
      <c r="AK14" s="46" t="str" cm="1">
        <f t="array" ref="AK14">IFERROR(INDEX(ReferenceTbl[Fixture Description],_xlfn.AGGREGATE(15,3,(ReferenceTbl[Type]=$AK$1)/(ReferenceTbl[Type]=$AK$1)*(ROW(ReferenceTbl[Type])-ROW($B$1)),ROWS($AJ$2:AJ14))),"")</f>
        <v>Single-sided Exit Sign Pendant with Bug Eyes</v>
      </c>
      <c r="AL14" s="46" t="str" cm="1">
        <f t="array" ref="AL14">IFERROR(INDEX(ReferenceTbl[Fixture Description],_xlfn.AGGREGATE(15,3,(ReferenceTbl[Type]=$AL$1)/(ReferenceTbl[Type]=$AL$1)*(ROW(ReferenceTbl[Type])-ROW($B$1)),ROWS($AJ$2:AK14))),"")</f>
        <v>New LED Fulham Rectangular Retrofit Kit</v>
      </c>
      <c r="AM14" s="46" t="str" cm="1">
        <f t="array" ref="AM14">IFERROR(INDEX(ReferenceTbl[Fixture Description],_xlfn.AGGREGATE(15,3,(ReferenceTbl[Type]=$AM$1)/(ReferenceTbl[Type]=$AM$1)*(ROW(ReferenceTbl[Type])-ROW($B$1)),ROWS($AJ$2:AL14))),"")</f>
        <v/>
      </c>
      <c r="AU14" s="4" cm="1">
        <f t="array" aca="1" ref="AU14" ca="1">IFERROR(SEARCH(INDIRECT(CELL("address")),AK14),0)</f>
        <v>1</v>
      </c>
      <c r="AV14" s="4">
        <f ca="1">IF(AU14=0,"",COUNTIF($AU$2:AU14,"&gt;0"))</f>
        <v>13</v>
      </c>
      <c r="AW14" s="4" t="str">
        <f t="shared" ca="1" si="0"/>
        <v>Single-sided Exit Sign Pendant with Bug Eyes</v>
      </c>
      <c r="AY14" s="4" cm="1">
        <f t="array" aca="1" ref="AY14" ca="1">IFERROR(SEARCH(INDIRECT(CELL("address")),AL14),0)</f>
        <v>1</v>
      </c>
      <c r="AZ14" s="4">
        <f ca="1">IF(AY14=0,"",COUNTIF($AY$2:AY14,"&gt;0"))</f>
        <v>13</v>
      </c>
      <c r="BA14" s="4" t="str">
        <f t="shared" ca="1" si="1"/>
        <v>New LED Fulham Rectangular Retrofit Kit</v>
      </c>
    </row>
    <row r="15" spans="1:53" x14ac:dyDescent="0.25">
      <c r="A15" s="18" t="s">
        <v>161</v>
      </c>
      <c r="B15" s="18" t="s">
        <v>236</v>
      </c>
      <c r="C15" s="58"/>
      <c r="D15" s="58"/>
      <c r="E15" s="58"/>
      <c r="F15" s="59">
        <v>85</v>
      </c>
      <c r="G15" s="59"/>
      <c r="H15" s="59"/>
      <c r="I15" s="59">
        <v>25</v>
      </c>
      <c r="J15" s="59">
        <v>35</v>
      </c>
      <c r="K15" s="59"/>
      <c r="L15" s="59"/>
      <c r="M15" s="59"/>
      <c r="N15" s="59"/>
      <c r="O15" s="59">
        <v>0</v>
      </c>
      <c r="P15" s="59">
        <v>0</v>
      </c>
      <c r="AK15" s="46" t="str" cm="1">
        <f t="array" ref="AK15">IFERROR(INDEX(ReferenceTbl[Fixture Description],_xlfn.AGGREGATE(15,3,(ReferenceTbl[Type]=$AK$1)/(ReferenceTbl[Type]=$AK$1)*(ROW(ReferenceTbl[Type])-ROW($B$1)),ROWS($AJ$2:AJ15))),"")</f>
        <v>Double-sided Exit Sign Pendant with Bug Eyes</v>
      </c>
      <c r="AL15" s="46" t="str" cm="1">
        <f t="array" ref="AL15">IFERROR(INDEX(ReferenceTbl[Fixture Description],_xlfn.AGGREGATE(15,3,(ReferenceTbl[Type]=$AL$1)/(ReferenceTbl[Type]=$AL$1)*(ROW(ReferenceTbl[Type])-ROW($B$1)),ROWS($AJ$2:AK15))),"")</f>
        <v>New LED Fulham Round Retrofit Kit</v>
      </c>
      <c r="AM15" s="46" t="str" cm="1">
        <f t="array" ref="AM15">IFERROR(INDEX(ReferenceTbl[Fixture Description],_xlfn.AGGREGATE(15,3,(ReferenceTbl[Type]=$AM$1)/(ReferenceTbl[Type]=$AM$1)*(ROW(ReferenceTbl[Type])-ROW($B$1)),ROWS($AJ$2:AL15))),"")</f>
        <v/>
      </c>
      <c r="AU15" s="4" cm="1">
        <f t="array" aca="1" ref="AU15" ca="1">IFERROR(SEARCH(INDIRECT(CELL("address")),AK15),0)</f>
        <v>1</v>
      </c>
      <c r="AV15" s="4">
        <f ca="1">IF(AU15=0,"",COUNTIF($AU$2:AU15,"&gt;0"))</f>
        <v>14</v>
      </c>
      <c r="AW15" s="4" t="str">
        <f t="shared" ca="1" si="0"/>
        <v>Double-sided Exit Sign Pendant with Bug Eyes</v>
      </c>
      <c r="AY15" s="4" cm="1">
        <f t="array" aca="1" ref="AY15" ca="1">IFERROR(SEARCH(INDIRECT(CELL("address")),AL15),0)</f>
        <v>1</v>
      </c>
      <c r="AZ15" s="4">
        <f ca="1">IF(AY15=0,"",COUNTIF($AY$2:AY15,"&gt;0"))</f>
        <v>14</v>
      </c>
      <c r="BA15" s="4" t="str">
        <f t="shared" ca="1" si="1"/>
        <v>New LED Fulham Round Retrofit Kit</v>
      </c>
    </row>
    <row r="16" spans="1:53" x14ac:dyDescent="0.25">
      <c r="A16" s="18" t="s">
        <v>160</v>
      </c>
      <c r="B16" s="18" t="s">
        <v>236</v>
      </c>
      <c r="C16" s="58"/>
      <c r="D16" s="58"/>
      <c r="E16" s="58"/>
      <c r="F16" s="59">
        <v>300</v>
      </c>
      <c r="G16" s="59"/>
      <c r="H16" s="59"/>
      <c r="I16" s="59">
        <v>25</v>
      </c>
      <c r="J16" s="59">
        <v>35</v>
      </c>
      <c r="K16" s="59"/>
      <c r="L16" s="59"/>
      <c r="M16" s="59"/>
      <c r="N16" s="59"/>
      <c r="O16" s="59">
        <v>0</v>
      </c>
      <c r="P16" s="59">
        <v>0</v>
      </c>
      <c r="AK16" s="46" t="str" cm="1">
        <f t="array" ref="AK16">IFERROR(INDEX(ReferenceTbl[Fixture Description],_xlfn.AGGREGATE(15,3,(ReferenceTbl[Type]=$AK$1)/(ReferenceTbl[Type]=$AK$1)*(ROW(ReferenceTbl[Type])-ROW($B$1)),ROWS($AJ$2:AJ16))),"")</f>
        <v>Single-sided Exit Sign Surface Mounted with Bug Eyes</v>
      </c>
      <c r="AL16" s="46" t="str" cm="1">
        <f t="array" ref="AL16">IFERROR(INDEX(ReferenceTbl[Fixture Description],_xlfn.AGGREGATE(15,3,(ReferenceTbl[Type]=$AL$1)/(ReferenceTbl[Type]=$AL$1)*(ROW(ReferenceTbl[Type])-ROW($B$1)),ROWS($AJ$2:AK16))),"")</f>
        <v>New LED Fulham Half Round Retrofit Kit</v>
      </c>
      <c r="AM16" s="46" t="str" cm="1">
        <f t="array" ref="AM16">IFERROR(INDEX(ReferenceTbl[Fixture Description],_xlfn.AGGREGATE(15,3,(ReferenceTbl[Type]=$AM$1)/(ReferenceTbl[Type]=$AM$1)*(ROW(ReferenceTbl[Type])-ROW($B$1)),ROWS($AJ$2:AL16))),"")</f>
        <v/>
      </c>
      <c r="AU16" s="4" cm="1">
        <f t="array" aca="1" ref="AU16" ca="1">IFERROR(SEARCH(INDIRECT(CELL("address")),AK16),0)</f>
        <v>1</v>
      </c>
      <c r="AV16" s="4">
        <f ca="1">IF(AU16=0,"",COUNTIF($AU$2:AU16,"&gt;0"))</f>
        <v>15</v>
      </c>
      <c r="AW16" s="4" t="str">
        <f t="shared" ca="1" si="0"/>
        <v>Single-sided Exit Sign Surface Mounted with Bug Eyes</v>
      </c>
      <c r="AY16" s="4" cm="1">
        <f t="array" aca="1" ref="AY16" ca="1">IFERROR(SEARCH(INDIRECT(CELL("address")),AL16),0)</f>
        <v>1</v>
      </c>
      <c r="AZ16" s="4">
        <f ca="1">IF(AY16=0,"",COUNTIF($AY$2:AY16,"&gt;0"))</f>
        <v>15</v>
      </c>
      <c r="BA16" s="4" t="str">
        <f t="shared" ca="1" si="1"/>
        <v>New LED Fulham Half Round Retrofit Kit</v>
      </c>
    </row>
    <row r="17" spans="1:53" x14ac:dyDescent="0.25">
      <c r="A17" s="18" t="s">
        <v>3669</v>
      </c>
      <c r="B17" s="18" t="s">
        <v>236</v>
      </c>
      <c r="C17" s="58"/>
      <c r="D17" s="58"/>
      <c r="E17" s="58"/>
      <c r="F17" s="59">
        <v>85</v>
      </c>
      <c r="G17" s="59"/>
      <c r="H17" s="59"/>
      <c r="I17" s="59">
        <v>25</v>
      </c>
      <c r="J17" s="59">
        <v>25</v>
      </c>
      <c r="K17" s="59"/>
      <c r="L17" s="59"/>
      <c r="M17" s="59"/>
      <c r="N17" s="59"/>
      <c r="O17" s="59">
        <v>0</v>
      </c>
      <c r="P17" s="59">
        <v>0</v>
      </c>
      <c r="AK17" s="46" t="str" cm="1">
        <f t="array" ref="AK17">IFERROR(INDEX(ReferenceTbl[Fixture Description],_xlfn.AGGREGATE(15,3,(ReferenceTbl[Type]=$AK$1)/(ReferenceTbl[Type]=$AK$1)*(ROW(ReferenceTbl[Type])-ROW($B$1)),ROWS($AJ$2:AJ17))),"")</f>
        <v>Double-sided Exit Sign Surface Mounted with Bug Eyes</v>
      </c>
      <c r="AL17" s="46" t="str" cm="1">
        <f t="array" ref="AL17">IFERROR(INDEX(ReferenceTbl[Fixture Description],_xlfn.AGGREGATE(15,3,(ReferenceTbl[Type]=$AL$1)/(ReferenceTbl[Type]=$AL$1)*(ROW(ReferenceTbl[Type])-ROW($B$1)),ROWS($AJ$2:AK17))),"")</f>
        <v>New LED 9in Circline Fixture</v>
      </c>
      <c r="AM17" s="46" t="str" cm="1">
        <f t="array" ref="AM17">IFERROR(INDEX(ReferenceTbl[Fixture Description],_xlfn.AGGREGATE(15,3,(ReferenceTbl[Type]=$AM$1)/(ReferenceTbl[Type]=$AM$1)*(ROW(ReferenceTbl[Type])-ROW($B$1)),ROWS($AJ$2:AL17))),"")</f>
        <v/>
      </c>
      <c r="AU17" s="4" cm="1">
        <f t="array" aca="1" ref="AU17" ca="1">IFERROR(SEARCH(INDIRECT(CELL("address")),AK17),0)</f>
        <v>1</v>
      </c>
      <c r="AV17" s="4">
        <f ca="1">IF(AU17=0,"",COUNTIF($AU$2:AU17,"&gt;0"))</f>
        <v>16</v>
      </c>
      <c r="AW17" s="4" t="str">
        <f t="shared" ca="1" si="0"/>
        <v>Double-sided Exit Sign Surface Mounted with Bug Eyes</v>
      </c>
      <c r="AY17" s="4" cm="1">
        <f t="array" aca="1" ref="AY17" ca="1">IFERROR(SEARCH(INDIRECT(CELL("address")),AL17),0)</f>
        <v>1</v>
      </c>
      <c r="AZ17" s="4">
        <f ca="1">IF(AY17=0,"",COUNTIF($AY$2:AY17,"&gt;0"))</f>
        <v>16</v>
      </c>
      <c r="BA17" s="4" t="str">
        <f t="shared" ca="1" si="1"/>
        <v>New LED 9in Circline Fixture</v>
      </c>
    </row>
    <row r="18" spans="1:53" x14ac:dyDescent="0.25">
      <c r="A18" s="18" t="s">
        <v>3489</v>
      </c>
      <c r="B18" s="18" t="s">
        <v>234</v>
      </c>
      <c r="C18" s="58">
        <v>1</v>
      </c>
      <c r="D18" s="58">
        <v>200</v>
      </c>
      <c r="E18" s="58">
        <v>200</v>
      </c>
      <c r="F18" s="59">
        <v>0</v>
      </c>
      <c r="G18" s="59"/>
      <c r="H18" s="59"/>
      <c r="I18" s="59"/>
      <c r="J18" s="59"/>
      <c r="K18" s="59"/>
      <c r="L18" s="59"/>
      <c r="M18" s="59"/>
      <c r="N18" s="59"/>
      <c r="O18" s="59"/>
      <c r="P18" s="59">
        <v>0</v>
      </c>
      <c r="AK18" s="46" t="str" cm="1">
        <f t="array" ref="AK18">IFERROR(INDEX(ReferenceTbl[Fixture Description],_xlfn.AGGREGATE(15,3,(ReferenceTbl[Type]=$AK$1)/(ReferenceTbl[Type]=$AK$1)*(ROW(ReferenceTbl[Type])-ROW($B$1)),ROWS($AJ$2:AJ18))),"")</f>
        <v>Double-sided Exit Sign Surface Mounted</v>
      </c>
      <c r="AL18" s="46" t="str" cm="1">
        <f t="array" ref="AL18">IFERROR(INDEX(ReferenceTbl[Fixture Description],_xlfn.AGGREGATE(15,3,(ReferenceTbl[Type]=$AL$1)/(ReferenceTbl[Type]=$AL$1)*(ROW(ReferenceTbl[Type])-ROW($B$1)),ROWS($AJ$2:AK18))),"")</f>
        <v>New LED Round 16'' Flush Mount</v>
      </c>
      <c r="AM18" s="46" t="str" cm="1">
        <f t="array" ref="AM18">IFERROR(INDEX(ReferenceTbl[Fixture Description],_xlfn.AGGREGATE(15,3,(ReferenceTbl[Type]=$AM$1)/(ReferenceTbl[Type]=$AM$1)*(ROW(ReferenceTbl[Type])-ROW($B$1)),ROWS($AJ$2:AL18))),"")</f>
        <v/>
      </c>
      <c r="AU18" s="4" cm="1">
        <f t="array" aca="1" ref="AU18" ca="1">IFERROR(SEARCH(INDIRECT(CELL("address")),AK18),0)</f>
        <v>1</v>
      </c>
      <c r="AV18" s="4">
        <f ca="1">IF(AU18=0,"",COUNTIF($AU$2:AU18,"&gt;0"))</f>
        <v>17</v>
      </c>
      <c r="AW18" s="4" t="str">
        <f t="shared" ca="1" si="0"/>
        <v>Double-sided Exit Sign Surface Mounted</v>
      </c>
      <c r="AY18" s="4" cm="1">
        <f t="array" aca="1" ref="AY18" ca="1">IFERROR(SEARCH(INDIRECT(CELL("address")),AL18),0)</f>
        <v>1</v>
      </c>
      <c r="AZ18" s="4">
        <f ca="1">IF(AY18=0,"",COUNTIF($AY$2:AY18,"&gt;0"))</f>
        <v>17</v>
      </c>
      <c r="BA18" s="4" t="str">
        <f t="shared" ca="1" si="1"/>
        <v>New LED Round 16'' Flush Mount</v>
      </c>
    </row>
    <row r="19" spans="1:53" x14ac:dyDescent="0.25">
      <c r="A19" s="18" t="s">
        <v>136</v>
      </c>
      <c r="B19" s="18" t="s">
        <v>234</v>
      </c>
      <c r="C19" s="58">
        <v>1</v>
      </c>
      <c r="D19" s="58">
        <v>100</v>
      </c>
      <c r="E19" s="58">
        <v>100</v>
      </c>
      <c r="F19" s="59">
        <v>0</v>
      </c>
      <c r="G19" s="59"/>
      <c r="H19" s="59"/>
      <c r="I19" s="59"/>
      <c r="J19" s="59"/>
      <c r="K19" s="59"/>
      <c r="L19" s="59"/>
      <c r="M19" s="59"/>
      <c r="N19" s="59"/>
      <c r="O19" s="59"/>
      <c r="P19" s="59">
        <v>0</v>
      </c>
      <c r="AK19" s="46" t="str" cm="1">
        <f t="array" ref="AK19">IFERROR(INDEX(ReferenceTbl[Fixture Description],_xlfn.AGGREGATE(15,3,(ReferenceTbl[Type]=$AK$1)/(ReferenceTbl[Type]=$AK$1)*(ROW(ReferenceTbl[Type])-ROW($B$1)),ROWS($AJ$2:AJ19))),"")</f>
        <v>Single-sided Exit Sign Surface Mounted</v>
      </c>
      <c r="AL19" s="46" t="str" cm="1">
        <f t="array" ref="AL19">IFERROR(INDEX(ReferenceTbl[Fixture Description],_xlfn.AGGREGATE(15,3,(ReferenceTbl[Type]=$AL$1)/(ReferenceTbl[Type]=$AL$1)*(ROW(ReferenceTbl[Type])-ROW($B$1)),ROWS($AJ$2:AK19))),"")</f>
        <v>New LED Round 14'' Flush Mount</v>
      </c>
      <c r="AM19" s="46" t="str" cm="1">
        <f t="array" ref="AM19">IFERROR(INDEX(ReferenceTbl[Fixture Description],_xlfn.AGGREGATE(15,3,(ReferenceTbl[Type]=$AM$1)/(ReferenceTbl[Type]=$AM$1)*(ROW(ReferenceTbl[Type])-ROW($B$1)),ROWS($AJ$2:AL19))),"")</f>
        <v/>
      </c>
      <c r="AU19" s="4" cm="1">
        <f t="array" aca="1" ref="AU19" ca="1">IFERROR(SEARCH(INDIRECT(CELL("address")),AK19),0)</f>
        <v>1</v>
      </c>
      <c r="AV19" s="4">
        <f ca="1">IF(AU19=0,"",COUNTIF($AU$2:AU19,"&gt;0"))</f>
        <v>18</v>
      </c>
      <c r="AW19" s="4" t="str">
        <f t="shared" ca="1" si="0"/>
        <v>Single-sided Exit Sign Surface Mounted</v>
      </c>
      <c r="AY19" s="4" cm="1">
        <f t="array" aca="1" ref="AY19" ca="1">IFERROR(SEARCH(INDIRECT(CELL("address")),AL19),0)</f>
        <v>1</v>
      </c>
      <c r="AZ19" s="4">
        <f ca="1">IF(AY19=0,"",COUNTIF($AY$2:AY19,"&gt;0"))</f>
        <v>18</v>
      </c>
      <c r="BA19" s="4" t="str">
        <f t="shared" ca="1" si="1"/>
        <v>New LED Round 14'' Flush Mount</v>
      </c>
    </row>
    <row r="20" spans="1:53" x14ac:dyDescent="0.25">
      <c r="A20" s="18" t="s">
        <v>139</v>
      </c>
      <c r="B20" s="18" t="s">
        <v>234</v>
      </c>
      <c r="C20" s="58">
        <v>1</v>
      </c>
      <c r="D20" s="58">
        <v>200</v>
      </c>
      <c r="E20" s="58">
        <v>200</v>
      </c>
      <c r="F20" s="59">
        <v>0</v>
      </c>
      <c r="G20" s="59"/>
      <c r="H20" s="59"/>
      <c r="I20" s="59"/>
      <c r="J20" s="59"/>
      <c r="K20" s="59"/>
      <c r="L20" s="59"/>
      <c r="M20" s="59"/>
      <c r="N20" s="59"/>
      <c r="O20" s="59"/>
      <c r="P20" s="59">
        <v>0</v>
      </c>
      <c r="AK20" s="46" t="str" cm="1">
        <f t="array" ref="AK20">IFERROR(INDEX(ReferenceTbl[Fixture Description],_xlfn.AGGREGATE(15,3,(ReferenceTbl[Type]=$AK$1)/(ReferenceTbl[Type]=$AK$1)*(ROW(ReferenceTbl[Type])-ROW($B$1)),ROWS($AJ$2:AJ20))),"")</f>
        <v>Double-sided Exit Sign Pendant Mounted</v>
      </c>
      <c r="AL20" s="46" t="str" cm="1">
        <f t="array" ref="AL20">IFERROR(INDEX(ReferenceTbl[Fixture Description],_xlfn.AGGREGATE(15,3,(ReferenceTbl[Type]=$AL$1)/(ReferenceTbl[Type]=$AL$1)*(ROW(ReferenceTbl[Type])-ROW($B$1)),ROWS($AJ$2:AK20))),"")</f>
        <v>New LED Round 12'' Flush Mount</v>
      </c>
      <c r="AM20" s="46" t="str" cm="1">
        <f t="array" ref="AM20">IFERROR(INDEX(ReferenceTbl[Fixture Description],_xlfn.AGGREGATE(15,3,(ReferenceTbl[Type]=$AM$1)/(ReferenceTbl[Type]=$AM$1)*(ROW(ReferenceTbl[Type])-ROW($B$1)),ROWS($AJ$2:AL20))),"")</f>
        <v/>
      </c>
      <c r="AU20" s="4" cm="1">
        <f t="array" aca="1" ref="AU20" ca="1">IFERROR(SEARCH(INDIRECT(CELL("address")),AK20),0)</f>
        <v>1</v>
      </c>
      <c r="AV20" s="4">
        <f ca="1">IF(AU20=0,"",COUNTIF($AU$2:AU20,"&gt;0"))</f>
        <v>19</v>
      </c>
      <c r="AW20" s="4" t="str">
        <f t="shared" ca="1" si="0"/>
        <v>Double-sided Exit Sign Pendant Mounted</v>
      </c>
      <c r="AY20" s="4" cm="1">
        <f t="array" aca="1" ref="AY20" ca="1">IFERROR(SEARCH(INDIRECT(CELL("address")),AL20),0)</f>
        <v>1</v>
      </c>
      <c r="AZ20" s="4">
        <f ca="1">IF(AY20=0,"",COUNTIF($AY$2:AY20,"&gt;0"))</f>
        <v>19</v>
      </c>
      <c r="BA20" s="4" t="str">
        <f t="shared" ca="1" si="1"/>
        <v>New LED Round 12'' Flush Mount</v>
      </c>
    </row>
    <row r="21" spans="1:53" x14ac:dyDescent="0.25">
      <c r="A21" s="18" t="s">
        <v>137</v>
      </c>
      <c r="B21" s="18" t="s">
        <v>234</v>
      </c>
      <c r="C21" s="58">
        <v>1</v>
      </c>
      <c r="D21" s="58">
        <v>100</v>
      </c>
      <c r="E21" s="58">
        <v>100</v>
      </c>
      <c r="F21" s="59">
        <v>0</v>
      </c>
      <c r="G21" s="59"/>
      <c r="H21" s="59"/>
      <c r="I21" s="59"/>
      <c r="J21" s="59"/>
      <c r="K21" s="59"/>
      <c r="L21" s="59"/>
      <c r="M21" s="59"/>
      <c r="N21" s="59"/>
      <c r="O21" s="59"/>
      <c r="P21" s="59">
        <v>0</v>
      </c>
      <c r="AK21" s="46" t="str" cm="1">
        <f t="array" ref="AK21">IFERROR(INDEX(ReferenceTbl[Fixture Description],_xlfn.AGGREGATE(15,3,(ReferenceTbl[Type]=$AK$1)/(ReferenceTbl[Type]=$AK$1)*(ROW(ReferenceTbl[Type])-ROW($B$1)),ROWS($AJ$2:AJ21))),"")</f>
        <v>Single-sided Exit Sign Pendant Mounted</v>
      </c>
      <c r="AL21" s="46" t="str" cm="1">
        <f t="array" ref="AL21">IFERROR(INDEX(ReferenceTbl[Fixture Description],_xlfn.AGGREGATE(15,3,(ReferenceTbl[Type]=$AL$1)/(ReferenceTbl[Type]=$AL$1)*(ROW(ReferenceTbl[Type])-ROW($B$1)),ROWS($AJ$2:AK21))),"")</f>
        <v>New LED Round 10'' Flush Mount</v>
      </c>
      <c r="AM21" s="46" t="str" cm="1">
        <f t="array" ref="AM21">IFERROR(INDEX(ReferenceTbl[Fixture Description],_xlfn.AGGREGATE(15,3,(ReferenceTbl[Type]=$AM$1)/(ReferenceTbl[Type]=$AM$1)*(ROW(ReferenceTbl[Type])-ROW($B$1)),ROWS($AJ$2:AL21))),"")</f>
        <v/>
      </c>
      <c r="AU21" s="4" cm="1">
        <f t="array" aca="1" ref="AU21" ca="1">IFERROR(SEARCH(INDIRECT(CELL("address")),AK21),0)</f>
        <v>1</v>
      </c>
      <c r="AV21" s="4">
        <f ca="1">IF(AU21=0,"",COUNTIF($AU$2:AU21,"&gt;0"))</f>
        <v>20</v>
      </c>
      <c r="AW21" s="4" t="str">
        <f t="shared" ca="1" si="0"/>
        <v>Single-sided Exit Sign Pendant Mounted</v>
      </c>
      <c r="AY21" s="4" cm="1">
        <f t="array" aca="1" ref="AY21" ca="1">IFERROR(SEARCH(INDIRECT(CELL("address")),AL21),0)</f>
        <v>1</v>
      </c>
      <c r="AZ21" s="4">
        <f ca="1">IF(AY21=0,"",COUNTIF($AY$2:AY21,"&gt;0"))</f>
        <v>20</v>
      </c>
      <c r="BA21" s="4" t="str">
        <f t="shared" ca="1" si="1"/>
        <v>New LED Round 10'' Flush Mount</v>
      </c>
    </row>
    <row r="22" spans="1:53" x14ac:dyDescent="0.25">
      <c r="A22" s="18" t="s">
        <v>138</v>
      </c>
      <c r="B22" s="18" t="s">
        <v>234</v>
      </c>
      <c r="C22" s="58">
        <v>1</v>
      </c>
      <c r="D22" s="58">
        <v>175</v>
      </c>
      <c r="E22" s="58">
        <v>175</v>
      </c>
      <c r="F22" s="59">
        <v>0</v>
      </c>
      <c r="G22" s="59"/>
      <c r="H22" s="59"/>
      <c r="I22" s="59"/>
      <c r="J22" s="59"/>
      <c r="K22" s="59"/>
      <c r="L22" s="59"/>
      <c r="M22" s="59"/>
      <c r="N22" s="59"/>
      <c r="O22" s="59"/>
      <c r="P22" s="59">
        <v>0</v>
      </c>
      <c r="AK22" s="46" t="str" cm="1">
        <f t="array" ref="AK22">IFERROR(INDEX(ReferenceTbl[Fixture Description],_xlfn.AGGREGATE(15,3,(ReferenceTbl[Type]=$AK$1)/(ReferenceTbl[Type]=$AK$1)*(ROW(ReferenceTbl[Type])-ROW($B$1)),ROWS($AJ$2:AJ22))),"")</f>
        <v>Wall Sconce W/ 2L 2Pin 13w</v>
      </c>
      <c r="AL22" s="46" t="str" cm="1">
        <f t="array" ref="AL22">IFERROR(INDEX(ReferenceTbl[Fixture Description],_xlfn.AGGREGATE(15,3,(ReferenceTbl[Type]=$AL$1)/(ReferenceTbl[Type]=$AL$1)*(ROW(ReferenceTbl[Type])-ROW($B$1)),ROWS($AJ$2:AK22))),"")</f>
        <v>New LED 4ft Bi-Level Fixture w/emergency light</v>
      </c>
      <c r="AM22" s="46" t="str" cm="1">
        <f t="array" ref="AM22">IFERROR(INDEX(ReferenceTbl[Fixture Description],_xlfn.AGGREGATE(15,3,(ReferenceTbl[Type]=$AM$1)/(ReferenceTbl[Type]=$AM$1)*(ROW(ReferenceTbl[Type])-ROW($B$1)),ROWS($AJ$2:AL22))),"")</f>
        <v/>
      </c>
      <c r="AU22" s="4" cm="1">
        <f t="array" aca="1" ref="AU22" ca="1">IFERROR(SEARCH(INDIRECT(CELL("address")),AK22),0)</f>
        <v>1</v>
      </c>
      <c r="AV22" s="4">
        <f ca="1">IF(AU22=0,"",COUNTIF($AU$2:AU22,"&gt;0"))</f>
        <v>21</v>
      </c>
      <c r="AW22" s="4" t="str">
        <f t="shared" ca="1" si="0"/>
        <v>Wall Sconce W/ 2L 2Pin 13w</v>
      </c>
      <c r="AY22" s="4" cm="1">
        <f t="array" aca="1" ref="AY22" ca="1">IFERROR(SEARCH(INDIRECT(CELL("address")),AL22),0)</f>
        <v>1</v>
      </c>
      <c r="AZ22" s="4">
        <f ca="1">IF(AY22=0,"",COUNTIF($AY$2:AY22,"&gt;0"))</f>
        <v>21</v>
      </c>
      <c r="BA22" s="4" t="str">
        <f t="shared" ca="1" si="1"/>
        <v>New LED 4ft Bi-Level Fixture w/emergency light</v>
      </c>
    </row>
    <row r="23" spans="1:53" x14ac:dyDescent="0.25">
      <c r="A23" s="18" t="s">
        <v>141</v>
      </c>
      <c r="B23" s="18" t="s">
        <v>234</v>
      </c>
      <c r="C23" s="58">
        <v>1</v>
      </c>
      <c r="D23" s="58">
        <v>250</v>
      </c>
      <c r="E23" s="58">
        <v>250</v>
      </c>
      <c r="F23" s="59">
        <v>0</v>
      </c>
      <c r="G23" s="59"/>
      <c r="H23" s="59"/>
      <c r="I23" s="59"/>
      <c r="J23" s="59"/>
      <c r="K23" s="59"/>
      <c r="L23" s="59"/>
      <c r="M23" s="59"/>
      <c r="N23" s="59"/>
      <c r="O23" s="59"/>
      <c r="P23" s="59">
        <v>0</v>
      </c>
      <c r="AK23" s="46" t="str" cm="1">
        <f t="array" ref="AK23">IFERROR(INDEX(ReferenceTbl[Fixture Description],_xlfn.AGGREGATE(15,3,(ReferenceTbl[Type]=$AK$1)/(ReferenceTbl[Type]=$AK$1)*(ROW(ReferenceTbl[Type])-ROW($B$1)),ROWS($AJ$2:AJ23))),"")</f>
        <v>Wall Sconce W/ 1L 2Pin 13w</v>
      </c>
      <c r="AL23" s="46" t="str" cm="1">
        <f t="array" ref="AL23">IFERROR(INDEX(ReferenceTbl[Fixture Description],_xlfn.AGGREGATE(15,3,(ReferenceTbl[Type]=$AL$1)/(ReferenceTbl[Type]=$AL$1)*(ROW(ReferenceTbl[Type])-ROW($B$1)),ROWS($AJ$2:AK23))),"")</f>
        <v>New LED 4ft Bi-Level Fixture</v>
      </c>
      <c r="AM23" s="46" t="str" cm="1">
        <f t="array" ref="AM23">IFERROR(INDEX(ReferenceTbl[Fixture Description],_xlfn.AGGREGATE(15,3,(ReferenceTbl[Type]=$AM$1)/(ReferenceTbl[Type]=$AM$1)*(ROW(ReferenceTbl[Type])-ROW($B$1)),ROWS($AJ$2:AL23))),"")</f>
        <v/>
      </c>
      <c r="AU23" s="4" cm="1">
        <f t="array" aca="1" ref="AU23" ca="1">IFERROR(SEARCH(INDIRECT(CELL("address")),AK23),0)</f>
        <v>1</v>
      </c>
      <c r="AV23" s="4">
        <f ca="1">IF(AU23=0,"",COUNTIF($AU$2:AU23,"&gt;0"))</f>
        <v>22</v>
      </c>
      <c r="AW23" s="4" t="str">
        <f t="shared" ca="1" si="0"/>
        <v>Wall Sconce W/ 1L 2Pin 13w</v>
      </c>
      <c r="AY23" s="4" cm="1">
        <f t="array" aca="1" ref="AY23" ca="1">IFERROR(SEARCH(INDIRECT(CELL("address")),AL23),0)</f>
        <v>1</v>
      </c>
      <c r="AZ23" s="4">
        <f ca="1">IF(AY23=0,"",COUNTIF($AY$2:AY23,"&gt;0"))</f>
        <v>22</v>
      </c>
      <c r="BA23" s="4" t="str">
        <f t="shared" ca="1" si="1"/>
        <v>New LED 4ft Bi-Level Fixture</v>
      </c>
    </row>
    <row r="24" spans="1:53" x14ac:dyDescent="0.25">
      <c r="A24" s="18" t="s">
        <v>140</v>
      </c>
      <c r="B24" s="18" t="s">
        <v>234</v>
      </c>
      <c r="C24" s="58">
        <v>1</v>
      </c>
      <c r="D24" s="58">
        <v>175</v>
      </c>
      <c r="E24" s="58">
        <v>175</v>
      </c>
      <c r="F24" s="59">
        <v>0</v>
      </c>
      <c r="G24" s="59"/>
      <c r="H24" s="59"/>
      <c r="I24" s="59"/>
      <c r="J24" s="59"/>
      <c r="K24" s="59"/>
      <c r="L24" s="59"/>
      <c r="M24" s="59"/>
      <c r="N24" s="59"/>
      <c r="O24" s="59"/>
      <c r="P24" s="59">
        <v>0</v>
      </c>
      <c r="AK24" s="46" t="str" cm="1">
        <f t="array" ref="AK24">IFERROR(INDEX(ReferenceTbl[Fixture Description],_xlfn.AGGREGATE(15,3,(ReferenceTbl[Type]=$AK$1)/(ReferenceTbl[Type]=$AK$1)*(ROW(ReferenceTbl[Type])-ROW($B$1)),ROWS($AJ$2:AJ24))),"")</f>
        <v>Wall Sconce W/ 2L 4Pin 26w</v>
      </c>
      <c r="AL24" s="46" t="str" cm="1">
        <f t="array" ref="AL24">IFERROR(INDEX(ReferenceTbl[Fixture Description],_xlfn.AGGREGATE(15,3,(ReferenceTbl[Type]=$AL$1)/(ReferenceTbl[Type]=$AL$1)*(ROW(ReferenceTbl[Type])-ROW($B$1)),ROWS($AJ$2:AK24))),"")</f>
        <v>New LED 2ft Bi-Level Fixture</v>
      </c>
      <c r="AM24" s="46" t="str" cm="1">
        <f t="array" ref="AM24">IFERROR(INDEX(ReferenceTbl[Fixture Description],_xlfn.AGGREGATE(15,3,(ReferenceTbl[Type]=$AM$1)/(ReferenceTbl[Type]=$AM$1)*(ROW(ReferenceTbl[Type])-ROW($B$1)),ROWS($AJ$2:AL24))),"")</f>
        <v/>
      </c>
      <c r="AU24" s="4" cm="1">
        <f t="array" aca="1" ref="AU24" ca="1">IFERROR(SEARCH(INDIRECT(CELL("address")),AK24),0)</f>
        <v>1</v>
      </c>
      <c r="AV24" s="4">
        <f ca="1">IF(AU24=0,"",COUNTIF($AU$2:AU24,"&gt;0"))</f>
        <v>23</v>
      </c>
      <c r="AW24" s="4" t="str">
        <f t="shared" ca="1" si="0"/>
        <v>Wall Sconce W/ 2L 4Pin 26w</v>
      </c>
      <c r="AY24" s="4" cm="1">
        <f t="array" aca="1" ref="AY24" ca="1">IFERROR(SEARCH(INDIRECT(CELL("address")),AL24),0)</f>
        <v>1</v>
      </c>
      <c r="AZ24" s="4">
        <f ca="1">IF(AY24=0,"",COUNTIF($AY$2:AY24,"&gt;0"))</f>
        <v>23</v>
      </c>
      <c r="BA24" s="4" t="str">
        <f t="shared" ca="1" si="1"/>
        <v>New LED 2ft Bi-Level Fixture</v>
      </c>
    </row>
    <row r="25" spans="1:53" x14ac:dyDescent="0.25">
      <c r="A25" s="18" t="s">
        <v>130</v>
      </c>
      <c r="B25" s="18" t="s">
        <v>234</v>
      </c>
      <c r="C25" s="58">
        <v>1</v>
      </c>
      <c r="D25" s="58">
        <v>150</v>
      </c>
      <c r="E25" s="58">
        <v>150</v>
      </c>
      <c r="F25" s="59">
        <v>0</v>
      </c>
      <c r="G25" s="59"/>
      <c r="H25" s="59"/>
      <c r="I25" s="59"/>
      <c r="J25" s="59"/>
      <c r="K25" s="59"/>
      <c r="L25" s="59"/>
      <c r="M25" s="59"/>
      <c r="N25" s="59"/>
      <c r="O25" s="59"/>
      <c r="P25" s="59">
        <v>0</v>
      </c>
      <c r="AK25" s="46" t="str" cm="1">
        <f t="array" ref="AK25">IFERROR(INDEX(ReferenceTbl[Fixture Description],_xlfn.AGGREGATE(15,3,(ReferenceTbl[Type]=$AK$1)/(ReferenceTbl[Type]=$AK$1)*(ROW(ReferenceTbl[Type])-ROW($B$1)),ROWS($AJ$2:AJ25))),"")</f>
        <v>Wall Sconce W/ 1L 4Pin 26w</v>
      </c>
      <c r="AL25" s="46" t="str" cm="1">
        <f t="array" ref="AL25">IFERROR(INDEX(ReferenceTbl[Fixture Description],_xlfn.AGGREGATE(15,3,(ReferenceTbl[Type]=$AL$1)/(ReferenceTbl[Type]=$AL$1)*(ROW(ReferenceTbl[Type])-ROW($B$1)),ROWS($AJ$2:AK25))),"")</f>
        <v>New LED Single-sided Exit Sign Surface Pendant with Bug Eyes</v>
      </c>
      <c r="AM25" s="46" t="str" cm="1">
        <f t="array" ref="AM25">IFERROR(INDEX(ReferenceTbl[Fixture Description],_xlfn.AGGREGATE(15,3,(ReferenceTbl[Type]=$AM$1)/(ReferenceTbl[Type]=$AM$1)*(ROW(ReferenceTbl[Type])-ROW($B$1)),ROWS($AJ$2:AL25))),"")</f>
        <v/>
      </c>
      <c r="AU25" s="4" cm="1">
        <f t="array" aca="1" ref="AU25" ca="1">IFERROR(SEARCH(INDIRECT(CELL("address")),AK25),0)</f>
        <v>1</v>
      </c>
      <c r="AV25" s="4">
        <f ca="1">IF(AU25=0,"",COUNTIF($AU$2:AU25,"&gt;0"))</f>
        <v>24</v>
      </c>
      <c r="AW25" s="4" t="str">
        <f t="shared" ca="1" si="0"/>
        <v>Wall Sconce W/ 1L 4Pin 26w</v>
      </c>
      <c r="AY25" s="4" cm="1">
        <f t="array" aca="1" ref="AY25" ca="1">IFERROR(SEARCH(INDIRECT(CELL("address")),AL25),0)</f>
        <v>1</v>
      </c>
      <c r="AZ25" s="4">
        <f ca="1">IF(AY25=0,"",COUNTIF($AY$2:AY25,"&gt;0"))</f>
        <v>24</v>
      </c>
      <c r="BA25" s="4" t="str">
        <f t="shared" ca="1" si="1"/>
        <v>New LED Single-sided Exit Sign Surface Pendant with Bug Eyes</v>
      </c>
    </row>
    <row r="26" spans="1:53" x14ac:dyDescent="0.25">
      <c r="A26" s="18" t="s">
        <v>135</v>
      </c>
      <c r="B26" s="18" t="s">
        <v>234</v>
      </c>
      <c r="C26" s="58">
        <v>1</v>
      </c>
      <c r="D26" s="58">
        <v>100</v>
      </c>
      <c r="E26" s="58">
        <v>100</v>
      </c>
      <c r="F26" s="59">
        <v>0</v>
      </c>
      <c r="G26" s="59"/>
      <c r="H26" s="59"/>
      <c r="I26" s="59"/>
      <c r="J26" s="59"/>
      <c r="K26" s="59"/>
      <c r="L26" s="59"/>
      <c r="M26" s="59"/>
      <c r="N26" s="59"/>
      <c r="O26" s="59"/>
      <c r="P26" s="59">
        <v>0</v>
      </c>
      <c r="AK26" s="46" t="str" cm="1">
        <f t="array" ref="AK26">IFERROR(INDEX(ReferenceTbl[Fixture Description],_xlfn.AGGREGATE(15,3,(ReferenceTbl[Type]=$AK$1)/(ReferenceTbl[Type]=$AK$1)*(ROW(ReferenceTbl[Type])-ROW($B$1)),ROWS($AJ$2:AJ26))),"")</f>
        <v>8in Recessed Can w/2L 13W 2-pin PL</v>
      </c>
      <c r="AL26" s="46" t="str" cm="1">
        <f t="array" ref="AL26">IFERROR(INDEX(ReferenceTbl[Fixture Description],_xlfn.AGGREGATE(15,3,(ReferenceTbl[Type]=$AL$1)/(ReferenceTbl[Type]=$AL$1)*(ROW(ReferenceTbl[Type])-ROW($B$1)),ROWS($AJ$2:AK26))),"")</f>
        <v>New LED Double-sided Exit Sign Surface Pendant with Bug Eyes</v>
      </c>
      <c r="AM26" s="46" t="str" cm="1">
        <f t="array" ref="AM26">IFERROR(INDEX(ReferenceTbl[Fixture Description],_xlfn.AGGREGATE(15,3,(ReferenceTbl[Type]=$AM$1)/(ReferenceTbl[Type]=$AM$1)*(ROW(ReferenceTbl[Type])-ROW($B$1)),ROWS($AJ$2:AL26))),"")</f>
        <v/>
      </c>
      <c r="AU26" s="4" cm="1">
        <f t="array" aca="1" ref="AU26" ca="1">IFERROR(SEARCH(INDIRECT(CELL("address")),AK26),0)</f>
        <v>1</v>
      </c>
      <c r="AV26" s="4">
        <f ca="1">IF(AU26=0,"",COUNTIF($AU$2:AU26,"&gt;0"))</f>
        <v>25</v>
      </c>
      <c r="AW26" s="4" t="str">
        <f t="shared" ca="1" si="0"/>
        <v>8in Recessed Can w/2L 13W 2-pin PL</v>
      </c>
      <c r="AY26" s="4" cm="1">
        <f t="array" aca="1" ref="AY26" ca="1">IFERROR(SEARCH(INDIRECT(CELL("address")),AL26),0)</f>
        <v>1</v>
      </c>
      <c r="AZ26" s="4">
        <f ca="1">IF(AY26=0,"",COUNTIF($AY$2:AY26,"&gt;0"))</f>
        <v>25</v>
      </c>
      <c r="BA26" s="4" t="str">
        <f t="shared" ca="1" si="1"/>
        <v>New LED Double-sided Exit Sign Surface Pendant with Bug Eyes</v>
      </c>
    </row>
    <row r="27" spans="1:53" x14ac:dyDescent="0.25">
      <c r="A27" s="18" t="s">
        <v>3490</v>
      </c>
      <c r="B27" s="18" t="s">
        <v>234</v>
      </c>
      <c r="C27" s="58">
        <v>1</v>
      </c>
      <c r="D27" s="58">
        <v>75</v>
      </c>
      <c r="E27" s="58">
        <v>75</v>
      </c>
      <c r="F27" s="59">
        <v>0</v>
      </c>
      <c r="G27" s="59"/>
      <c r="H27" s="59"/>
      <c r="I27" s="59"/>
      <c r="J27" s="59"/>
      <c r="K27" s="59"/>
      <c r="L27" s="59"/>
      <c r="M27" s="59"/>
      <c r="N27" s="59"/>
      <c r="O27" s="59"/>
      <c r="P27" s="59">
        <v>0</v>
      </c>
      <c r="AK27" s="46" t="str" cm="1">
        <f t="array" ref="AK27">IFERROR(INDEX(ReferenceTbl[Fixture Description],_xlfn.AGGREGATE(15,3,(ReferenceTbl[Type]=$AK$1)/(ReferenceTbl[Type]=$AK$1)*(ROW(ReferenceTbl[Type])-ROW($B$1)),ROWS($AJ$2:AJ27))),"")</f>
        <v>6in Recessed Can w/1L 13W 2-pin PL</v>
      </c>
      <c r="AL27" s="46" t="str" cm="1">
        <f t="array" ref="AL27">IFERROR(INDEX(ReferenceTbl[Fixture Description],_xlfn.AGGREGATE(15,3,(ReferenceTbl[Type]=$AL$1)/(ReferenceTbl[Type]=$AL$1)*(ROW(ReferenceTbl[Type])-ROW($B$1)),ROWS($AJ$2:AK27))),"")</f>
        <v>New LED Single-sided Exit Sign Surface Mounted with Bug Eyes</v>
      </c>
      <c r="AM27" s="46" t="str" cm="1">
        <f t="array" ref="AM27">IFERROR(INDEX(ReferenceTbl[Fixture Description],_xlfn.AGGREGATE(15,3,(ReferenceTbl[Type]=$AM$1)/(ReferenceTbl[Type]=$AM$1)*(ROW(ReferenceTbl[Type])-ROW($B$1)),ROWS($AJ$2:AL27))),"")</f>
        <v/>
      </c>
      <c r="AU27" s="4" cm="1">
        <f t="array" aca="1" ref="AU27" ca="1">IFERROR(SEARCH(INDIRECT(CELL("address")),AK27),0)</f>
        <v>1</v>
      </c>
      <c r="AV27" s="4">
        <f ca="1">IF(AU27=0,"",COUNTIF($AU$2:AU27,"&gt;0"))</f>
        <v>26</v>
      </c>
      <c r="AW27" s="4" t="str">
        <f t="shared" ca="1" si="0"/>
        <v>6in Recessed Can w/1L 13W 2-pin PL</v>
      </c>
      <c r="AY27" s="4" cm="1">
        <f t="array" aca="1" ref="AY27" ca="1">IFERROR(SEARCH(INDIRECT(CELL("address")),AL27),0)</f>
        <v>1</v>
      </c>
      <c r="AZ27" s="4">
        <f ca="1">IF(AY27=0,"",COUNTIF($AY$2:AY27,"&gt;0"))</f>
        <v>26</v>
      </c>
      <c r="BA27" s="4" t="str">
        <f t="shared" ca="1" si="1"/>
        <v>New LED Single-sided Exit Sign Surface Mounted with Bug Eyes</v>
      </c>
    </row>
    <row r="28" spans="1:53" x14ac:dyDescent="0.25">
      <c r="A28" s="18" t="s">
        <v>134</v>
      </c>
      <c r="B28" s="18" t="s">
        <v>234</v>
      </c>
      <c r="C28" s="58">
        <v>1</v>
      </c>
      <c r="D28" s="58">
        <v>100</v>
      </c>
      <c r="E28" s="58">
        <v>100</v>
      </c>
      <c r="F28" s="59">
        <v>0</v>
      </c>
      <c r="G28" s="59"/>
      <c r="H28" s="59"/>
      <c r="I28" s="59"/>
      <c r="J28" s="59"/>
      <c r="K28" s="59"/>
      <c r="L28" s="59"/>
      <c r="M28" s="59"/>
      <c r="N28" s="59"/>
      <c r="O28" s="59"/>
      <c r="P28" s="59">
        <v>0</v>
      </c>
      <c r="AK28" s="46" t="str" cm="1">
        <f t="array" ref="AK28">IFERROR(INDEX(ReferenceTbl[Fixture Description],_xlfn.AGGREGATE(15,3,(ReferenceTbl[Type]=$AK$1)/(ReferenceTbl[Type]=$AK$1)*(ROW(ReferenceTbl[Type])-ROW($B$1)),ROWS($AJ$2:AJ28))),"")</f>
        <v>8in Recessed Can w/2L 26W 4-pin PL</v>
      </c>
      <c r="AL28" s="46" t="str" cm="1">
        <f t="array" ref="AL28">IFERROR(INDEX(ReferenceTbl[Fixture Description],_xlfn.AGGREGATE(15,3,(ReferenceTbl[Type]=$AL$1)/(ReferenceTbl[Type]=$AL$1)*(ROW(ReferenceTbl[Type])-ROW($B$1)),ROWS($AJ$2:AK28))),"")</f>
        <v>New LED Double-sided Exit Sign Surface Mounted with Bug Eyes</v>
      </c>
      <c r="AM28" s="46" t="str" cm="1">
        <f t="array" ref="AM28">IFERROR(INDEX(ReferenceTbl[Fixture Description],_xlfn.AGGREGATE(15,3,(ReferenceTbl[Type]=$AM$1)/(ReferenceTbl[Type]=$AM$1)*(ROW(ReferenceTbl[Type])-ROW($B$1)),ROWS($AJ$2:AL28))),"")</f>
        <v/>
      </c>
      <c r="AU28" s="4" cm="1">
        <f t="array" aca="1" ref="AU28" ca="1">IFERROR(SEARCH(INDIRECT(CELL("address")),AK28),0)</f>
        <v>1</v>
      </c>
      <c r="AV28" s="4">
        <f ca="1">IF(AU28=0,"",COUNTIF($AU$2:AU28,"&gt;0"))</f>
        <v>27</v>
      </c>
      <c r="AW28" s="4" t="str">
        <f t="shared" ca="1" si="0"/>
        <v>8in Recessed Can w/2L 26W 4-pin PL</v>
      </c>
      <c r="AY28" s="4" cm="1">
        <f t="array" aca="1" ref="AY28" ca="1">IFERROR(SEARCH(INDIRECT(CELL("address")),AL28),0)</f>
        <v>1</v>
      </c>
      <c r="AZ28" s="4">
        <f ca="1">IF(AY28=0,"",COUNTIF($AY$2:AY28,"&gt;0"))</f>
        <v>27</v>
      </c>
      <c r="BA28" s="4" t="str">
        <f t="shared" ca="1" si="1"/>
        <v>New LED Double-sided Exit Sign Surface Mounted with Bug Eyes</v>
      </c>
    </row>
    <row r="29" spans="1:53" x14ac:dyDescent="0.25">
      <c r="A29" s="18" t="s">
        <v>3491</v>
      </c>
      <c r="B29" s="18" t="s">
        <v>234</v>
      </c>
      <c r="C29" s="58">
        <v>1</v>
      </c>
      <c r="D29" s="58">
        <v>45</v>
      </c>
      <c r="E29" s="58">
        <v>45</v>
      </c>
      <c r="F29" s="59">
        <v>0</v>
      </c>
      <c r="G29" s="59"/>
      <c r="H29" s="59"/>
      <c r="I29" s="59"/>
      <c r="J29" s="59"/>
      <c r="K29" s="59"/>
      <c r="L29" s="59"/>
      <c r="M29" s="59"/>
      <c r="N29" s="59"/>
      <c r="O29" s="59"/>
      <c r="P29" s="59">
        <v>0</v>
      </c>
      <c r="AK29" s="46" t="str" cm="1">
        <f t="array" ref="AK29">IFERROR(INDEX(ReferenceTbl[Fixture Description],_xlfn.AGGREGATE(15,3,(ReferenceTbl[Type]=$AK$1)/(ReferenceTbl[Type]=$AK$1)*(ROW(ReferenceTbl[Type])-ROW($B$1)),ROWS($AJ$2:AJ29))),"")</f>
        <v>8in Recessed Can w/1L 26W 4-pin PL</v>
      </c>
      <c r="AL29" s="46" t="str" cm="1">
        <f t="array" ref="AL29">IFERROR(INDEX(ReferenceTbl[Fixture Description],_xlfn.AGGREGATE(15,3,(ReferenceTbl[Type]=$AL$1)/(ReferenceTbl[Type]=$AL$1)*(ROW(ReferenceTbl[Type])-ROW($B$1)),ROWS($AJ$2:AK29))),"")</f>
        <v>New LED Single-sided Exit Sign Pendant Mounted</v>
      </c>
      <c r="AM29" s="46" t="str" cm="1">
        <f t="array" ref="AM29">IFERROR(INDEX(ReferenceTbl[Fixture Description],_xlfn.AGGREGATE(15,3,(ReferenceTbl[Type]=$AM$1)/(ReferenceTbl[Type]=$AM$1)*(ROW(ReferenceTbl[Type])-ROW($B$1)),ROWS($AJ$2:AL29))),"")</f>
        <v/>
      </c>
      <c r="AU29" s="4" cm="1">
        <f t="array" aca="1" ref="AU29" ca="1">IFERROR(SEARCH(INDIRECT(CELL("address")),AK29),0)</f>
        <v>1</v>
      </c>
      <c r="AV29" s="4">
        <f ca="1">IF(AU29=0,"",COUNTIF($AU$2:AU29,"&gt;0"))</f>
        <v>28</v>
      </c>
      <c r="AW29" s="4" t="str">
        <f t="shared" ca="1" si="0"/>
        <v>8in Recessed Can w/1L 26W 4-pin PL</v>
      </c>
      <c r="AY29" s="4" cm="1">
        <f t="array" aca="1" ref="AY29" ca="1">IFERROR(SEARCH(INDIRECT(CELL("address")),AL29),0)</f>
        <v>1</v>
      </c>
      <c r="AZ29" s="4">
        <f ca="1">IF(AY29=0,"",COUNTIF($AY$2:AY29,"&gt;0"))</f>
        <v>28</v>
      </c>
      <c r="BA29" s="4" t="str">
        <f t="shared" ca="1" si="1"/>
        <v>New LED Single-sided Exit Sign Pendant Mounted</v>
      </c>
    </row>
    <row r="30" spans="1:53" x14ac:dyDescent="0.25">
      <c r="A30" s="18" t="s">
        <v>3492</v>
      </c>
      <c r="B30" s="18" t="s">
        <v>234</v>
      </c>
      <c r="C30" s="58">
        <v>1</v>
      </c>
      <c r="D30" s="58">
        <v>45</v>
      </c>
      <c r="E30" s="58">
        <v>45</v>
      </c>
      <c r="F30" s="59">
        <v>0</v>
      </c>
      <c r="G30" s="59"/>
      <c r="H30" s="59"/>
      <c r="I30" s="59"/>
      <c r="J30" s="59"/>
      <c r="K30" s="59"/>
      <c r="L30" s="59"/>
      <c r="M30" s="59"/>
      <c r="N30" s="59"/>
      <c r="O30" s="59"/>
      <c r="P30" s="59">
        <v>0</v>
      </c>
      <c r="AK30" s="46" t="str" cm="1">
        <f t="array" ref="AK30">IFERROR(INDEX(ReferenceTbl[Fixture Description],_xlfn.AGGREGATE(15,3,(ReferenceTbl[Type]=$AK$1)/(ReferenceTbl[Type]=$AK$1)*(ROW(ReferenceTbl[Type])-ROW($B$1)),ROWS($AJ$2:AJ30))),"")</f>
        <v>6in Recessed Can w/2L 26W 4-pin PL</v>
      </c>
      <c r="AL30" s="46" t="str" cm="1">
        <f t="array" ref="AL30">IFERROR(INDEX(ReferenceTbl[Fixture Description],_xlfn.AGGREGATE(15,3,(ReferenceTbl[Type]=$AL$1)/(ReferenceTbl[Type]=$AL$1)*(ROW(ReferenceTbl[Type])-ROW($B$1)),ROWS($AJ$2:AK30))),"")</f>
        <v>New LED Single-sided Exit Sign Surface Mounted</v>
      </c>
      <c r="AM30" s="46" t="str" cm="1">
        <f t="array" ref="AM30">IFERROR(INDEX(ReferenceTbl[Fixture Description],_xlfn.AGGREGATE(15,3,(ReferenceTbl[Type]=$AM$1)/(ReferenceTbl[Type]=$AM$1)*(ROW(ReferenceTbl[Type])-ROW($B$1)),ROWS($AJ$2:AL30))),"")</f>
        <v/>
      </c>
      <c r="AU30" s="4" cm="1">
        <f t="array" aca="1" ref="AU30" ca="1">IFERROR(SEARCH(INDIRECT(CELL("address")),AK30),0)</f>
        <v>1</v>
      </c>
      <c r="AV30" s="4">
        <f ca="1">IF(AU30=0,"",COUNTIF($AU$2:AU30,"&gt;0"))</f>
        <v>29</v>
      </c>
      <c r="AW30" s="4" t="str">
        <f t="shared" ca="1" si="0"/>
        <v>6in Recessed Can w/2L 26W 4-pin PL</v>
      </c>
      <c r="AY30" s="4" cm="1">
        <f t="array" aca="1" ref="AY30" ca="1">IFERROR(SEARCH(INDIRECT(CELL("address")),AL30),0)</f>
        <v>1</v>
      </c>
      <c r="AZ30" s="4">
        <f ca="1">IF(AY30=0,"",COUNTIF($AY$2:AY30,"&gt;0"))</f>
        <v>29</v>
      </c>
      <c r="BA30" s="4" t="str">
        <f t="shared" ca="1" si="1"/>
        <v>New LED Single-sided Exit Sign Surface Mounted</v>
      </c>
    </row>
    <row r="31" spans="1:53" x14ac:dyDescent="0.25">
      <c r="A31" s="18" t="s">
        <v>143</v>
      </c>
      <c r="B31" s="18" t="s">
        <v>234</v>
      </c>
      <c r="C31" s="58">
        <v>1</v>
      </c>
      <c r="D31" s="58">
        <v>45</v>
      </c>
      <c r="E31" s="58">
        <v>45</v>
      </c>
      <c r="F31" s="59">
        <v>0</v>
      </c>
      <c r="G31" s="59"/>
      <c r="H31" s="59"/>
      <c r="I31" s="59"/>
      <c r="J31" s="59"/>
      <c r="K31" s="59"/>
      <c r="L31" s="59"/>
      <c r="M31" s="59"/>
      <c r="N31" s="59"/>
      <c r="O31" s="59"/>
      <c r="P31" s="59">
        <v>0</v>
      </c>
      <c r="AK31" s="46" t="str" cm="1">
        <f t="array" ref="AK31">IFERROR(INDEX(ReferenceTbl[Fixture Description],_xlfn.AGGREGATE(15,3,(ReferenceTbl[Type]=$AK$1)/(ReferenceTbl[Type]=$AK$1)*(ROW(ReferenceTbl[Type])-ROW($B$1)),ROWS($AJ$2:AJ31))),"")</f>
        <v>6in Recessed Can w/1L 26W 4-pin PL</v>
      </c>
      <c r="AL31" s="46" t="str" cm="1">
        <f t="array" ref="AL31">IFERROR(INDEX(ReferenceTbl[Fixture Description],_xlfn.AGGREGATE(15,3,(ReferenceTbl[Type]=$AL$1)/(ReferenceTbl[Type]=$AL$1)*(ROW(ReferenceTbl[Type])-ROW($B$1)),ROWS($AJ$2:AK31))),"")</f>
        <v>New LED Double-sided Exit Sign Pendant Mounted</v>
      </c>
      <c r="AM31" s="46" t="str" cm="1">
        <f t="array" ref="AM31">IFERROR(INDEX(ReferenceTbl[Fixture Description],_xlfn.AGGREGATE(15,3,(ReferenceTbl[Type]=$AM$1)/(ReferenceTbl[Type]=$AM$1)*(ROW(ReferenceTbl[Type])-ROW($B$1)),ROWS($AJ$2:AL31))),"")</f>
        <v/>
      </c>
      <c r="AU31" s="4" cm="1">
        <f t="array" aca="1" ref="AU31" ca="1">IFERROR(SEARCH(INDIRECT(CELL("address")),AK31),0)</f>
        <v>1</v>
      </c>
      <c r="AV31" s="4">
        <f ca="1">IF(AU31=0,"",COUNTIF($AU$2:AU31,"&gt;0"))</f>
        <v>30</v>
      </c>
      <c r="AW31" s="4" t="str">
        <f t="shared" ca="1" si="0"/>
        <v>6in Recessed Can w/1L 26W 4-pin PL</v>
      </c>
      <c r="AY31" s="4" cm="1">
        <f t="array" aca="1" ref="AY31" ca="1">IFERROR(SEARCH(INDIRECT(CELL("address")),AL31),0)</f>
        <v>1</v>
      </c>
      <c r="AZ31" s="4">
        <f ca="1">IF(AY31=0,"",COUNTIF($AY$2:AY31,"&gt;0"))</f>
        <v>30</v>
      </c>
      <c r="BA31" s="4" t="str">
        <f t="shared" ca="1" si="1"/>
        <v>New LED Double-sided Exit Sign Pendant Mounted</v>
      </c>
    </row>
    <row r="32" spans="1:53" x14ac:dyDescent="0.25">
      <c r="A32" s="18" t="s">
        <v>142</v>
      </c>
      <c r="B32" s="18" t="s">
        <v>234</v>
      </c>
      <c r="C32" s="58">
        <v>1</v>
      </c>
      <c r="D32" s="58">
        <v>45</v>
      </c>
      <c r="E32" s="58">
        <v>45</v>
      </c>
      <c r="F32" s="59">
        <v>0</v>
      </c>
      <c r="G32" s="59"/>
      <c r="H32" s="59"/>
      <c r="I32" s="59"/>
      <c r="J32" s="59"/>
      <c r="K32" s="59"/>
      <c r="L32" s="59"/>
      <c r="M32" s="59"/>
      <c r="N32" s="59"/>
      <c r="O32" s="59"/>
      <c r="P32" s="59">
        <v>0</v>
      </c>
      <c r="AK32" s="46" t="str" cm="1">
        <f t="array" ref="AK32">IFERROR(INDEX(ReferenceTbl[Fixture Description],_xlfn.AGGREGATE(15,3,(ReferenceTbl[Type]=$AK$1)/(ReferenceTbl[Type]=$AK$1)*(ROW(ReferenceTbl[Type])-ROW($B$1)),ROWS($AJ$2:AJ32))),"")</f>
        <v>6in Recessed Can w/PAR20</v>
      </c>
      <c r="AL32" s="46" t="str" cm="1">
        <f t="array" ref="AL32">IFERROR(INDEX(ReferenceTbl[Fixture Description],_xlfn.AGGREGATE(15,3,(ReferenceTbl[Type]=$AL$1)/(ReferenceTbl[Type]=$AL$1)*(ROW(ReferenceTbl[Type])-ROW($B$1)),ROWS($AJ$2:AK32))),"")</f>
        <v>New LED Double-sided Exit Sign Surface Mounted</v>
      </c>
      <c r="AM32" s="46" t="str" cm="1">
        <f t="array" ref="AM32">IFERROR(INDEX(ReferenceTbl[Fixture Description],_xlfn.AGGREGATE(15,3,(ReferenceTbl[Type]=$AM$1)/(ReferenceTbl[Type]=$AM$1)*(ROW(ReferenceTbl[Type])-ROW($B$1)),ROWS($AJ$2:AL32))),"")</f>
        <v/>
      </c>
      <c r="AU32" s="4" cm="1">
        <f t="array" aca="1" ref="AU32" ca="1">IFERROR(SEARCH(INDIRECT(CELL("address")),AK32),0)</f>
        <v>1</v>
      </c>
      <c r="AV32" s="4">
        <f ca="1">IF(AU32=0,"",COUNTIF($AU$2:AU32,"&gt;0"))</f>
        <v>31</v>
      </c>
      <c r="AW32" s="4" t="str">
        <f t="shared" ca="1" si="0"/>
        <v>6in Recessed Can w/PAR20</v>
      </c>
      <c r="AY32" s="4" cm="1">
        <f t="array" aca="1" ref="AY32" ca="1">IFERROR(SEARCH(INDIRECT(CELL("address")),AL32),0)</f>
        <v>1</v>
      </c>
      <c r="AZ32" s="4">
        <f ca="1">IF(AY32=0,"",COUNTIF($AY$2:AY32,"&gt;0"))</f>
        <v>31</v>
      </c>
      <c r="BA32" s="4" t="str">
        <f t="shared" ca="1" si="1"/>
        <v>New LED Double-sided Exit Sign Surface Mounted</v>
      </c>
    </row>
    <row r="33" spans="1:53" x14ac:dyDescent="0.25">
      <c r="A33" s="18" t="s">
        <v>131</v>
      </c>
      <c r="B33" s="18" t="s">
        <v>234</v>
      </c>
      <c r="C33" s="58">
        <v>1</v>
      </c>
      <c r="D33" s="58">
        <v>45</v>
      </c>
      <c r="E33" s="58">
        <v>45</v>
      </c>
      <c r="F33" s="59">
        <v>0</v>
      </c>
      <c r="G33" s="59"/>
      <c r="H33" s="59"/>
      <c r="I33" s="59"/>
      <c r="J33" s="59"/>
      <c r="K33" s="59"/>
      <c r="L33" s="59"/>
      <c r="M33" s="59"/>
      <c r="N33" s="59"/>
      <c r="O33" s="59"/>
      <c r="P33" s="59">
        <v>0</v>
      </c>
      <c r="AK33" s="46" t="str" cm="1">
        <f t="array" ref="AK33">IFERROR(INDEX(ReferenceTbl[Fixture Description],_xlfn.AGGREGATE(15,3,(ReferenceTbl[Type]=$AK$1)/(ReferenceTbl[Type]=$AK$1)*(ROW(ReferenceTbl[Type])-ROW($B$1)),ROWS($AJ$2:AJ33))),"")</f>
        <v>6in Recessed Can w/PAR30</v>
      </c>
      <c r="AL33" s="46" t="str" cm="1">
        <f t="array" ref="AL33">IFERROR(INDEX(ReferenceTbl[Fixture Description],_xlfn.AGGREGATE(15,3,(ReferenceTbl[Type]=$AL$1)/(ReferenceTbl[Type]=$AL$1)*(ROW(ReferenceTbl[Type])-ROW($B$1)),ROWS($AJ$2:AK33))),"")</f>
        <v>New LED 24W Wallpack</v>
      </c>
      <c r="AM33" s="46" t="str" cm="1">
        <f t="array" ref="AM33">IFERROR(INDEX(ReferenceTbl[Fixture Description],_xlfn.AGGREGATE(15,3,(ReferenceTbl[Type]=$AM$1)/(ReferenceTbl[Type]=$AM$1)*(ROW(ReferenceTbl[Type])-ROW($B$1)),ROWS($AJ$2:AL33))),"")</f>
        <v/>
      </c>
      <c r="AU33" s="4" cm="1">
        <f t="array" aca="1" ref="AU33" ca="1">IFERROR(SEARCH(INDIRECT(CELL("address")),AK33),0)</f>
        <v>1</v>
      </c>
      <c r="AV33" s="4">
        <f ca="1">IF(AU33=0,"",COUNTIF($AU$2:AU33,"&gt;0"))</f>
        <v>32</v>
      </c>
      <c r="AW33" s="4" t="str">
        <f t="shared" ca="1" si="0"/>
        <v>6in Recessed Can w/PAR30</v>
      </c>
      <c r="AY33" s="4" cm="1">
        <f t="array" aca="1" ref="AY33" ca="1">IFERROR(SEARCH(INDIRECT(CELL("address")),AL33),0)</f>
        <v>1</v>
      </c>
      <c r="AZ33" s="4">
        <f ca="1">IF(AY33=0,"",COUNTIF($AY$2:AY33,"&gt;0"))</f>
        <v>32</v>
      </c>
      <c r="BA33" s="4" t="str">
        <f t="shared" ca="1" si="1"/>
        <v>New LED 24W Wallpack</v>
      </c>
    </row>
    <row r="34" spans="1:53" x14ac:dyDescent="0.25">
      <c r="A34" s="18" t="s">
        <v>133</v>
      </c>
      <c r="B34" s="18" t="s">
        <v>234</v>
      </c>
      <c r="C34" s="58">
        <v>1</v>
      </c>
      <c r="D34" s="58">
        <v>45</v>
      </c>
      <c r="E34" s="58">
        <v>45</v>
      </c>
      <c r="F34" s="59">
        <v>0</v>
      </c>
      <c r="G34" s="59"/>
      <c r="H34" s="59"/>
      <c r="I34" s="59"/>
      <c r="J34" s="59"/>
      <c r="K34" s="59"/>
      <c r="L34" s="59"/>
      <c r="M34" s="59"/>
      <c r="N34" s="59"/>
      <c r="O34" s="59"/>
      <c r="P34" s="59">
        <v>0</v>
      </c>
      <c r="AK34" s="46" t="str" cm="1">
        <f t="array" ref="AK34">IFERROR(INDEX(ReferenceTbl[Fixture Description],_xlfn.AGGREGATE(15,3,(ReferenceTbl[Type]=$AK$1)/(ReferenceTbl[Type]=$AK$1)*(ROW(ReferenceTbl[Type])-ROW($B$1)),ROWS($AJ$2:AJ34))),"")</f>
        <v>9in Circline Fixture</v>
      </c>
      <c r="AL34" s="46" t="str" cm="1">
        <f t="array" ref="AL34">IFERROR(INDEX(ReferenceTbl[Fixture Description],_xlfn.AGGREGATE(15,3,(ReferenceTbl[Type]=$AL$1)/(ReferenceTbl[Type]=$AL$1)*(ROW(ReferenceTbl[Type])-ROW($B$1)),ROWS($AJ$2:AK34))),"")</f>
        <v>New LED 18W Floodlight</v>
      </c>
      <c r="AM34" s="46" t="str" cm="1">
        <f t="array" ref="AM34">IFERROR(INDEX(ReferenceTbl[Fixture Description],_xlfn.AGGREGATE(15,3,(ReferenceTbl[Type]=$AM$1)/(ReferenceTbl[Type]=$AM$1)*(ROW(ReferenceTbl[Type])-ROW($B$1)),ROWS($AJ$2:AL34))),"")</f>
        <v/>
      </c>
      <c r="AU34" s="4" cm="1">
        <f t="array" aca="1" ref="AU34" ca="1">IFERROR(SEARCH(INDIRECT(CELL("address")),AK34),0)</f>
        <v>1</v>
      </c>
      <c r="AV34" s="4">
        <f ca="1">IF(AU34=0,"",COUNTIF($AU$2:AU34,"&gt;0"))</f>
        <v>33</v>
      </c>
      <c r="AW34" s="4" t="str">
        <f t="shared" ca="1" si="0"/>
        <v>9in Circline Fixture</v>
      </c>
      <c r="AY34" s="4" cm="1">
        <f t="array" aca="1" ref="AY34" ca="1">IFERROR(SEARCH(INDIRECT(CELL("address")),AL34),0)</f>
        <v>1</v>
      </c>
      <c r="AZ34" s="4">
        <f ca="1">IF(AY34=0,"",COUNTIF($AY$2:AY34,"&gt;0"))</f>
        <v>33</v>
      </c>
      <c r="BA34" s="4" t="str">
        <f t="shared" ca="1" si="1"/>
        <v>New LED 18W Floodlight</v>
      </c>
    </row>
    <row r="35" spans="1:53" x14ac:dyDescent="0.25">
      <c r="A35" s="18" t="s">
        <v>132</v>
      </c>
      <c r="B35" s="18" t="s">
        <v>234</v>
      </c>
      <c r="C35" s="58">
        <v>1</v>
      </c>
      <c r="D35" s="58">
        <v>45</v>
      </c>
      <c r="E35" s="58">
        <v>45</v>
      </c>
      <c r="F35" s="59">
        <v>0</v>
      </c>
      <c r="G35" s="59"/>
      <c r="H35" s="59"/>
      <c r="I35" s="59"/>
      <c r="J35" s="59"/>
      <c r="K35" s="59"/>
      <c r="L35" s="59"/>
      <c r="M35" s="59"/>
      <c r="N35" s="59"/>
      <c r="O35" s="59"/>
      <c r="P35" s="59">
        <v>0</v>
      </c>
      <c r="AK35" s="46" t="str" cm="1">
        <f t="array" ref="AK35">IFERROR(INDEX(ReferenceTbl[Fixture Description],_xlfn.AGGREGATE(15,3,(ReferenceTbl[Type]=$AK$1)/(ReferenceTbl[Type]=$AK$1)*(ROW(ReferenceTbl[Type])-ROW($B$1)),ROWS($AJ$2:AJ35))),"")</f>
        <v>Circline Fixture W/2 A Lamp</v>
      </c>
      <c r="AL35" s="46" t="str" cm="1">
        <f t="array" ref="AL35">IFERROR(INDEX(ReferenceTbl[Fixture Description],_xlfn.AGGREGATE(15,3,(ReferenceTbl[Type]=$AL$1)/(ReferenceTbl[Type]=$AL$1)*(ROW(ReferenceTbl[Type])-ROW($B$1)),ROWS($AJ$2:AK35))),"")</f>
        <v>New LED 52W Floodlight</v>
      </c>
      <c r="AM35" s="46" t="str" cm="1">
        <f t="array" ref="AM35">IFERROR(INDEX(ReferenceTbl[Fixture Description],_xlfn.AGGREGATE(15,3,(ReferenceTbl[Type]=$AM$1)/(ReferenceTbl[Type]=$AM$1)*(ROW(ReferenceTbl[Type])-ROW($B$1)),ROWS($AJ$2:AL35))),"")</f>
        <v/>
      </c>
      <c r="AU35" s="4" cm="1">
        <f t="array" aca="1" ref="AU35" ca="1">IFERROR(SEARCH(INDIRECT(CELL("address")),AK35),0)</f>
        <v>1</v>
      </c>
      <c r="AV35" s="4">
        <f ca="1">IF(AU35=0,"",COUNTIF($AU$2:AU35,"&gt;0"))</f>
        <v>34</v>
      </c>
      <c r="AW35" s="4" t="str">
        <f t="shared" ca="1" si="0"/>
        <v>Circline Fixture W/2 A Lamp</v>
      </c>
      <c r="AY35" s="4" cm="1">
        <f t="array" aca="1" ref="AY35" ca="1">IFERROR(SEARCH(INDIRECT(CELL("address")),AL35),0)</f>
        <v>1</v>
      </c>
      <c r="AZ35" s="4">
        <f ca="1">IF(AY35=0,"",COUNTIF($AY$2:AY35,"&gt;0"))</f>
        <v>34</v>
      </c>
      <c r="BA35" s="4" t="str">
        <f t="shared" ca="1" si="1"/>
        <v>New LED 52W Floodlight</v>
      </c>
    </row>
    <row r="36" spans="1:53" x14ac:dyDescent="0.25">
      <c r="A36" s="18" t="s">
        <v>3640</v>
      </c>
      <c r="B36" s="18" t="s">
        <v>234</v>
      </c>
      <c r="C36" s="58">
        <v>1</v>
      </c>
      <c r="D36" s="58">
        <v>45</v>
      </c>
      <c r="E36" s="58">
        <v>45</v>
      </c>
      <c r="F36" s="59">
        <v>0</v>
      </c>
      <c r="G36" s="59"/>
      <c r="H36" s="59"/>
      <c r="I36" s="59"/>
      <c r="J36" s="59"/>
      <c r="K36" s="59"/>
      <c r="L36" s="59"/>
      <c r="M36" s="59"/>
      <c r="N36" s="59"/>
      <c r="O36" s="59"/>
      <c r="P36" s="59">
        <v>0</v>
      </c>
      <c r="AK36" s="46" t="str" cm="1">
        <f t="array" ref="AK36">IFERROR(INDEX(ReferenceTbl[Fixture Description],_xlfn.AGGREGATE(15,3,(ReferenceTbl[Type]=$AK$1)/(ReferenceTbl[Type]=$AK$1)*(ROW(ReferenceTbl[Type])-ROW($B$1)),ROWS($AJ$2:AJ36))),"")</f>
        <v>Circline Fixture W/1 A Lamp</v>
      </c>
      <c r="AL36" s="46" t="str" cm="1">
        <f t="array" ref="AL36">IFERROR(INDEX(ReferenceTbl[Fixture Description],_xlfn.AGGREGATE(15,3,(ReferenceTbl[Type]=$AL$1)/(ReferenceTbl[Type]=$AL$1)*(ROW(ReferenceTbl[Type])-ROW($B$1)),ROWS($AJ$2:AK36))),"")</f>
        <v>New LED 60W Shoebox</v>
      </c>
      <c r="AM36" s="46" t="str" cm="1">
        <f t="array" ref="AM36">IFERROR(INDEX(ReferenceTbl[Fixture Description],_xlfn.AGGREGATE(15,3,(ReferenceTbl[Type]=$AM$1)/(ReferenceTbl[Type]=$AM$1)*(ROW(ReferenceTbl[Type])-ROW($B$1)),ROWS($AJ$2:AL36))),"")</f>
        <v/>
      </c>
      <c r="AU36" s="4" cm="1">
        <f t="array" aca="1" ref="AU36" ca="1">IFERROR(SEARCH(INDIRECT(CELL("address")),AK36),0)</f>
        <v>1</v>
      </c>
      <c r="AV36" s="4">
        <f ca="1">IF(AU36=0,"",COUNTIF($AU$2:AU36,"&gt;0"))</f>
        <v>35</v>
      </c>
      <c r="AW36" s="4" t="str">
        <f t="shared" ca="1" si="0"/>
        <v>Circline Fixture W/1 A Lamp</v>
      </c>
      <c r="AY36" s="4" cm="1">
        <f t="array" aca="1" ref="AY36" ca="1">IFERROR(SEARCH(INDIRECT(CELL("address")),AL36),0)</f>
        <v>1</v>
      </c>
      <c r="AZ36" s="4">
        <f ca="1">IF(AY36=0,"",COUNTIF($AY$2:AY36,"&gt;0"))</f>
        <v>35</v>
      </c>
      <c r="BA36" s="4" t="str">
        <f t="shared" ca="1" si="1"/>
        <v>New LED 60W Shoebox</v>
      </c>
    </row>
    <row r="37" spans="1:53" x14ac:dyDescent="0.25">
      <c r="A37" s="18" t="s">
        <v>3571</v>
      </c>
      <c r="B37" s="18" t="s">
        <v>234</v>
      </c>
      <c r="C37" s="58">
        <v>2</v>
      </c>
      <c r="D37" s="58">
        <v>13</v>
      </c>
      <c r="E37" s="58">
        <v>26</v>
      </c>
      <c r="F37" s="59"/>
      <c r="G37" s="59"/>
      <c r="H37" s="59"/>
      <c r="I37" s="59"/>
      <c r="J37" s="59"/>
      <c r="K37" s="59"/>
      <c r="L37" s="59"/>
      <c r="M37" s="59"/>
      <c r="N37" s="59"/>
      <c r="O37" s="59"/>
      <c r="P37" s="59">
        <v>0</v>
      </c>
      <c r="AK37" s="46" t="str" cm="1">
        <f t="array" ref="AK37">IFERROR(INDEX(ReferenceTbl[Fixture Description],_xlfn.AGGREGATE(15,3,(ReferenceTbl[Type]=$AK$1)/(ReferenceTbl[Type]=$AK$1)*(ROW(ReferenceTbl[Type])-ROW($B$1)),ROWS($AJ$2:AJ37))),"")</f>
        <v>Circline Fixture W/2PL 2Pin</v>
      </c>
      <c r="AL37" s="46" t="str" cm="1">
        <f t="array" ref="AL37">IFERROR(INDEX(ReferenceTbl[Fixture Description],_xlfn.AGGREGATE(15,3,(ReferenceTbl[Type]=$AL$1)/(ReferenceTbl[Type]=$AL$1)*(ROW(ReferenceTbl[Type])-ROW($B$1)),ROWS($AJ$2:AK37))),"")</f>
        <v>New LED Canopy 23w</v>
      </c>
      <c r="AM37" s="46" t="str" cm="1">
        <f t="array" ref="AM37">IFERROR(INDEX(ReferenceTbl[Fixture Description],_xlfn.AGGREGATE(15,3,(ReferenceTbl[Type]=$AM$1)/(ReferenceTbl[Type]=$AM$1)*(ROW(ReferenceTbl[Type])-ROW($B$1)),ROWS($AJ$2:AL37))),"")</f>
        <v/>
      </c>
      <c r="AU37" s="4" cm="1">
        <f t="array" aca="1" ref="AU37" ca="1">IFERROR(SEARCH(INDIRECT(CELL("address")),AK37),0)</f>
        <v>1</v>
      </c>
      <c r="AV37" s="4">
        <f ca="1">IF(AU37=0,"",COUNTIF($AU$2:AU37,"&gt;0"))</f>
        <v>36</v>
      </c>
      <c r="AW37" s="4" t="str">
        <f t="shared" ca="1" si="0"/>
        <v>Circline Fixture W/2PL 2Pin</v>
      </c>
      <c r="AY37" s="4" cm="1">
        <f t="array" aca="1" ref="AY37" ca="1">IFERROR(SEARCH(INDIRECT(CELL("address")),AL37),0)</f>
        <v>1</v>
      </c>
      <c r="AZ37" s="4">
        <f ca="1">IF(AY37=0,"",COUNTIF($AY$2:AY37,"&gt;0"))</f>
        <v>36</v>
      </c>
      <c r="BA37" s="4" t="str">
        <f t="shared" ca="1" si="1"/>
        <v>New LED Canopy 23w</v>
      </c>
    </row>
    <row r="38" spans="1:53" x14ac:dyDescent="0.25">
      <c r="A38" s="18" t="s">
        <v>3572</v>
      </c>
      <c r="B38" s="18" t="s">
        <v>234</v>
      </c>
      <c r="C38" s="58">
        <v>1</v>
      </c>
      <c r="D38" s="58">
        <v>13</v>
      </c>
      <c r="E38" s="58">
        <v>13</v>
      </c>
      <c r="F38" s="59"/>
      <c r="G38" s="59"/>
      <c r="H38" s="59"/>
      <c r="I38" s="59"/>
      <c r="J38" s="59"/>
      <c r="K38" s="59"/>
      <c r="L38" s="59"/>
      <c r="M38" s="59"/>
      <c r="N38" s="59"/>
      <c r="O38" s="59"/>
      <c r="P38" s="59">
        <v>0</v>
      </c>
      <c r="AK38" s="46" t="str" cm="1">
        <f t="array" ref="AK38">IFERROR(INDEX(ReferenceTbl[Fixture Description],_xlfn.AGGREGATE(15,3,(ReferenceTbl[Type]=$AK$1)/(ReferenceTbl[Type]=$AK$1)*(ROW(ReferenceTbl[Type])-ROW($B$1)),ROWS($AJ$2:AJ38))),"")</f>
        <v>Circline Fixture W/1PL 2Pin</v>
      </c>
      <c r="AL38" s="46" t="str" cm="1">
        <f t="array" ref="AL38">IFERROR(INDEX(ReferenceTbl[Fixture Description],_xlfn.AGGREGATE(15,3,(ReferenceTbl[Type]=$AL$1)/(ReferenceTbl[Type]=$AL$1)*(ROW(ReferenceTbl[Type])-ROW($B$1)),ROWS($AJ$2:AK38))),"")</f>
        <v>New LED Canopy 12w</v>
      </c>
      <c r="AM38" s="46" t="str" cm="1">
        <f t="array" ref="AM38">IFERROR(INDEX(ReferenceTbl[Fixture Description],_xlfn.AGGREGATE(15,3,(ReferenceTbl[Type]=$AM$1)/(ReferenceTbl[Type]=$AM$1)*(ROW(ReferenceTbl[Type])-ROW($B$1)),ROWS($AJ$2:AL38))),"")</f>
        <v/>
      </c>
      <c r="AU38" s="4" cm="1">
        <f t="array" aca="1" ref="AU38" ca="1">IFERROR(SEARCH(INDIRECT(CELL("address")),AK38),0)</f>
        <v>1</v>
      </c>
      <c r="AV38" s="4">
        <f ca="1">IF(AU38=0,"",COUNTIF($AU$2:AU38,"&gt;0"))</f>
        <v>37</v>
      </c>
      <c r="AW38" s="4" t="str">
        <f t="shared" ca="1" si="0"/>
        <v>Circline Fixture W/1PL 2Pin</v>
      </c>
      <c r="AY38" s="4" cm="1">
        <f t="array" aca="1" ref="AY38" ca="1">IFERROR(SEARCH(INDIRECT(CELL("address")),AL38),0)</f>
        <v>1</v>
      </c>
      <c r="AZ38" s="4">
        <f ca="1">IF(AY38=0,"",COUNTIF($AY$2:AY38,"&gt;0"))</f>
        <v>37</v>
      </c>
      <c r="BA38" s="4" t="str">
        <f t="shared" ca="1" si="1"/>
        <v>New LED Canopy 12w</v>
      </c>
    </row>
    <row r="39" spans="1:53" x14ac:dyDescent="0.25">
      <c r="A39" s="18" t="s">
        <v>3573</v>
      </c>
      <c r="B39" s="18" t="s">
        <v>234</v>
      </c>
      <c r="C39" s="58">
        <v>2</v>
      </c>
      <c r="D39" s="58">
        <v>26</v>
      </c>
      <c r="E39" s="58">
        <v>52</v>
      </c>
      <c r="F39" s="59"/>
      <c r="G39" s="59"/>
      <c r="H39" s="59"/>
      <c r="I39" s="59"/>
      <c r="J39" s="59"/>
      <c r="K39" s="59"/>
      <c r="L39" s="59"/>
      <c r="M39" s="59"/>
      <c r="N39" s="59"/>
      <c r="O39" s="59"/>
      <c r="P39" s="59">
        <v>0</v>
      </c>
      <c r="AK39" s="46" t="str" cm="1">
        <f t="array" ref="AK39">IFERROR(INDEX(ReferenceTbl[Fixture Description],_xlfn.AGGREGATE(15,3,(ReferenceTbl[Type]=$AK$1)/(ReferenceTbl[Type]=$AK$1)*(ROW(ReferenceTbl[Type])-ROW($B$1)),ROWS($AJ$2:AJ39))),"")</f>
        <v>Circline Fixture W/2PL 4Pin</v>
      </c>
      <c r="AL39" s="46" t="str" cm="1">
        <f t="array" ref="AL39">IFERROR(INDEX(ReferenceTbl[Fixture Description],_xlfn.AGGREGATE(15,3,(ReferenceTbl[Type]=$AL$1)/(ReferenceTbl[Type]=$AL$1)*(ROW(ReferenceTbl[Type])-ROW($B$1)),ROWS($AJ$2:AK39))),"")</f>
        <v>New LED Canopy 6w</v>
      </c>
      <c r="AM39" s="46" t="str" cm="1">
        <f t="array" ref="AM39">IFERROR(INDEX(ReferenceTbl[Fixture Description],_xlfn.AGGREGATE(15,3,(ReferenceTbl[Type]=$AM$1)/(ReferenceTbl[Type]=$AM$1)*(ROW(ReferenceTbl[Type])-ROW($B$1)),ROWS($AJ$2:AL39))),"")</f>
        <v/>
      </c>
      <c r="AU39" s="4" cm="1">
        <f t="array" aca="1" ref="AU39" ca="1">IFERROR(SEARCH(INDIRECT(CELL("address")),AK39),0)</f>
        <v>1</v>
      </c>
      <c r="AV39" s="4">
        <f ca="1">IF(AU39=0,"",COUNTIF($AU$2:AU39,"&gt;0"))</f>
        <v>38</v>
      </c>
      <c r="AW39" s="4" t="str">
        <f t="shared" ca="1" si="0"/>
        <v>Circline Fixture W/2PL 4Pin</v>
      </c>
      <c r="AY39" s="4" cm="1">
        <f t="array" aca="1" ref="AY39" ca="1">IFERROR(SEARCH(INDIRECT(CELL("address")),AL39),0)</f>
        <v>1</v>
      </c>
      <c r="AZ39" s="4">
        <f ca="1">IF(AY39=0,"",COUNTIF($AY$2:AY39,"&gt;0"))</f>
        <v>38</v>
      </c>
      <c r="BA39" s="4" t="str">
        <f t="shared" ca="1" si="1"/>
        <v>New LED Canopy 6w</v>
      </c>
    </row>
    <row r="40" spans="1:53" x14ac:dyDescent="0.25">
      <c r="A40" s="18" t="s">
        <v>3574</v>
      </c>
      <c r="B40" s="18" t="s">
        <v>234</v>
      </c>
      <c r="C40" s="58">
        <v>1</v>
      </c>
      <c r="D40" s="58">
        <v>26</v>
      </c>
      <c r="E40" s="58">
        <v>26</v>
      </c>
      <c r="F40" s="59"/>
      <c r="G40" s="59"/>
      <c r="H40" s="59"/>
      <c r="I40" s="59"/>
      <c r="J40" s="59"/>
      <c r="K40" s="59"/>
      <c r="L40" s="59"/>
      <c r="M40" s="59"/>
      <c r="N40" s="59"/>
      <c r="O40" s="59"/>
      <c r="P40" s="59">
        <v>0</v>
      </c>
      <c r="AK40" s="46" t="str" cm="1">
        <f t="array" ref="AK40">IFERROR(INDEX(ReferenceTbl[Fixture Description],_xlfn.AGGREGATE(15,3,(ReferenceTbl[Type]=$AK$1)/(ReferenceTbl[Type]=$AK$1)*(ROW(ReferenceTbl[Type])-ROW($B$1)),ROWS($AJ$2:AJ40))),"")</f>
        <v>Circline Fixture W/1PL 4Pin</v>
      </c>
      <c r="AL40" s="46" t="str" cm="1">
        <f t="array" ref="AL40">IFERROR(INDEX(ReferenceTbl[Fixture Description],_xlfn.AGGREGATE(15,3,(ReferenceTbl[Type]=$AL$1)/(ReferenceTbl[Type]=$AL$1)*(ROW(ReferenceTbl[Type])-ROW($B$1)),ROWS($AJ$2:AK40))),"")</f>
        <v>New LED 10in Recessed Can</v>
      </c>
      <c r="AM40" s="46" t="str" cm="1">
        <f t="array" ref="AM40">IFERROR(INDEX(ReferenceTbl[Fixture Description],_xlfn.AGGREGATE(15,3,(ReferenceTbl[Type]=$AM$1)/(ReferenceTbl[Type]=$AM$1)*(ROW(ReferenceTbl[Type])-ROW($B$1)),ROWS($AJ$2:AL40))),"")</f>
        <v/>
      </c>
      <c r="AU40" s="4" cm="1">
        <f t="array" aca="1" ref="AU40" ca="1">IFERROR(SEARCH(INDIRECT(CELL("address")),AK40),0)</f>
        <v>1</v>
      </c>
      <c r="AV40" s="4">
        <f ca="1">IF(AU40=0,"",COUNTIF($AU$2:AU40,"&gt;0"))</f>
        <v>39</v>
      </c>
      <c r="AW40" s="4" t="str">
        <f t="shared" ca="1" si="0"/>
        <v>Circline Fixture W/1PL 4Pin</v>
      </c>
      <c r="AY40" s="4" cm="1">
        <f t="array" aca="1" ref="AY40" ca="1">IFERROR(SEARCH(INDIRECT(CELL("address")),AL40),0)</f>
        <v>1</v>
      </c>
      <c r="AZ40" s="4">
        <f ca="1">IF(AY40=0,"",COUNTIF($AY$2:AY40,"&gt;0"))</f>
        <v>39</v>
      </c>
      <c r="BA40" s="4" t="str">
        <f t="shared" ca="1" si="1"/>
        <v>New LED 10in Recessed Can</v>
      </c>
    </row>
    <row r="41" spans="1:53" x14ac:dyDescent="0.25">
      <c r="A41" s="18" t="s">
        <v>3493</v>
      </c>
      <c r="B41" s="18" t="s">
        <v>234</v>
      </c>
      <c r="C41" s="58">
        <v>2</v>
      </c>
      <c r="D41" s="58">
        <v>13</v>
      </c>
      <c r="E41" s="58">
        <v>26</v>
      </c>
      <c r="F41" s="59">
        <v>0</v>
      </c>
      <c r="G41" s="59"/>
      <c r="H41" s="59"/>
      <c r="I41" s="59"/>
      <c r="J41" s="59"/>
      <c r="K41" s="59"/>
      <c r="L41" s="59"/>
      <c r="M41" s="59"/>
      <c r="N41" s="59"/>
      <c r="O41" s="59"/>
      <c r="P41" s="59">
        <v>0</v>
      </c>
      <c r="AK41" s="46" t="str" cm="1">
        <f t="array" ref="AK41">IFERROR(INDEX(ReferenceTbl[Fixture Description],_xlfn.AGGREGATE(15,3,(ReferenceTbl[Type]=$AK$1)/(ReferenceTbl[Type]=$AK$1)*(ROW(ReferenceTbl[Type])-ROW($B$1)),ROWS($AJ$2:AJ41))),"")</f>
        <v>Bulb Mogul Base 150W</v>
      </c>
      <c r="AL41" s="46" t="str" cm="1">
        <f t="array" ref="AL41">IFERROR(INDEX(ReferenceTbl[Fixture Description],_xlfn.AGGREGATE(15,3,(ReferenceTbl[Type]=$AL$1)/(ReferenceTbl[Type]=$AL$1)*(ROW(ReferenceTbl[Type])-ROW($B$1)),ROWS($AJ$2:AK41))),"")</f>
        <v>New LED 8in Recessed Can</v>
      </c>
      <c r="AM41" s="46" t="str" cm="1">
        <f t="array" ref="AM41">IFERROR(INDEX(ReferenceTbl[Fixture Description],_xlfn.AGGREGATE(15,3,(ReferenceTbl[Type]=$AM$1)/(ReferenceTbl[Type]=$AM$1)*(ROW(ReferenceTbl[Type])-ROW($B$1)),ROWS($AJ$2:AL41))),"")</f>
        <v/>
      </c>
      <c r="AU41" s="4" cm="1">
        <f t="array" aca="1" ref="AU41" ca="1">IFERROR(SEARCH(INDIRECT(CELL("address")),AK41),0)</f>
        <v>1</v>
      </c>
      <c r="AV41" s="4">
        <f ca="1">IF(AU41=0,"",COUNTIF($AU$2:AU41,"&gt;0"))</f>
        <v>40</v>
      </c>
      <c r="AW41" s="4" t="str">
        <f t="shared" ca="1" si="0"/>
        <v>Bulb Mogul Base 150W</v>
      </c>
      <c r="AY41" s="4" cm="1">
        <f t="array" aca="1" ref="AY41" ca="1">IFERROR(SEARCH(INDIRECT(CELL("address")),AL41),0)</f>
        <v>1</v>
      </c>
      <c r="AZ41" s="4">
        <f ca="1">IF(AY41=0,"",COUNTIF($AY$2:AY41,"&gt;0"))</f>
        <v>40</v>
      </c>
      <c r="BA41" s="4" t="str">
        <f t="shared" ca="1" si="1"/>
        <v>New LED 8in Recessed Can</v>
      </c>
    </row>
    <row r="42" spans="1:53" x14ac:dyDescent="0.25">
      <c r="A42" s="18" t="s">
        <v>3494</v>
      </c>
      <c r="B42" s="18" t="s">
        <v>234</v>
      </c>
      <c r="C42" s="58">
        <v>1</v>
      </c>
      <c r="D42" s="58">
        <v>13</v>
      </c>
      <c r="E42" s="58">
        <v>13</v>
      </c>
      <c r="F42" s="59">
        <v>0</v>
      </c>
      <c r="G42" s="59"/>
      <c r="H42" s="59"/>
      <c r="I42" s="59"/>
      <c r="J42" s="59"/>
      <c r="K42" s="59"/>
      <c r="L42" s="59"/>
      <c r="M42" s="59"/>
      <c r="N42" s="59"/>
      <c r="O42" s="59"/>
      <c r="P42" s="59">
        <v>0</v>
      </c>
      <c r="AK42" s="46" t="str" cm="1">
        <f t="array" ref="AK42">IFERROR(INDEX(ReferenceTbl[Fixture Description],_xlfn.AGGREGATE(15,3,(ReferenceTbl[Type]=$AK$1)/(ReferenceTbl[Type]=$AK$1)*(ROW(ReferenceTbl[Type])-ROW($B$1)),ROWS($AJ$2:AJ42))),"")</f>
        <v>Bulb Mogul Base 100W</v>
      </c>
      <c r="AL42" s="46" t="str" cm="1">
        <f t="array" ref="AL42">IFERROR(INDEX(ReferenceTbl[Fixture Description],_xlfn.AGGREGATE(15,3,(ReferenceTbl[Type]=$AL$1)/(ReferenceTbl[Type]=$AL$1)*(ROW(ReferenceTbl[Type])-ROW($B$1)),ROWS($AJ$2:AK42))),"")</f>
        <v>New LED 6in Recessed Can</v>
      </c>
      <c r="AM42" s="46" t="str" cm="1">
        <f t="array" ref="AM42">IFERROR(INDEX(ReferenceTbl[Fixture Description],_xlfn.AGGREGATE(15,3,(ReferenceTbl[Type]=$AM$1)/(ReferenceTbl[Type]=$AM$1)*(ROW(ReferenceTbl[Type])-ROW($B$1)),ROWS($AJ$2:AL42))),"")</f>
        <v/>
      </c>
      <c r="AU42" s="4" cm="1">
        <f t="array" aca="1" ref="AU42" ca="1">IFERROR(SEARCH(INDIRECT(CELL("address")),AK42),0)</f>
        <v>1</v>
      </c>
      <c r="AV42" s="4">
        <f ca="1">IF(AU42=0,"",COUNTIF($AU$2:AU42,"&gt;0"))</f>
        <v>41</v>
      </c>
      <c r="AW42" s="4" t="str">
        <f t="shared" ca="1" si="0"/>
        <v>Bulb Mogul Base 100W</v>
      </c>
      <c r="AY42" s="4" cm="1">
        <f t="array" aca="1" ref="AY42" ca="1">IFERROR(SEARCH(INDIRECT(CELL("address")),AL42),0)</f>
        <v>1</v>
      </c>
      <c r="AZ42" s="4">
        <f ca="1">IF(AY42=0,"",COUNTIF($AY$2:AY42,"&gt;0"))</f>
        <v>41</v>
      </c>
      <c r="BA42" s="4" t="str">
        <f t="shared" ca="1" si="1"/>
        <v>New LED 6in Recessed Can</v>
      </c>
    </row>
    <row r="43" spans="1:53" x14ac:dyDescent="0.25">
      <c r="A43" s="18" t="s">
        <v>3495</v>
      </c>
      <c r="B43" s="18" t="s">
        <v>234</v>
      </c>
      <c r="C43" s="58">
        <v>2</v>
      </c>
      <c r="D43" s="58">
        <v>26</v>
      </c>
      <c r="E43" s="58">
        <v>52</v>
      </c>
      <c r="F43" s="59">
        <v>0</v>
      </c>
      <c r="G43" s="59"/>
      <c r="H43" s="59"/>
      <c r="I43" s="59"/>
      <c r="J43" s="59"/>
      <c r="K43" s="59"/>
      <c r="L43" s="59"/>
      <c r="M43" s="59"/>
      <c r="N43" s="59"/>
      <c r="O43" s="59"/>
      <c r="P43" s="59">
        <v>0</v>
      </c>
      <c r="AK43" s="46" t="str" cm="1">
        <f t="array" ref="AK43">IFERROR(INDEX(ReferenceTbl[Fixture Description],_xlfn.AGGREGATE(15,3,(ReferenceTbl[Type]=$AK$1)/(ReferenceTbl[Type]=$AK$1)*(ROW(ReferenceTbl[Type])-ROW($B$1)),ROWS($AJ$2:AJ43))),"")</f>
        <v>Candelabra</v>
      </c>
      <c r="AL43" s="46" t="str" cm="1">
        <f t="array" ref="AL43">IFERROR(INDEX(ReferenceTbl[Fixture Description],_xlfn.AGGREGATE(15,3,(ReferenceTbl[Type]=$AL$1)/(ReferenceTbl[Type]=$AL$1)*(ROW(ReferenceTbl[Type])-ROW($B$1)),ROWS($AJ$2:AK43))),"")</f>
        <v>New LED 4in Recessed Can</v>
      </c>
      <c r="AM43" s="46" t="str" cm="1">
        <f t="array" ref="AM43">IFERROR(INDEX(ReferenceTbl[Fixture Description],_xlfn.AGGREGATE(15,3,(ReferenceTbl[Type]=$AM$1)/(ReferenceTbl[Type]=$AM$1)*(ROW(ReferenceTbl[Type])-ROW($B$1)),ROWS($AJ$2:AL43))),"")</f>
        <v/>
      </c>
      <c r="AU43" s="4" cm="1">
        <f t="array" aca="1" ref="AU43" ca="1">IFERROR(SEARCH(INDIRECT(CELL("address")),AK43),0)</f>
        <v>1</v>
      </c>
      <c r="AV43" s="4">
        <f ca="1">IF(AU43=0,"",COUNTIF($AU$2:AU43,"&gt;0"))</f>
        <v>42</v>
      </c>
      <c r="AW43" s="4" t="str">
        <f t="shared" ca="1" si="0"/>
        <v>Candelabra</v>
      </c>
      <c r="AY43" s="4" cm="1">
        <f t="array" aca="1" ref="AY43" ca="1">IFERROR(SEARCH(INDIRECT(CELL("address")),AL43),0)</f>
        <v>1</v>
      </c>
      <c r="AZ43" s="4">
        <f ca="1">IF(AY43=0,"",COUNTIF($AY$2:AY43,"&gt;0"))</f>
        <v>42</v>
      </c>
      <c r="BA43" s="4" t="str">
        <f t="shared" ca="1" si="1"/>
        <v>New LED 4in Recessed Can</v>
      </c>
    </row>
    <row r="44" spans="1:53" x14ac:dyDescent="0.25">
      <c r="A44" s="18" t="s">
        <v>192</v>
      </c>
      <c r="B44" s="18" t="s">
        <v>234</v>
      </c>
      <c r="C44" s="58">
        <v>1</v>
      </c>
      <c r="D44" s="58">
        <v>26</v>
      </c>
      <c r="E44" s="58">
        <v>26</v>
      </c>
      <c r="F44" s="59">
        <v>0</v>
      </c>
      <c r="G44" s="59"/>
      <c r="H44" s="59"/>
      <c r="I44" s="59"/>
      <c r="J44" s="59"/>
      <c r="K44" s="59"/>
      <c r="L44" s="59"/>
      <c r="M44" s="59"/>
      <c r="N44" s="59"/>
      <c r="O44" s="59"/>
      <c r="P44" s="59">
        <v>0</v>
      </c>
      <c r="AK44" s="46" t="str" cm="1">
        <f t="array" ref="AK44">IFERROR(INDEX(ReferenceTbl[Fixture Description],_xlfn.AGGREGATE(15,3,(ReferenceTbl[Type]=$AK$1)/(ReferenceTbl[Type]=$AK$1)*(ROW(ReferenceTbl[Type])-ROW($B$1)),ROWS($AJ$2:AJ44))),"")</f>
        <v>CFL 26W</v>
      </c>
      <c r="AL44" s="46" t="str" cm="1">
        <f t="array" ref="AL44">IFERROR(INDEX(ReferenceTbl[Fixture Description],_xlfn.AGGREGATE(15,3,(ReferenceTbl[Type]=$AL$1)/(ReferenceTbl[Type]=$AL$1)*(ROW(ReferenceTbl[Type])-ROW($B$1)),ROWS($AJ$2:AK44))),"")</f>
        <v>New BR40</v>
      </c>
      <c r="AM44" s="46" t="str" cm="1">
        <f t="array" ref="AM44">IFERROR(INDEX(ReferenceTbl[Fixture Description],_xlfn.AGGREGATE(15,3,(ReferenceTbl[Type]=$AM$1)/(ReferenceTbl[Type]=$AM$1)*(ROW(ReferenceTbl[Type])-ROW($B$1)),ROWS($AJ$2:AL44))),"")</f>
        <v/>
      </c>
      <c r="AU44" s="4" cm="1">
        <f t="array" aca="1" ref="AU44" ca="1">IFERROR(SEARCH(INDIRECT(CELL("address")),AK44),0)</f>
        <v>1</v>
      </c>
      <c r="AV44" s="4">
        <f ca="1">IF(AU44=0,"",COUNTIF($AU$2:AU44,"&gt;0"))</f>
        <v>43</v>
      </c>
      <c r="AW44" s="4" t="str">
        <f t="shared" ca="1" si="0"/>
        <v>CFL 26W</v>
      </c>
      <c r="AY44" s="4" cm="1">
        <f t="array" aca="1" ref="AY44" ca="1">IFERROR(SEARCH(INDIRECT(CELL("address")),AL44),0)</f>
        <v>1</v>
      </c>
      <c r="AZ44" s="4">
        <f ca="1">IF(AY44=0,"",COUNTIF($AY$2:AY44,"&gt;0"))</f>
        <v>43</v>
      </c>
      <c r="BA44" s="4" t="str">
        <f t="shared" ca="1" si="1"/>
        <v>New BR40</v>
      </c>
    </row>
    <row r="45" spans="1:53" x14ac:dyDescent="0.25">
      <c r="A45" s="18" t="s">
        <v>3496</v>
      </c>
      <c r="B45" s="18" t="s">
        <v>234</v>
      </c>
      <c r="C45" s="58">
        <v>2</v>
      </c>
      <c r="D45" s="58">
        <v>26</v>
      </c>
      <c r="E45" s="58">
        <v>52</v>
      </c>
      <c r="F45" s="59">
        <v>0</v>
      </c>
      <c r="G45" s="59"/>
      <c r="H45" s="59"/>
      <c r="I45" s="59"/>
      <c r="J45" s="59"/>
      <c r="K45" s="59"/>
      <c r="L45" s="59"/>
      <c r="M45" s="59"/>
      <c r="N45" s="59"/>
      <c r="O45" s="59"/>
      <c r="P45" s="59">
        <v>0</v>
      </c>
      <c r="AK45" s="46" t="str" cm="1">
        <f t="array" ref="AK45">IFERROR(INDEX(ReferenceTbl[Fixture Description],_xlfn.AGGREGATE(15,3,(ReferenceTbl[Type]=$AK$1)/(ReferenceTbl[Type]=$AK$1)*(ROW(ReferenceTbl[Type])-ROW($B$1)),ROWS($AJ$2:AJ45))),"")</f>
        <v>CFL 13W</v>
      </c>
      <c r="AL45" s="46" t="str" cm="1">
        <f t="array" ref="AL45">IFERROR(INDEX(ReferenceTbl[Fixture Description],_xlfn.AGGREGATE(15,3,(ReferenceTbl[Type]=$AL$1)/(ReferenceTbl[Type]=$AL$1)*(ROW(ReferenceTbl[Type])-ROW($B$1)),ROWS($AJ$2:AK45))),"")</f>
        <v>New BR30</v>
      </c>
      <c r="AM45" s="46" t="str" cm="1">
        <f t="array" ref="AM45">IFERROR(INDEX(ReferenceTbl[Fixture Description],_xlfn.AGGREGATE(15,3,(ReferenceTbl[Type]=$AM$1)/(ReferenceTbl[Type]=$AM$1)*(ROW(ReferenceTbl[Type])-ROW($B$1)),ROWS($AJ$2:AL45))),"")</f>
        <v/>
      </c>
      <c r="AU45" s="4" cm="1">
        <f t="array" aca="1" ref="AU45" ca="1">IFERROR(SEARCH(INDIRECT(CELL("address")),AK45),0)</f>
        <v>1</v>
      </c>
      <c r="AV45" s="4">
        <f ca="1">IF(AU45=0,"",COUNTIF($AU$2:AU45,"&gt;0"))</f>
        <v>44</v>
      </c>
      <c r="AW45" s="4" t="str">
        <f t="shared" ca="1" si="0"/>
        <v>CFL 13W</v>
      </c>
      <c r="AY45" s="4" cm="1">
        <f t="array" aca="1" ref="AY45" ca="1">IFERROR(SEARCH(INDIRECT(CELL("address")),AL45),0)</f>
        <v>1</v>
      </c>
      <c r="AZ45" s="4">
        <f ca="1">IF(AY45=0,"",COUNTIF($AY$2:AY45,"&gt;0"))</f>
        <v>44</v>
      </c>
      <c r="BA45" s="4" t="str">
        <f t="shared" ca="1" si="1"/>
        <v>New BR30</v>
      </c>
    </row>
    <row r="46" spans="1:53" x14ac:dyDescent="0.25">
      <c r="A46" s="18" t="s">
        <v>3497</v>
      </c>
      <c r="B46" s="18" t="s">
        <v>234</v>
      </c>
      <c r="C46" s="58">
        <v>1</v>
      </c>
      <c r="D46" s="58">
        <v>26</v>
      </c>
      <c r="E46" s="58">
        <v>26</v>
      </c>
      <c r="F46" s="59">
        <v>0</v>
      </c>
      <c r="G46" s="59"/>
      <c r="H46" s="59"/>
      <c r="I46" s="59"/>
      <c r="J46" s="59"/>
      <c r="K46" s="59"/>
      <c r="L46" s="59"/>
      <c r="M46" s="59"/>
      <c r="N46" s="59"/>
      <c r="O46" s="59"/>
      <c r="P46" s="59">
        <v>0</v>
      </c>
      <c r="AK46" s="46" t="str" cm="1">
        <f t="array" ref="AK46">IFERROR(INDEX(ReferenceTbl[Fixture Description],_xlfn.AGGREGATE(15,3,(ReferenceTbl[Type]=$AK$1)/(ReferenceTbl[Type]=$AK$1)*(ROW(ReferenceTbl[Type])-ROW($B$1)),ROWS($AJ$2:AJ46))),"")</f>
        <v>BR40</v>
      </c>
      <c r="AL46" s="46" t="str" cm="1">
        <f t="array" ref="AL46">IFERROR(INDEX(ReferenceTbl[Fixture Description],_xlfn.AGGREGATE(15,3,(ReferenceTbl[Type]=$AL$1)/(ReferenceTbl[Type]=$AL$1)*(ROW(ReferenceTbl[Type])-ROW($B$1)),ROWS($AJ$2:AK46))),"")</f>
        <v>New R20</v>
      </c>
      <c r="AM46" s="46" t="str" cm="1">
        <f t="array" ref="AM46">IFERROR(INDEX(ReferenceTbl[Fixture Description],_xlfn.AGGREGATE(15,3,(ReferenceTbl[Type]=$AM$1)/(ReferenceTbl[Type]=$AM$1)*(ROW(ReferenceTbl[Type])-ROW($B$1)),ROWS($AJ$2:AL46))),"")</f>
        <v/>
      </c>
      <c r="AU46" s="4" cm="1">
        <f t="array" aca="1" ref="AU46" ca="1">IFERROR(SEARCH(INDIRECT(CELL("address")),AK46),0)</f>
        <v>1</v>
      </c>
      <c r="AV46" s="4">
        <f ca="1">IF(AU46=0,"",COUNTIF($AU$2:AU46,"&gt;0"))</f>
        <v>45</v>
      </c>
      <c r="AW46" s="4" t="str">
        <f t="shared" ca="1" si="0"/>
        <v>BR40</v>
      </c>
      <c r="AY46" s="4" cm="1">
        <f t="array" aca="1" ref="AY46" ca="1">IFERROR(SEARCH(INDIRECT(CELL("address")),AL46),0)</f>
        <v>1</v>
      </c>
      <c r="AZ46" s="4">
        <f ca="1">IF(AY46=0,"",COUNTIF($AY$2:AY46,"&gt;0"))</f>
        <v>45</v>
      </c>
      <c r="BA46" s="4" t="str">
        <f t="shared" ca="1" si="1"/>
        <v>New R20</v>
      </c>
    </row>
    <row r="47" spans="1:53" x14ac:dyDescent="0.25">
      <c r="A47" s="18" t="s">
        <v>193</v>
      </c>
      <c r="B47" s="18" t="s">
        <v>234</v>
      </c>
      <c r="C47" s="58">
        <v>1</v>
      </c>
      <c r="D47" s="58">
        <v>50</v>
      </c>
      <c r="E47" s="58">
        <v>50</v>
      </c>
      <c r="F47" s="59">
        <v>0</v>
      </c>
      <c r="G47" s="59"/>
      <c r="H47" s="59"/>
      <c r="I47" s="59"/>
      <c r="J47" s="59"/>
      <c r="K47" s="59"/>
      <c r="L47" s="59"/>
      <c r="M47" s="59"/>
      <c r="N47" s="59"/>
      <c r="O47" s="59"/>
      <c r="P47" s="59">
        <v>0</v>
      </c>
      <c r="AK47" s="46" t="str" cm="1">
        <f t="array" ref="AK47">IFERROR(INDEX(ReferenceTbl[Fixture Description],_xlfn.AGGREGATE(15,3,(ReferenceTbl[Type]=$AK$1)/(ReferenceTbl[Type]=$AK$1)*(ROW(ReferenceTbl[Type])-ROW($B$1)),ROWS($AJ$2:AJ47))),"")</f>
        <v>BR30</v>
      </c>
      <c r="AL47" s="46" t="str" cm="1">
        <f t="array" ref="AL47">IFERROR(INDEX(ReferenceTbl[Fixture Description],_xlfn.AGGREGATE(15,3,(ReferenceTbl[Type]=$AL$1)/(ReferenceTbl[Type]=$AL$1)*(ROW(ReferenceTbl[Type])-ROW($B$1)),ROWS($AJ$2:AK47))),"")</f>
        <v>New LED Corncob 37W</v>
      </c>
      <c r="AM47" s="46" t="str" cm="1">
        <f t="array" ref="AM47">IFERROR(INDEX(ReferenceTbl[Fixture Description],_xlfn.AGGREGATE(15,3,(ReferenceTbl[Type]=$AM$1)/(ReferenceTbl[Type]=$AM$1)*(ROW(ReferenceTbl[Type])-ROW($B$1)),ROWS($AJ$2:AL47))),"")</f>
        <v/>
      </c>
      <c r="AU47" s="4" cm="1">
        <f t="array" aca="1" ref="AU47" ca="1">IFERROR(SEARCH(INDIRECT(CELL("address")),AK47),0)</f>
        <v>1</v>
      </c>
      <c r="AV47" s="4">
        <f ca="1">IF(AU47=0,"",COUNTIF($AU$2:AU47,"&gt;0"))</f>
        <v>46</v>
      </c>
      <c r="AW47" s="4" t="str">
        <f t="shared" ca="1" si="0"/>
        <v>BR30</v>
      </c>
      <c r="AY47" s="4" cm="1">
        <f t="array" aca="1" ref="AY47" ca="1">IFERROR(SEARCH(INDIRECT(CELL("address")),AL47),0)</f>
        <v>1</v>
      </c>
      <c r="AZ47" s="4">
        <f ca="1">IF(AY47=0,"",COUNTIF($AY$2:AY47,"&gt;0"))</f>
        <v>46</v>
      </c>
      <c r="BA47" s="4" t="str">
        <f t="shared" ca="1" si="1"/>
        <v>New LED Corncob 37W</v>
      </c>
    </row>
    <row r="48" spans="1:53" x14ac:dyDescent="0.25">
      <c r="A48" s="18" t="s">
        <v>3498</v>
      </c>
      <c r="B48" s="18" t="s">
        <v>234</v>
      </c>
      <c r="C48" s="58">
        <v>1</v>
      </c>
      <c r="D48" s="58">
        <v>75</v>
      </c>
      <c r="E48" s="58">
        <v>75</v>
      </c>
      <c r="F48" s="59">
        <v>0</v>
      </c>
      <c r="G48" s="59"/>
      <c r="H48" s="59"/>
      <c r="I48" s="59"/>
      <c r="J48" s="59"/>
      <c r="K48" s="59"/>
      <c r="L48" s="59"/>
      <c r="M48" s="59"/>
      <c r="N48" s="59"/>
      <c r="O48" s="59"/>
      <c r="P48" s="59">
        <v>0</v>
      </c>
      <c r="AK48" s="46" t="str" cm="1">
        <f t="array" ref="AK48">IFERROR(INDEX(ReferenceTbl[Fixture Description],_xlfn.AGGREGATE(15,3,(ReferenceTbl[Type]=$AK$1)/(ReferenceTbl[Type]=$AK$1)*(ROW(ReferenceTbl[Type])-ROW($B$1)),ROWS($AJ$2:AJ48))),"")</f>
        <v>BR20</v>
      </c>
      <c r="AL48" s="46" t="str" cm="1">
        <f t="array" ref="AL48">IFERROR(INDEX(ReferenceTbl[Fixture Description],_xlfn.AGGREGATE(15,3,(ReferenceTbl[Type]=$AL$1)/(ReferenceTbl[Type]=$AL$1)*(ROW(ReferenceTbl[Type])-ROW($B$1)),ROWS($AJ$2:AK48))),"")</f>
        <v>New LED Corncob 27W</v>
      </c>
      <c r="AM48" s="46" t="str" cm="1">
        <f t="array" ref="AM48">IFERROR(INDEX(ReferenceTbl[Fixture Description],_xlfn.AGGREGATE(15,3,(ReferenceTbl[Type]=$AM$1)/(ReferenceTbl[Type]=$AM$1)*(ROW(ReferenceTbl[Type])-ROW($B$1)),ROWS($AJ$2:AL48))),"")</f>
        <v/>
      </c>
      <c r="AU48" s="4" cm="1">
        <f t="array" aca="1" ref="AU48" ca="1">IFERROR(SEARCH(INDIRECT(CELL("address")),AK48),0)</f>
        <v>1</v>
      </c>
      <c r="AV48" s="4">
        <f ca="1">IF(AU48=0,"",COUNTIF($AU$2:AU48,"&gt;0"))</f>
        <v>47</v>
      </c>
      <c r="AW48" s="4" t="str">
        <f t="shared" ca="1" si="0"/>
        <v>BR20</v>
      </c>
      <c r="AY48" s="4" cm="1">
        <f t="array" aca="1" ref="AY48" ca="1">IFERROR(SEARCH(INDIRECT(CELL("address")),AL48),0)</f>
        <v>1</v>
      </c>
      <c r="AZ48" s="4">
        <f ca="1">IF(AY48=0,"",COUNTIF($AY$2:AY48,"&gt;0"))</f>
        <v>47</v>
      </c>
      <c r="BA48" s="4" t="str">
        <f t="shared" ca="1" si="1"/>
        <v>New LED Corncob 27W</v>
      </c>
    </row>
    <row r="49" spans="1:53" x14ac:dyDescent="0.25">
      <c r="A49" s="18" t="s">
        <v>3575</v>
      </c>
      <c r="B49" s="18" t="s">
        <v>234</v>
      </c>
      <c r="C49" s="58">
        <v>1</v>
      </c>
      <c r="D49" s="58">
        <v>32</v>
      </c>
      <c r="E49" s="58">
        <v>32</v>
      </c>
      <c r="F49" s="59">
        <v>0</v>
      </c>
      <c r="G49" s="59"/>
      <c r="H49" s="59"/>
      <c r="I49" s="59"/>
      <c r="J49" s="59"/>
      <c r="K49" s="59"/>
      <c r="L49" s="59"/>
      <c r="M49" s="59"/>
      <c r="N49" s="59"/>
      <c r="O49" s="59"/>
      <c r="P49" s="59">
        <v>0</v>
      </c>
      <c r="AK49" s="46" t="str" cm="1">
        <f t="array" ref="AK49">IFERROR(INDEX(ReferenceTbl[Fixture Description],_xlfn.AGGREGATE(15,3,(ReferenceTbl[Type]=$AK$1)/(ReferenceTbl[Type]=$AK$1)*(ROW(ReferenceTbl[Type])-ROW($B$1)),ROWS($AJ$2:AJ49))),"")</f>
        <v>R20</v>
      </c>
      <c r="AL49" s="46" t="str" cm="1">
        <f t="array" ref="AL49">IFERROR(INDEX(ReferenceTbl[Fixture Description],_xlfn.AGGREGATE(15,3,(ReferenceTbl[Type]=$AL$1)/(ReferenceTbl[Type]=$AL$1)*(ROW(ReferenceTbl[Type])-ROW($B$1)),ROWS($AJ$2:AK49))),"")</f>
        <v>New LED PAR38</v>
      </c>
      <c r="AM49" s="46" t="str" cm="1">
        <f t="array" ref="AM49">IFERROR(INDEX(ReferenceTbl[Fixture Description],_xlfn.AGGREGATE(15,3,(ReferenceTbl[Type]=$AM$1)/(ReferenceTbl[Type]=$AM$1)*(ROW(ReferenceTbl[Type])-ROW($B$1)),ROWS($AJ$2:AL49))),"")</f>
        <v/>
      </c>
      <c r="AU49" s="4" cm="1">
        <f t="array" aca="1" ref="AU49" ca="1">IFERROR(SEARCH(INDIRECT(CELL("address")),AK49),0)</f>
        <v>1</v>
      </c>
      <c r="AV49" s="4">
        <f ca="1">IF(AU49=0,"",COUNTIF($AU$2:AU49,"&gt;0"))</f>
        <v>48</v>
      </c>
      <c r="AW49" s="4" t="str">
        <f t="shared" ca="1" si="0"/>
        <v>R20</v>
      </c>
      <c r="AY49" s="4" cm="1">
        <f t="array" aca="1" ref="AY49" ca="1">IFERROR(SEARCH(INDIRECT(CELL("address")),AL49),0)</f>
        <v>1</v>
      </c>
      <c r="AZ49" s="4">
        <f ca="1">IF(AY49=0,"",COUNTIF($AY$2:AY49,"&gt;0"))</f>
        <v>48</v>
      </c>
      <c r="BA49" s="4" t="str">
        <f t="shared" ca="1" si="1"/>
        <v>New LED PAR38</v>
      </c>
    </row>
    <row r="50" spans="1:53" x14ac:dyDescent="0.25">
      <c r="A50" s="18" t="s">
        <v>3499</v>
      </c>
      <c r="B50" s="18" t="s">
        <v>234</v>
      </c>
      <c r="C50" s="58">
        <v>2</v>
      </c>
      <c r="D50" s="58">
        <v>60</v>
      </c>
      <c r="E50" s="58">
        <v>120</v>
      </c>
      <c r="F50" s="59">
        <v>0</v>
      </c>
      <c r="G50" s="59"/>
      <c r="H50" s="59"/>
      <c r="I50" s="59"/>
      <c r="J50" s="59"/>
      <c r="K50" s="59"/>
      <c r="L50" s="59"/>
      <c r="M50" s="59"/>
      <c r="N50" s="59"/>
      <c r="O50" s="59"/>
      <c r="P50" s="59">
        <v>0</v>
      </c>
      <c r="AK50" s="46" t="str" cm="1">
        <f t="array" ref="AK50">IFERROR(INDEX(ReferenceTbl[Fixture Description],_xlfn.AGGREGATE(15,3,(ReferenceTbl[Type]=$AK$1)/(ReferenceTbl[Type]=$AK$1)*(ROW(ReferenceTbl[Type])-ROW($B$1)),ROWS($AJ$2:AJ50))),"")</f>
        <v>PAR38</v>
      </c>
      <c r="AL50" s="46" t="str" cm="1">
        <f t="array" ref="AL50">IFERROR(INDEX(ReferenceTbl[Fixture Description],_xlfn.AGGREGATE(15,3,(ReferenceTbl[Type]=$AL$1)/(ReferenceTbl[Type]=$AL$1)*(ROW(ReferenceTbl[Type])-ROW($B$1)),ROWS($AJ$2:AK50))),"")</f>
        <v>New LED PAR30</v>
      </c>
      <c r="AM50" s="46" t="str" cm="1">
        <f t="array" ref="AM50">IFERROR(INDEX(ReferenceTbl[Fixture Description],_xlfn.AGGREGATE(15,3,(ReferenceTbl[Type]=$AM$1)/(ReferenceTbl[Type]=$AM$1)*(ROW(ReferenceTbl[Type])-ROW($B$1)),ROWS($AJ$2:AL50))),"")</f>
        <v/>
      </c>
      <c r="AU50" s="4" cm="1">
        <f t="array" aca="1" ref="AU50" ca="1">IFERROR(SEARCH(INDIRECT(CELL("address")),AK50),0)</f>
        <v>1</v>
      </c>
      <c r="AV50" s="4">
        <f ca="1">IF(AU50=0,"",COUNTIF($AU$2:AU50,"&gt;0"))</f>
        <v>49</v>
      </c>
      <c r="AW50" s="4" t="str">
        <f t="shared" ca="1" si="0"/>
        <v>PAR38</v>
      </c>
      <c r="AY50" s="4" cm="1">
        <f t="array" aca="1" ref="AY50" ca="1">IFERROR(SEARCH(INDIRECT(CELL("address")),AL50),0)</f>
        <v>1</v>
      </c>
      <c r="AZ50" s="4">
        <f ca="1">IF(AY50=0,"",COUNTIF($AY$2:AY50,"&gt;0"))</f>
        <v>49</v>
      </c>
      <c r="BA50" s="4" t="str">
        <f t="shared" ca="1" si="1"/>
        <v>New LED PAR30</v>
      </c>
    </row>
    <row r="51" spans="1:53" x14ac:dyDescent="0.25">
      <c r="A51" s="18" t="s">
        <v>3500</v>
      </c>
      <c r="B51" s="18" t="s">
        <v>234</v>
      </c>
      <c r="C51" s="58">
        <v>1</v>
      </c>
      <c r="D51" s="58">
        <v>60</v>
      </c>
      <c r="E51" s="58">
        <v>60</v>
      </c>
      <c r="F51" s="59">
        <v>0</v>
      </c>
      <c r="G51" s="59"/>
      <c r="H51" s="59"/>
      <c r="I51" s="59"/>
      <c r="J51" s="59"/>
      <c r="K51" s="59"/>
      <c r="L51" s="59"/>
      <c r="M51" s="59"/>
      <c r="N51" s="59"/>
      <c r="O51" s="59"/>
      <c r="P51" s="59">
        <v>0</v>
      </c>
      <c r="AK51" s="46" t="str" cm="1">
        <f t="array" ref="AK51">IFERROR(INDEX(ReferenceTbl[Fixture Description],_xlfn.AGGREGATE(15,3,(ReferenceTbl[Type]=$AK$1)/(ReferenceTbl[Type]=$AK$1)*(ROW(ReferenceTbl[Type])-ROW($B$1)),ROWS($AJ$2:AJ51))),"")</f>
        <v>PAR30</v>
      </c>
      <c r="AL51" s="46" t="str" cm="1">
        <f t="array" ref="AL51">IFERROR(INDEX(ReferenceTbl[Fixture Description],_xlfn.AGGREGATE(15,3,(ReferenceTbl[Type]=$AL$1)/(ReferenceTbl[Type]=$AL$1)*(ROW(ReferenceTbl[Type])-ROW($B$1)),ROWS($AJ$2:AK51))),"")</f>
        <v>New LED PAR20</v>
      </c>
      <c r="AM51" s="46" t="str" cm="1">
        <f t="array" ref="AM51">IFERROR(INDEX(ReferenceTbl[Fixture Description],_xlfn.AGGREGATE(15,3,(ReferenceTbl[Type]=$AM$1)/(ReferenceTbl[Type]=$AM$1)*(ROW(ReferenceTbl[Type])-ROW($B$1)),ROWS($AJ$2:AL51))),"")</f>
        <v/>
      </c>
      <c r="AU51" s="4" cm="1">
        <f t="array" aca="1" ref="AU51" ca="1">IFERROR(SEARCH(INDIRECT(CELL("address")),AK51),0)</f>
        <v>1</v>
      </c>
      <c r="AV51" s="4">
        <f ca="1">IF(AU51=0,"",COUNTIF($AU$2:AU51,"&gt;0"))</f>
        <v>50</v>
      </c>
      <c r="AW51" s="4" t="str">
        <f t="shared" ca="1" si="0"/>
        <v>PAR30</v>
      </c>
      <c r="AY51" s="4" cm="1">
        <f t="array" aca="1" ref="AY51" ca="1">IFERROR(SEARCH(INDIRECT(CELL("address")),AL51),0)</f>
        <v>1</v>
      </c>
      <c r="AZ51" s="4">
        <f ca="1">IF(AY51=0,"",COUNTIF($AY$2:AY51,"&gt;0"))</f>
        <v>50</v>
      </c>
      <c r="BA51" s="4" t="str">
        <f t="shared" ca="1" si="1"/>
        <v>New LED PAR20</v>
      </c>
    </row>
    <row r="52" spans="1:53" x14ac:dyDescent="0.25">
      <c r="A52" s="18" t="s">
        <v>3501</v>
      </c>
      <c r="B52" s="18" t="s">
        <v>234</v>
      </c>
      <c r="C52" s="58">
        <v>2</v>
      </c>
      <c r="D52" s="58">
        <v>13</v>
      </c>
      <c r="E52" s="58">
        <v>26</v>
      </c>
      <c r="F52" s="59">
        <v>0</v>
      </c>
      <c r="G52" s="59"/>
      <c r="H52" s="59"/>
      <c r="I52" s="59"/>
      <c r="J52" s="59"/>
      <c r="K52" s="59"/>
      <c r="L52" s="59"/>
      <c r="M52" s="59"/>
      <c r="N52" s="59"/>
      <c r="O52" s="59"/>
      <c r="P52" s="59">
        <v>0</v>
      </c>
      <c r="AK52" s="46" t="str" cm="1">
        <f t="array" ref="AK52">IFERROR(INDEX(ReferenceTbl[Fixture Description],_xlfn.AGGREGATE(15,3,(ReferenceTbl[Type]=$AK$1)/(ReferenceTbl[Type]=$AK$1)*(ROW(ReferenceTbl[Type])-ROW($B$1)),ROWS($AJ$2:AJ52))),"")</f>
        <v>PAR20</v>
      </c>
      <c r="AL52" s="46" t="str" cm="1">
        <f t="array" ref="AL52">IFERROR(INDEX(ReferenceTbl[Fixture Description],_xlfn.AGGREGATE(15,3,(ReferenceTbl[Type]=$AL$1)/(ReferenceTbl[Type]=$AL$1)*(ROW(ReferenceTbl[Type])-ROW($B$1)),ROWS($AJ$2:AK52))),"")</f>
        <v>New LED PAR16</v>
      </c>
      <c r="AM52" s="46" t="str" cm="1">
        <f t="array" ref="AM52">IFERROR(INDEX(ReferenceTbl[Fixture Description],_xlfn.AGGREGATE(15,3,(ReferenceTbl[Type]=$AM$1)/(ReferenceTbl[Type]=$AM$1)*(ROW(ReferenceTbl[Type])-ROW($B$1)),ROWS($AJ$2:AL52))),"")</f>
        <v/>
      </c>
      <c r="AU52" s="4" cm="1">
        <f t="array" aca="1" ref="AU52" ca="1">IFERROR(SEARCH(INDIRECT(CELL("address")),AK52),0)</f>
        <v>1</v>
      </c>
      <c r="AV52" s="4">
        <f ca="1">IF(AU52=0,"",COUNTIF($AU$2:AU52,"&gt;0"))</f>
        <v>51</v>
      </c>
      <c r="AW52" s="4" t="str">
        <f t="shared" ca="1" si="0"/>
        <v>PAR20</v>
      </c>
      <c r="AY52" s="4" cm="1">
        <f t="array" aca="1" ref="AY52" ca="1">IFERROR(SEARCH(INDIRECT(CELL("address")),AL52),0)</f>
        <v>1</v>
      </c>
      <c r="AZ52" s="4">
        <f ca="1">IF(AY52=0,"",COUNTIF($AY$2:AY52,"&gt;0"))</f>
        <v>51</v>
      </c>
      <c r="BA52" s="4" t="str">
        <f t="shared" ca="1" si="1"/>
        <v>New LED PAR16</v>
      </c>
    </row>
    <row r="53" spans="1:53" x14ac:dyDescent="0.25">
      <c r="A53" s="18" t="s">
        <v>3502</v>
      </c>
      <c r="B53" s="18" t="s">
        <v>234</v>
      </c>
      <c r="C53" s="58">
        <v>1</v>
      </c>
      <c r="D53" s="58">
        <v>13</v>
      </c>
      <c r="E53" s="58">
        <v>13</v>
      </c>
      <c r="F53" s="59">
        <v>0</v>
      </c>
      <c r="G53" s="59"/>
      <c r="H53" s="59"/>
      <c r="I53" s="59"/>
      <c r="J53" s="59"/>
      <c r="K53" s="59"/>
      <c r="L53" s="59"/>
      <c r="M53" s="59"/>
      <c r="N53" s="59"/>
      <c r="O53" s="59"/>
      <c r="P53" s="59">
        <v>0</v>
      </c>
      <c r="AK53" s="46" t="str" cm="1">
        <f t="array" ref="AK53">IFERROR(INDEX(ReferenceTbl[Fixture Description],_xlfn.AGGREGATE(15,3,(ReferenceTbl[Type]=$AK$1)/(ReferenceTbl[Type]=$AK$1)*(ROW(ReferenceTbl[Type])-ROW($B$1)),ROWS($AJ$2:AJ53))),"")</f>
        <v>2L PL 2-pin Horizontal</v>
      </c>
      <c r="AL53" s="46" t="str" cm="1">
        <f t="array" ref="AL53">IFERROR(INDEX(ReferenceTbl[Fixture Description],_xlfn.AGGREGATE(15,3,(ReferenceTbl[Type]=$AL$1)/(ReferenceTbl[Type]=$AL$1)*(ROW(ReferenceTbl[Type])-ROW($B$1)),ROWS($AJ$2:AK53))),"")</f>
        <v>New LED A Lamp</v>
      </c>
      <c r="AM53" s="46" t="str" cm="1">
        <f t="array" ref="AM53">IFERROR(INDEX(ReferenceTbl[Fixture Description],_xlfn.AGGREGATE(15,3,(ReferenceTbl[Type]=$AM$1)/(ReferenceTbl[Type]=$AM$1)*(ROW(ReferenceTbl[Type])-ROW($B$1)),ROWS($AJ$2:AL53))),"")</f>
        <v/>
      </c>
      <c r="AU53" s="4" cm="1">
        <f t="array" aca="1" ref="AU53" ca="1">IFERROR(SEARCH(INDIRECT(CELL("address")),AK53),0)</f>
        <v>1</v>
      </c>
      <c r="AV53" s="4">
        <f ca="1">IF(AU53=0,"",COUNTIF($AU$2:AU53,"&gt;0"))</f>
        <v>52</v>
      </c>
      <c r="AW53" s="4" t="str">
        <f t="shared" ca="1" si="0"/>
        <v>2L PL 2-pin Horizontal</v>
      </c>
      <c r="AY53" s="4" cm="1">
        <f t="array" aca="1" ref="AY53" ca="1">IFERROR(SEARCH(INDIRECT(CELL("address")),AL53),0)</f>
        <v>1</v>
      </c>
      <c r="AZ53" s="4">
        <f ca="1">IF(AY53=0,"",COUNTIF($AY$2:AY53,"&gt;0"))</f>
        <v>52</v>
      </c>
      <c r="BA53" s="4" t="str">
        <f t="shared" ca="1" si="1"/>
        <v>New LED A Lamp</v>
      </c>
    </row>
    <row r="54" spans="1:53" x14ac:dyDescent="0.25">
      <c r="A54" s="18" t="s">
        <v>3503</v>
      </c>
      <c r="B54" s="18" t="s">
        <v>234</v>
      </c>
      <c r="C54" s="58">
        <v>2</v>
      </c>
      <c r="D54" s="58">
        <v>26</v>
      </c>
      <c r="E54" s="58">
        <v>52</v>
      </c>
      <c r="F54" s="59">
        <v>0</v>
      </c>
      <c r="G54" s="59"/>
      <c r="H54" s="59"/>
      <c r="I54" s="59"/>
      <c r="J54" s="59"/>
      <c r="K54" s="59"/>
      <c r="L54" s="59"/>
      <c r="M54" s="59"/>
      <c r="N54" s="59"/>
      <c r="O54" s="59"/>
      <c r="P54" s="59">
        <v>0</v>
      </c>
      <c r="AK54" s="46" t="str" cm="1">
        <f t="array" ref="AK54">IFERROR(INDEX(ReferenceTbl[Fixture Description],_xlfn.AGGREGATE(15,3,(ReferenceTbl[Type]=$AK$1)/(ReferenceTbl[Type]=$AK$1)*(ROW(ReferenceTbl[Type])-ROW($B$1)),ROWS($AJ$2:AJ54))),"")</f>
        <v>PL</v>
      </c>
      <c r="AL54" s="46" t="str" cm="1">
        <f t="array" ref="AL54">IFERROR(INDEX(ReferenceTbl[Fixture Description],_xlfn.AGGREGATE(15,3,(ReferenceTbl[Type]=$AL$1)/(ReferenceTbl[Type]=$AL$1)*(ROW(ReferenceTbl[Type])-ROW($B$1)),ROWS($AJ$2:AK54))),"")</f>
        <v>New LED Candlelabra</v>
      </c>
      <c r="AM54" s="46" t="str" cm="1">
        <f t="array" ref="AM54">IFERROR(INDEX(ReferenceTbl[Fixture Description],_xlfn.AGGREGATE(15,3,(ReferenceTbl[Type]=$AM$1)/(ReferenceTbl[Type]=$AM$1)*(ROW(ReferenceTbl[Type])-ROW($B$1)),ROWS($AJ$2:AL54))),"")</f>
        <v/>
      </c>
      <c r="AU54" s="4" cm="1">
        <f t="array" aca="1" ref="AU54" ca="1">IFERROR(SEARCH(INDIRECT(CELL("address")),AK54),0)</f>
        <v>1</v>
      </c>
      <c r="AV54" s="4">
        <f ca="1">IF(AU54=0,"",COUNTIF($AU$2:AU54,"&gt;0"))</f>
        <v>53</v>
      </c>
      <c r="AW54" s="4" t="str">
        <f t="shared" ca="1" si="0"/>
        <v>PL</v>
      </c>
      <c r="AY54" s="4" cm="1">
        <f t="array" aca="1" ref="AY54" ca="1">IFERROR(SEARCH(INDIRECT(CELL("address")),AL54),0)</f>
        <v>1</v>
      </c>
      <c r="AZ54" s="4">
        <f ca="1">IF(AY54=0,"",COUNTIF($AY$2:AY54,"&gt;0"))</f>
        <v>53</v>
      </c>
      <c r="BA54" s="4" t="str">
        <f t="shared" ca="1" si="1"/>
        <v>New LED Candlelabra</v>
      </c>
    </row>
    <row r="55" spans="1:53" x14ac:dyDescent="0.25">
      <c r="A55" s="18" t="s">
        <v>3504</v>
      </c>
      <c r="B55" s="18" t="s">
        <v>234</v>
      </c>
      <c r="C55" s="58">
        <v>1</v>
      </c>
      <c r="D55" s="58">
        <v>26</v>
      </c>
      <c r="E55" s="58">
        <v>26</v>
      </c>
      <c r="F55" s="59">
        <v>0</v>
      </c>
      <c r="G55" s="59"/>
      <c r="H55" s="59"/>
      <c r="I55" s="59"/>
      <c r="J55" s="59"/>
      <c r="K55" s="59"/>
      <c r="L55" s="59"/>
      <c r="M55" s="59"/>
      <c r="N55" s="59"/>
      <c r="O55" s="59"/>
      <c r="P55" s="59">
        <v>0</v>
      </c>
      <c r="AK55" s="46" t="str" cm="1">
        <f t="array" ref="AK55">IFERROR(INDEX(ReferenceTbl[Fixture Description],_xlfn.AGGREGATE(15,3,(ReferenceTbl[Type]=$AK$1)/(ReferenceTbl[Type]=$AK$1)*(ROW(ReferenceTbl[Type])-ROW($B$1)),ROWS($AJ$2:AJ55))),"")</f>
        <v>MR16</v>
      </c>
      <c r="AL55" s="46" t="str" cm="1">
        <f t="array" ref="AL55">IFERROR(INDEX(ReferenceTbl[Fixture Description],_xlfn.AGGREGATE(15,3,(ReferenceTbl[Type]=$AL$1)/(ReferenceTbl[Type]=$AL$1)*(ROW(ReferenceTbl[Type])-ROW($B$1)),ROWS($AJ$2:AK55))),"")</f>
        <v>New LED MR16</v>
      </c>
      <c r="AM55" s="46" t="str" cm="1">
        <f t="array" ref="AM55">IFERROR(INDEX(ReferenceTbl[Fixture Description],_xlfn.AGGREGATE(15,3,(ReferenceTbl[Type]=$AM$1)/(ReferenceTbl[Type]=$AM$1)*(ROW(ReferenceTbl[Type])-ROW($B$1)),ROWS($AJ$2:AL55))),"")</f>
        <v/>
      </c>
      <c r="AU55" s="4" cm="1">
        <f t="array" aca="1" ref="AU55" ca="1">IFERROR(SEARCH(INDIRECT(CELL("address")),AK55),0)</f>
        <v>1</v>
      </c>
      <c r="AV55" s="4">
        <f ca="1">IF(AU55=0,"",COUNTIF($AU$2:AU55,"&gt;0"))</f>
        <v>54</v>
      </c>
      <c r="AW55" s="4" t="str">
        <f t="shared" ca="1" si="0"/>
        <v>MR16</v>
      </c>
      <c r="AY55" s="4" cm="1">
        <f t="array" aca="1" ref="AY55" ca="1">IFERROR(SEARCH(INDIRECT(CELL("address")),AL55),0)</f>
        <v>1</v>
      </c>
      <c r="AZ55" s="4">
        <f ca="1">IF(AY55=0,"",COUNTIF($AY$2:AY55,"&gt;0"))</f>
        <v>54</v>
      </c>
      <c r="BA55" s="4" t="str">
        <f t="shared" ca="1" si="1"/>
        <v>New LED MR16</v>
      </c>
    </row>
    <row r="56" spans="1:53" x14ac:dyDescent="0.25">
      <c r="A56" s="18" t="s">
        <v>3576</v>
      </c>
      <c r="B56" s="18" t="s">
        <v>234</v>
      </c>
      <c r="C56" s="58">
        <v>1</v>
      </c>
      <c r="D56" s="58">
        <v>150</v>
      </c>
      <c r="E56" s="58">
        <v>150</v>
      </c>
      <c r="F56" s="59"/>
      <c r="G56" s="59"/>
      <c r="H56" s="59"/>
      <c r="I56" s="59"/>
      <c r="J56" s="59"/>
      <c r="K56" s="59"/>
      <c r="L56" s="59"/>
      <c r="M56" s="59"/>
      <c r="N56" s="59"/>
      <c r="O56" s="59"/>
      <c r="P56" s="59">
        <v>0</v>
      </c>
      <c r="AK56" s="46" t="str" cm="1">
        <f t="array" ref="AK56">IFERROR(INDEX(ReferenceTbl[Fixture Description],_xlfn.AGGREGATE(15,3,(ReferenceTbl[Type]=$AK$1)/(ReferenceTbl[Type]=$AK$1)*(ROW(ReferenceTbl[Type])-ROW($B$1)),ROWS($AJ$2:AJ56))),"")</f>
        <v>T10 Lamp</v>
      </c>
      <c r="AL56" s="46" t="str" cm="1">
        <f t="array" ref="AL56">IFERROR(INDEX(ReferenceTbl[Fixture Description],_xlfn.AGGREGATE(15,3,(ReferenceTbl[Type]=$AL$1)/(ReferenceTbl[Type]=$AL$1)*(ROW(ReferenceTbl[Type])-ROW($B$1)),ROWS($AJ$2:AK56))),"")</f>
        <v>New LED T10 Lamp</v>
      </c>
      <c r="AM56" s="46" t="str" cm="1">
        <f t="array" ref="AM56">IFERROR(INDEX(ReferenceTbl[Fixture Description],_xlfn.AGGREGATE(15,3,(ReferenceTbl[Type]=$AM$1)/(ReferenceTbl[Type]=$AM$1)*(ROW(ReferenceTbl[Type])-ROW($B$1)),ROWS($AJ$2:AL56))),"")</f>
        <v/>
      </c>
      <c r="AU56" s="4" cm="1">
        <f t="array" aca="1" ref="AU56" ca="1">IFERROR(SEARCH(INDIRECT(CELL("address")),AK56),0)</f>
        <v>1</v>
      </c>
      <c r="AV56" s="4">
        <f ca="1">IF(AU56=0,"",COUNTIF($AU$2:AU56,"&gt;0"))</f>
        <v>55</v>
      </c>
      <c r="AW56" s="4" t="str">
        <f t="shared" ca="1" si="0"/>
        <v>T10 Lamp</v>
      </c>
      <c r="AY56" s="4" cm="1">
        <f t="array" aca="1" ref="AY56" ca="1">IFERROR(SEARCH(INDIRECT(CELL("address")),AL56),0)</f>
        <v>1</v>
      </c>
      <c r="AZ56" s="4">
        <f ca="1">IF(AY56=0,"",COUNTIF($AY$2:AY56,"&gt;0"))</f>
        <v>55</v>
      </c>
      <c r="BA56" s="4" t="str">
        <f t="shared" ca="1" si="1"/>
        <v>New LED T10 Lamp</v>
      </c>
    </row>
    <row r="57" spans="1:53" x14ac:dyDescent="0.25">
      <c r="A57" s="18" t="s">
        <v>3577</v>
      </c>
      <c r="B57" s="18" t="s">
        <v>234</v>
      </c>
      <c r="C57" s="58">
        <v>1</v>
      </c>
      <c r="D57" s="58">
        <v>100</v>
      </c>
      <c r="E57" s="58">
        <v>100</v>
      </c>
      <c r="F57" s="59"/>
      <c r="G57" s="59"/>
      <c r="H57" s="59"/>
      <c r="I57" s="59"/>
      <c r="J57" s="59"/>
      <c r="K57" s="59"/>
      <c r="L57" s="59"/>
      <c r="M57" s="59"/>
      <c r="N57" s="59"/>
      <c r="O57" s="59"/>
      <c r="P57" s="59">
        <v>0</v>
      </c>
      <c r="AK57" s="46" t="str" cm="1">
        <f t="array" ref="AK57">IFERROR(INDEX(ReferenceTbl[Fixture Description],_xlfn.AGGREGATE(15,3,(ReferenceTbl[Type]=$AK$1)/(ReferenceTbl[Type]=$AK$1)*(ROW(ReferenceTbl[Type])-ROW($B$1)),ROWS($AJ$2:AJ57))),"")</f>
        <v>A Lamp Jelly Jar</v>
      </c>
      <c r="AL57" s="46" t="str" cm="1">
        <f t="array" ref="AL57">IFERROR(INDEX(ReferenceTbl[Fixture Description],_xlfn.AGGREGATE(15,3,(ReferenceTbl[Type]=$AL$1)/(ReferenceTbl[Type]=$AL$1)*(ROW(ReferenceTbl[Type])-ROW($B$1)),ROWS($AJ$2:AK57))),"")</f>
        <v>New LED 2L PL 2pin Plug and Play</v>
      </c>
      <c r="AM57" s="46" t="str" cm="1">
        <f t="array" ref="AM57">IFERROR(INDEX(ReferenceTbl[Fixture Description],_xlfn.AGGREGATE(15,3,(ReferenceTbl[Type]=$AM$1)/(ReferenceTbl[Type]=$AM$1)*(ROW(ReferenceTbl[Type])-ROW($B$1)),ROWS($AJ$2:AL57))),"")</f>
        <v/>
      </c>
      <c r="AU57" s="4" cm="1">
        <f t="array" aca="1" ref="AU57" ca="1">IFERROR(SEARCH(INDIRECT(CELL("address")),AK57),0)</f>
        <v>1</v>
      </c>
      <c r="AV57" s="4">
        <f ca="1">IF(AU57=0,"",COUNTIF($AU$2:AU57,"&gt;0"))</f>
        <v>56</v>
      </c>
      <c r="AW57" s="4" t="str">
        <f t="shared" ca="1" si="0"/>
        <v>A Lamp Jelly Jar</v>
      </c>
      <c r="AY57" s="4" cm="1">
        <f t="array" aca="1" ref="AY57" ca="1">IFERROR(SEARCH(INDIRECT(CELL("address")),AL57),0)</f>
        <v>1</v>
      </c>
      <c r="AZ57" s="4">
        <f ca="1">IF(AY57=0,"",COUNTIF($AY$2:AY57,"&gt;0"))</f>
        <v>56</v>
      </c>
      <c r="BA57" s="4" t="str">
        <f t="shared" ca="1" si="1"/>
        <v>New LED 2L PL 2pin Plug and Play</v>
      </c>
    </row>
    <row r="58" spans="1:53" x14ac:dyDescent="0.25">
      <c r="A58" s="18" t="s">
        <v>3578</v>
      </c>
      <c r="B58" s="18" t="s">
        <v>234</v>
      </c>
      <c r="C58" s="58">
        <v>1</v>
      </c>
      <c r="D58" s="58">
        <v>40</v>
      </c>
      <c r="E58" s="58">
        <v>40</v>
      </c>
      <c r="F58" s="59">
        <v>0</v>
      </c>
      <c r="G58" s="59"/>
      <c r="H58" s="59"/>
      <c r="I58" s="59"/>
      <c r="J58" s="59"/>
      <c r="K58" s="59"/>
      <c r="L58" s="59"/>
      <c r="M58" s="59"/>
      <c r="N58" s="59"/>
      <c r="O58" s="59"/>
      <c r="P58" s="59">
        <v>0</v>
      </c>
      <c r="AK58" s="46" t="str" cm="1">
        <f t="array" ref="AK58">IFERROR(INDEX(ReferenceTbl[Fixture Description],_xlfn.AGGREGATE(15,3,(ReferenceTbl[Type]=$AK$1)/(ReferenceTbl[Type]=$AK$1)*(ROW(ReferenceTbl[Type])-ROW($B$1)),ROWS($AJ$2:AJ58))),"")</f>
        <v>A Lamp</v>
      </c>
      <c r="AL58" s="46" t="str" cm="1">
        <f t="array" ref="AL58">IFERROR(INDEX(ReferenceTbl[Fixture Description],_xlfn.AGGREGATE(15,3,(ReferenceTbl[Type]=$AL$1)/(ReferenceTbl[Type]=$AL$1)*(ROW(ReferenceTbl[Type])-ROW($B$1)),ROWS($AJ$2:AK58))),"")</f>
        <v>New LED 1L PL 2pin Plug and Play</v>
      </c>
      <c r="AM58" s="46" t="str" cm="1">
        <f t="array" ref="AM58">IFERROR(INDEX(ReferenceTbl[Fixture Description],_xlfn.AGGREGATE(15,3,(ReferenceTbl[Type]=$AM$1)/(ReferenceTbl[Type]=$AM$1)*(ROW(ReferenceTbl[Type])-ROW($B$1)),ROWS($AJ$2:AL58))),"")</f>
        <v/>
      </c>
      <c r="AU58" s="4" cm="1">
        <f t="array" aca="1" ref="AU58" ca="1">IFERROR(SEARCH(INDIRECT(CELL("address")),AK58),0)</f>
        <v>1</v>
      </c>
      <c r="AV58" s="4">
        <f ca="1">IF(AU58=0,"",COUNTIF($AU$2:AU58,"&gt;0"))</f>
        <v>57</v>
      </c>
      <c r="AW58" s="4" t="str">
        <f t="shared" ca="1" si="0"/>
        <v>A Lamp</v>
      </c>
      <c r="AY58" s="4" cm="1">
        <f t="array" aca="1" ref="AY58" ca="1">IFERROR(SEARCH(INDIRECT(CELL("address")),AL58),0)</f>
        <v>1</v>
      </c>
      <c r="AZ58" s="4">
        <f ca="1">IF(AY58=0,"",COUNTIF($AY$2:AY58,"&gt;0"))</f>
        <v>57</v>
      </c>
      <c r="BA58" s="4" t="str">
        <f t="shared" ca="1" si="1"/>
        <v>New LED 1L PL 2pin Plug and Play</v>
      </c>
    </row>
    <row r="59" spans="1:53" x14ac:dyDescent="0.25">
      <c r="A59" s="18" t="s">
        <v>3505</v>
      </c>
      <c r="B59" s="18" t="s">
        <v>234</v>
      </c>
      <c r="C59" s="58">
        <v>1</v>
      </c>
      <c r="D59" s="58">
        <v>26</v>
      </c>
      <c r="E59" s="58">
        <v>26</v>
      </c>
      <c r="F59" s="59">
        <v>0</v>
      </c>
      <c r="G59" s="59"/>
      <c r="H59" s="59"/>
      <c r="I59" s="59"/>
      <c r="J59" s="59"/>
      <c r="K59" s="59"/>
      <c r="L59" s="59"/>
      <c r="M59" s="59"/>
      <c r="N59" s="59"/>
      <c r="O59" s="59"/>
      <c r="P59" s="59">
        <v>0</v>
      </c>
      <c r="AK59" s="46" t="str" cm="1">
        <f t="array" ref="AK59">IFERROR(INDEX(ReferenceTbl[Fixture Description],_xlfn.AGGREGATE(15,3,(ReferenceTbl[Type]=$AK$1)/(ReferenceTbl[Type]=$AK$1)*(ROW(ReferenceTbl[Type])-ROW($B$1)),ROWS($AJ$2:AJ59))),"")</f>
        <v>2L 4ft T8 Stair w/emergency light</v>
      </c>
      <c r="AL59" s="46" t="str" cm="1">
        <f t="array" ref="AL59">IFERROR(INDEX(ReferenceTbl[Fixture Description],_xlfn.AGGREGATE(15,3,(ReferenceTbl[Type]=$AL$1)/(ReferenceTbl[Type]=$AL$1)*(ROW(ReferenceTbl[Type])-ROW($B$1)),ROWS($AJ$2:AK59))),"")</f>
        <v>New LED 4L PL 4pin Plug and Play</v>
      </c>
      <c r="AM59" s="46" t="str" cm="1">
        <f t="array" ref="AM59">IFERROR(INDEX(ReferenceTbl[Fixture Description],_xlfn.AGGREGATE(15,3,(ReferenceTbl[Type]=$AM$1)/(ReferenceTbl[Type]=$AM$1)*(ROW(ReferenceTbl[Type])-ROW($B$1)),ROWS($AJ$2:AL59))),"")</f>
        <v/>
      </c>
      <c r="AU59" s="4" cm="1">
        <f t="array" aca="1" ref="AU59" ca="1">IFERROR(SEARCH(INDIRECT(CELL("address")),AK59),0)</f>
        <v>1</v>
      </c>
      <c r="AV59" s="4">
        <f ca="1">IF(AU59=0,"",COUNTIF($AU$2:AU59,"&gt;0"))</f>
        <v>58</v>
      </c>
      <c r="AW59" s="4" t="str">
        <f t="shared" ca="1" si="0"/>
        <v>2L 4ft T8 Stair w/emergency light</v>
      </c>
      <c r="AY59" s="4" cm="1">
        <f t="array" aca="1" ref="AY59" ca="1">IFERROR(SEARCH(INDIRECT(CELL("address")),AL59),0)</f>
        <v>1</v>
      </c>
      <c r="AZ59" s="4">
        <f ca="1">IF(AY59=0,"",COUNTIF($AY$2:AY59,"&gt;0"))</f>
        <v>58</v>
      </c>
      <c r="BA59" s="4" t="str">
        <f t="shared" ca="1" si="1"/>
        <v>New LED 4L PL 4pin Plug and Play</v>
      </c>
    </row>
    <row r="60" spans="1:53" x14ac:dyDescent="0.25">
      <c r="A60" s="18" t="s">
        <v>3506</v>
      </c>
      <c r="B60" s="18" t="s">
        <v>234</v>
      </c>
      <c r="C60" s="58">
        <v>1</v>
      </c>
      <c r="D60" s="58">
        <v>13</v>
      </c>
      <c r="E60" s="58">
        <v>13</v>
      </c>
      <c r="F60" s="59">
        <v>0</v>
      </c>
      <c r="G60" s="59"/>
      <c r="H60" s="59"/>
      <c r="I60" s="59"/>
      <c r="J60" s="59"/>
      <c r="K60" s="59"/>
      <c r="L60" s="59"/>
      <c r="M60" s="59"/>
      <c r="N60" s="59"/>
      <c r="O60" s="59"/>
      <c r="P60" s="59">
        <v>0</v>
      </c>
      <c r="AK60" s="46" t="str" cm="1">
        <f t="array" ref="AK60">IFERROR(INDEX(ReferenceTbl[Fixture Description],_xlfn.AGGREGATE(15,3,(ReferenceTbl[Type]=$AK$1)/(ReferenceTbl[Type]=$AK$1)*(ROW(ReferenceTbl[Type])-ROW($B$1)),ROWS($AJ$2:AJ60))),"")</f>
        <v>1L 4ft T12 Stair</v>
      </c>
      <c r="AL60" s="46" t="str" cm="1">
        <f t="array" ref="AL60">IFERROR(INDEX(ReferenceTbl[Fixture Description],_xlfn.AGGREGATE(15,3,(ReferenceTbl[Type]=$AL$1)/(ReferenceTbl[Type]=$AL$1)*(ROW(ReferenceTbl[Type])-ROW($B$1)),ROWS($AJ$2:AK60))),"")</f>
        <v>New LED 3L PL 4pin Plug and Play</v>
      </c>
      <c r="AM60" s="46" t="str" cm="1">
        <f t="array" ref="AM60">IFERROR(INDEX(ReferenceTbl[Fixture Description],_xlfn.AGGREGATE(15,3,(ReferenceTbl[Type]=$AM$1)/(ReferenceTbl[Type]=$AM$1)*(ROW(ReferenceTbl[Type])-ROW($B$1)),ROWS($AJ$2:AL60))),"")</f>
        <v/>
      </c>
      <c r="AU60" s="4" cm="1">
        <f t="array" aca="1" ref="AU60" ca="1">IFERROR(SEARCH(INDIRECT(CELL("address")),AK60),0)</f>
        <v>1</v>
      </c>
      <c r="AV60" s="4">
        <f ca="1">IF(AU60=0,"",COUNTIF($AU$2:AU60,"&gt;0"))</f>
        <v>59</v>
      </c>
      <c r="AW60" s="4" t="str">
        <f t="shared" ca="1" si="0"/>
        <v>1L 4ft T12 Stair</v>
      </c>
      <c r="AY60" s="4" cm="1">
        <f t="array" aca="1" ref="AY60" ca="1">IFERROR(SEARCH(INDIRECT(CELL("address")),AL60),0)</f>
        <v>1</v>
      </c>
      <c r="AZ60" s="4">
        <f ca="1">IF(AY60=0,"",COUNTIF($AY$2:AY60,"&gt;0"))</f>
        <v>59</v>
      </c>
      <c r="BA60" s="4" t="str">
        <f t="shared" ca="1" si="1"/>
        <v>New LED 3L PL 4pin Plug and Play</v>
      </c>
    </row>
    <row r="61" spans="1:53" x14ac:dyDescent="0.25">
      <c r="A61" s="18" t="s">
        <v>3507</v>
      </c>
      <c r="B61" s="18" t="s">
        <v>234</v>
      </c>
      <c r="C61" s="58">
        <v>1</v>
      </c>
      <c r="D61" s="58">
        <v>65</v>
      </c>
      <c r="E61" s="58">
        <v>65</v>
      </c>
      <c r="F61" s="59"/>
      <c r="G61" s="59"/>
      <c r="H61" s="59"/>
      <c r="I61" s="59"/>
      <c r="J61" s="59"/>
      <c r="K61" s="59"/>
      <c r="L61" s="59"/>
      <c r="M61" s="59"/>
      <c r="N61" s="59"/>
      <c r="O61" s="59"/>
      <c r="P61" s="59">
        <v>0</v>
      </c>
      <c r="AK61" s="46" t="str" cm="1">
        <f t="array" ref="AK61">IFERROR(INDEX(ReferenceTbl[Fixture Description],_xlfn.AGGREGATE(15,3,(ReferenceTbl[Type]=$AK$1)/(ReferenceTbl[Type]=$AK$1)*(ROW(ReferenceTbl[Type])-ROW($B$1)),ROWS($AJ$2:AJ61))),"")</f>
        <v>1L 2ft T12 Stair</v>
      </c>
      <c r="AL61" s="46" t="str" cm="1">
        <f t="array" ref="AL61">IFERROR(INDEX(ReferenceTbl[Fixture Description],_xlfn.AGGREGATE(15,3,(ReferenceTbl[Type]=$AL$1)/(ReferenceTbl[Type]=$AL$1)*(ROW(ReferenceTbl[Type])-ROW($B$1)),ROWS($AJ$2:AK61))),"")</f>
        <v>New LED 2L PL 4pin Plug and Play</v>
      </c>
      <c r="AM61" s="46" t="str" cm="1">
        <f t="array" ref="AM61">IFERROR(INDEX(ReferenceTbl[Fixture Description],_xlfn.AGGREGATE(15,3,(ReferenceTbl[Type]=$AM$1)/(ReferenceTbl[Type]=$AM$1)*(ROW(ReferenceTbl[Type])-ROW($B$1)),ROWS($AJ$2:AL61))),"")</f>
        <v/>
      </c>
      <c r="AU61" s="4" cm="1">
        <f t="array" aca="1" ref="AU61" ca="1">IFERROR(SEARCH(INDIRECT(CELL("address")),AK61),0)</f>
        <v>1</v>
      </c>
      <c r="AV61" s="4">
        <f ca="1">IF(AU61=0,"",COUNTIF($AU$2:AU61,"&gt;0"))</f>
        <v>60</v>
      </c>
      <c r="AW61" s="4" t="str">
        <f t="shared" ca="1" si="0"/>
        <v>1L 2ft T12 Stair</v>
      </c>
      <c r="AY61" s="4" cm="1">
        <f t="array" aca="1" ref="AY61" ca="1">IFERROR(SEARCH(INDIRECT(CELL("address")),AL61),0)</f>
        <v>1</v>
      </c>
      <c r="AZ61" s="4">
        <f ca="1">IF(AY61=0,"",COUNTIF($AY$2:AY61,"&gt;0"))</f>
        <v>60</v>
      </c>
      <c r="BA61" s="4" t="str">
        <f t="shared" ca="1" si="1"/>
        <v>New LED 2L PL 4pin Plug and Play</v>
      </c>
    </row>
    <row r="62" spans="1:53" x14ac:dyDescent="0.25">
      <c r="A62" s="18" t="s">
        <v>3641</v>
      </c>
      <c r="B62" s="18" t="s">
        <v>234</v>
      </c>
      <c r="C62" s="58">
        <v>1</v>
      </c>
      <c r="D62" s="58">
        <v>65</v>
      </c>
      <c r="E62" s="58">
        <v>65</v>
      </c>
      <c r="F62" s="59"/>
      <c r="G62" s="59"/>
      <c r="H62" s="59"/>
      <c r="I62" s="59"/>
      <c r="J62" s="59"/>
      <c r="K62" s="59"/>
      <c r="L62" s="59"/>
      <c r="M62" s="59"/>
      <c r="N62" s="59"/>
      <c r="O62" s="59"/>
      <c r="P62" s="59">
        <v>0</v>
      </c>
      <c r="AK62" s="46" t="str" cm="1">
        <f t="array" ref="AK62">IFERROR(INDEX(ReferenceTbl[Fixture Description],_xlfn.AGGREGATE(15,3,(ReferenceTbl[Type]=$AK$1)/(ReferenceTbl[Type]=$AK$1)*(ROW(ReferenceTbl[Type])-ROW($B$1)),ROWS($AJ$2:AJ62))),"")</f>
        <v>2L 4ft T8 Stair</v>
      </c>
      <c r="AL62" s="46" t="str" cm="1">
        <f t="array" ref="AL62">IFERROR(INDEX(ReferenceTbl[Fixture Description],_xlfn.AGGREGATE(15,3,(ReferenceTbl[Type]=$AL$1)/(ReferenceTbl[Type]=$AL$1)*(ROW(ReferenceTbl[Type])-ROW($B$1)),ROWS($AJ$2:AK62))),"")</f>
        <v>New LED 1L PL 4pin Plug and Play</v>
      </c>
      <c r="AM62" s="46" t="str" cm="1">
        <f t="array" ref="AM62">IFERROR(INDEX(ReferenceTbl[Fixture Description],_xlfn.AGGREGATE(15,3,(ReferenceTbl[Type]=$AM$1)/(ReferenceTbl[Type]=$AM$1)*(ROW(ReferenceTbl[Type])-ROW($B$1)),ROWS($AJ$2:AL62))),"")</f>
        <v/>
      </c>
      <c r="AU62" s="4" cm="1">
        <f t="array" aca="1" ref="AU62" ca="1">IFERROR(SEARCH(INDIRECT(CELL("address")),AK62),0)</f>
        <v>1</v>
      </c>
      <c r="AV62" s="4">
        <f ca="1">IF(AU62=0,"",COUNTIF($AU$2:AU62,"&gt;0"))</f>
        <v>61</v>
      </c>
      <c r="AW62" s="4" t="str">
        <f t="shared" ca="1" si="0"/>
        <v>2L 4ft T8 Stair</v>
      </c>
      <c r="AY62" s="4" cm="1">
        <f t="array" aca="1" ref="AY62" ca="1">IFERROR(SEARCH(INDIRECT(CELL("address")),AL62),0)</f>
        <v>1</v>
      </c>
      <c r="AZ62" s="4">
        <f ca="1">IF(AY62=0,"",COUNTIF($AY$2:AY62,"&gt;0"))</f>
        <v>61</v>
      </c>
      <c r="BA62" s="4" t="str">
        <f t="shared" ca="1" si="1"/>
        <v>New LED 1L PL 4pin Plug and Play</v>
      </c>
    </row>
    <row r="63" spans="1:53" x14ac:dyDescent="0.25">
      <c r="A63" s="18" t="s">
        <v>3508</v>
      </c>
      <c r="B63" s="18" t="s">
        <v>234</v>
      </c>
      <c r="C63" s="58">
        <v>1</v>
      </c>
      <c r="D63" s="58">
        <v>50</v>
      </c>
      <c r="E63" s="58">
        <v>50</v>
      </c>
      <c r="F63" s="59"/>
      <c r="G63" s="59"/>
      <c r="H63" s="59"/>
      <c r="I63" s="59"/>
      <c r="J63" s="59"/>
      <c r="K63" s="59"/>
      <c r="L63" s="59"/>
      <c r="M63" s="59"/>
      <c r="N63" s="59"/>
      <c r="O63" s="59"/>
      <c r="P63" s="59">
        <v>0</v>
      </c>
      <c r="AK63" s="46" t="str" cm="1">
        <f t="array" ref="AK63">IFERROR(INDEX(ReferenceTbl[Fixture Description],_xlfn.AGGREGATE(15,3,(ReferenceTbl[Type]=$AK$1)/(ReferenceTbl[Type]=$AK$1)*(ROW(ReferenceTbl[Type])-ROW($B$1)),ROWS($AJ$2:AJ63))),"")</f>
        <v>2L 2ft T8 Stair</v>
      </c>
      <c r="AL63" s="46" t="str" cm="1">
        <f t="array" ref="AL63">IFERROR(INDEX(ReferenceTbl[Fixture Description],_xlfn.AGGREGATE(15,3,(ReferenceTbl[Type]=$AL$1)/(ReferenceTbl[Type]=$AL$1)*(ROW(ReferenceTbl[Type])-ROW($B$1)),ROWS($AJ$2:AK63))),"")</f>
        <v>New LED 2x4 Flat Panel</v>
      </c>
      <c r="AM63" s="46" t="str" cm="1">
        <f t="array" ref="AM63">IFERROR(INDEX(ReferenceTbl[Fixture Description],_xlfn.AGGREGATE(15,3,(ReferenceTbl[Type]=$AM$1)/(ReferenceTbl[Type]=$AM$1)*(ROW(ReferenceTbl[Type])-ROW($B$1)),ROWS($AJ$2:AL63))),"")</f>
        <v/>
      </c>
      <c r="AU63" s="4" cm="1">
        <f t="array" aca="1" ref="AU63" ca="1">IFERROR(SEARCH(INDIRECT(CELL("address")),AK63),0)</f>
        <v>1</v>
      </c>
      <c r="AV63" s="4">
        <f ca="1">IF(AU63=0,"",COUNTIF($AU$2:AU63,"&gt;0"))</f>
        <v>62</v>
      </c>
      <c r="AW63" s="4" t="str">
        <f t="shared" ca="1" si="0"/>
        <v>2L 2ft T8 Stair</v>
      </c>
      <c r="AY63" s="4" cm="1">
        <f t="array" aca="1" ref="AY63" ca="1">IFERROR(SEARCH(INDIRECT(CELL("address")),AL63),0)</f>
        <v>1</v>
      </c>
      <c r="AZ63" s="4">
        <f ca="1">IF(AY63=0,"",COUNTIF($AY$2:AY63,"&gt;0"))</f>
        <v>62</v>
      </c>
      <c r="BA63" s="4" t="str">
        <f t="shared" ca="1" si="1"/>
        <v>New LED 2x4 Flat Panel</v>
      </c>
    </row>
    <row r="64" spans="1:53" x14ac:dyDescent="0.25">
      <c r="A64" s="18" t="s">
        <v>872</v>
      </c>
      <c r="B64" s="18" t="s">
        <v>234</v>
      </c>
      <c r="C64" s="58">
        <v>1</v>
      </c>
      <c r="D64" s="58">
        <v>45</v>
      </c>
      <c r="E64" s="58">
        <v>45</v>
      </c>
      <c r="F64" s="59"/>
      <c r="G64" s="59"/>
      <c r="H64" s="59"/>
      <c r="I64" s="59"/>
      <c r="J64" s="59"/>
      <c r="K64" s="59"/>
      <c r="L64" s="59"/>
      <c r="M64" s="59"/>
      <c r="N64" s="59"/>
      <c r="O64" s="59"/>
      <c r="P64" s="59">
        <v>0</v>
      </c>
      <c r="AK64" s="46" t="str" cm="1">
        <f t="array" ref="AK64">IFERROR(INDEX(ReferenceTbl[Fixture Description],_xlfn.AGGREGATE(15,3,(ReferenceTbl[Type]=$AK$1)/(ReferenceTbl[Type]=$AK$1)*(ROW(ReferenceTbl[Type])-ROW($B$1)),ROWS($AJ$2:AJ64))),"")</f>
        <v>1L 4ft T8 Stair</v>
      </c>
      <c r="AL64" s="46" t="str" cm="1">
        <f t="array" ref="AL64">IFERROR(INDEX(ReferenceTbl[Fixture Description],_xlfn.AGGREGATE(15,3,(ReferenceTbl[Type]=$AL$1)/(ReferenceTbl[Type]=$AL$1)*(ROW(ReferenceTbl[Type])-ROW($B$1)),ROWS($AJ$2:AK64))),"")</f>
        <v>New LED 2x2 Flat Panel</v>
      </c>
      <c r="AM64" s="46" t="str" cm="1">
        <f t="array" ref="AM64">IFERROR(INDEX(ReferenceTbl[Fixture Description],_xlfn.AGGREGATE(15,3,(ReferenceTbl[Type]=$AM$1)/(ReferenceTbl[Type]=$AM$1)*(ROW(ReferenceTbl[Type])-ROW($B$1)),ROWS($AJ$2:AL64))),"")</f>
        <v/>
      </c>
      <c r="AU64" s="4" cm="1">
        <f t="array" aca="1" ref="AU64" ca="1">IFERROR(SEARCH(INDIRECT(CELL("address")),AK64),0)</f>
        <v>1</v>
      </c>
      <c r="AV64" s="4">
        <f ca="1">IF(AU64=0,"",COUNTIF($AU$2:AU64,"&gt;0"))</f>
        <v>63</v>
      </c>
      <c r="AW64" s="4" t="str">
        <f t="shared" ca="1" si="0"/>
        <v>1L 4ft T8 Stair</v>
      </c>
      <c r="AY64" s="4" cm="1">
        <f t="array" aca="1" ref="AY64" ca="1">IFERROR(SEARCH(INDIRECT(CELL("address")),AL64),0)</f>
        <v>1</v>
      </c>
      <c r="AZ64" s="4">
        <f ca="1">IF(AY64=0,"",COUNTIF($AY$2:AY64,"&gt;0"))</f>
        <v>63</v>
      </c>
      <c r="BA64" s="4" t="str">
        <f t="shared" ca="1" si="1"/>
        <v>New LED 2x2 Flat Panel</v>
      </c>
    </row>
    <row r="65" spans="1:53" x14ac:dyDescent="0.25">
      <c r="A65" s="18" t="s">
        <v>129</v>
      </c>
      <c r="B65" s="18" t="s">
        <v>234</v>
      </c>
      <c r="C65" s="58">
        <v>1</v>
      </c>
      <c r="D65" s="58">
        <v>100</v>
      </c>
      <c r="E65" s="58">
        <v>100</v>
      </c>
      <c r="F65" s="59">
        <v>0</v>
      </c>
      <c r="G65" s="59"/>
      <c r="H65" s="59"/>
      <c r="I65" s="59"/>
      <c r="J65" s="59"/>
      <c r="K65" s="59"/>
      <c r="L65" s="59"/>
      <c r="M65" s="59"/>
      <c r="N65" s="59"/>
      <c r="O65" s="59"/>
      <c r="P65" s="59">
        <v>0</v>
      </c>
      <c r="AK65" s="46" t="str" cm="1">
        <f t="array" ref="AK65">IFERROR(INDEX(ReferenceTbl[Fixture Description],_xlfn.AGGREGATE(15,3,(ReferenceTbl[Type]=$AK$1)/(ReferenceTbl[Type]=$AK$1)*(ROW(ReferenceTbl[Type])-ROW($B$1)),ROWS($AJ$2:AJ65))),"")</f>
        <v>A Lamp Stair</v>
      </c>
      <c r="AL65" s="46" t="str" cm="1">
        <f t="array" ref="AL65">IFERROR(INDEX(ReferenceTbl[Fixture Description],_xlfn.AGGREGATE(15,3,(ReferenceTbl[Type]=$AL$1)/(ReferenceTbl[Type]=$AL$1)*(ROW(ReferenceTbl[Type])-ROW($B$1)),ROWS($AJ$2:AK65))),"")</f>
        <v>New LED 1x4 Flat Panel</v>
      </c>
      <c r="AM65" s="46" t="str" cm="1">
        <f t="array" ref="AM65">IFERROR(INDEX(ReferenceTbl[Fixture Description],_xlfn.AGGREGATE(15,3,(ReferenceTbl[Type]=$AM$1)/(ReferenceTbl[Type]=$AM$1)*(ROW(ReferenceTbl[Type])-ROW($B$1)),ROWS($AJ$2:AL65))),"")</f>
        <v/>
      </c>
      <c r="AU65" s="4" cm="1">
        <f t="array" aca="1" ref="AU65" ca="1">IFERROR(SEARCH(INDIRECT(CELL("address")),AK65),0)</f>
        <v>1</v>
      </c>
      <c r="AV65" s="4">
        <f ca="1">IF(AU65=0,"",COUNTIF($AU$2:AU65,"&gt;0"))</f>
        <v>64</v>
      </c>
      <c r="AW65" s="4" t="str">
        <f t="shared" ca="1" si="0"/>
        <v>A Lamp Stair</v>
      </c>
      <c r="AY65" s="4" cm="1">
        <f t="array" aca="1" ref="AY65" ca="1">IFERROR(SEARCH(INDIRECT(CELL("address")),AL65),0)</f>
        <v>1</v>
      </c>
      <c r="AZ65" s="4">
        <f ca="1">IF(AY65=0,"",COUNTIF($AY$2:AY65,"&gt;0"))</f>
        <v>64</v>
      </c>
      <c r="BA65" s="4" t="str">
        <f t="shared" ca="1" si="1"/>
        <v>New LED 1x4 Flat Panel</v>
      </c>
    </row>
    <row r="66" spans="1:53" x14ac:dyDescent="0.25">
      <c r="A66" s="18" t="s">
        <v>128</v>
      </c>
      <c r="B66" s="18" t="s">
        <v>234</v>
      </c>
      <c r="C66" s="58">
        <v>1</v>
      </c>
      <c r="D66" s="58">
        <v>70</v>
      </c>
      <c r="E66" s="58">
        <v>70</v>
      </c>
      <c r="F66" s="59">
        <v>0</v>
      </c>
      <c r="G66" s="59"/>
      <c r="H66" s="59"/>
      <c r="I66" s="59"/>
      <c r="J66" s="59"/>
      <c r="K66" s="59"/>
      <c r="L66" s="59"/>
      <c r="M66" s="59"/>
      <c r="N66" s="59"/>
      <c r="O66" s="59"/>
      <c r="P66" s="59">
        <v>0</v>
      </c>
      <c r="AK66" s="46" t="str" cm="1">
        <f t="array" ref="AK66">IFERROR(INDEX(ReferenceTbl[Fixture Description],_xlfn.AGGREGATE(15,3,(ReferenceTbl[Type]=$AK$1)/(ReferenceTbl[Type]=$AK$1)*(ROW(ReferenceTbl[Type])-ROW($B$1)),ROWS($AJ$2:AJ66))),"")</f>
        <v>2x2 2L T8 Fixture</v>
      </c>
      <c r="AL66" s="46" t="str" cm="1">
        <f t="array" ref="AL66">IFERROR(INDEX(ReferenceTbl[Fixture Description],_xlfn.AGGREGATE(15,3,(ReferenceTbl[Type]=$AL$1)/(ReferenceTbl[Type]=$AL$1)*(ROW(ReferenceTbl[Type])-ROW($B$1)),ROWS($AJ$2:AK66))),"")</f>
        <v>New LED 2G 11 Base - PLL</v>
      </c>
      <c r="AM66" s="46" t="str" cm="1">
        <f t="array" ref="AM66">IFERROR(INDEX(ReferenceTbl[Fixture Description],_xlfn.AGGREGATE(15,3,(ReferenceTbl[Type]=$AM$1)/(ReferenceTbl[Type]=$AM$1)*(ROW(ReferenceTbl[Type])-ROW($B$1)),ROWS($AJ$2:AL66))),"")</f>
        <v/>
      </c>
      <c r="AU66" s="4" cm="1">
        <f t="array" aca="1" ref="AU66" ca="1">IFERROR(SEARCH(INDIRECT(CELL("address")),AK66),0)</f>
        <v>1</v>
      </c>
      <c r="AV66" s="4">
        <f ca="1">IF(AU66=0,"",COUNTIF($AU$2:AU66,"&gt;0"))</f>
        <v>65</v>
      </c>
      <c r="AW66" s="4" t="str">
        <f t="shared" ca="1" si="0"/>
        <v>2x2 2L T8 Fixture</v>
      </c>
      <c r="AY66" s="4" cm="1">
        <f t="array" aca="1" ref="AY66" ca="1">IFERROR(SEARCH(INDIRECT(CELL("address")),AL66),0)</f>
        <v>1</v>
      </c>
      <c r="AZ66" s="4">
        <f ca="1">IF(AY66=0,"",COUNTIF($AY$2:AY66,"&gt;0"))</f>
        <v>65</v>
      </c>
      <c r="BA66" s="4" t="str">
        <f t="shared" ca="1" si="1"/>
        <v>New LED 2G 11 Base - PLL</v>
      </c>
    </row>
    <row r="67" spans="1:53" x14ac:dyDescent="0.25">
      <c r="A67" s="18" t="s">
        <v>3509</v>
      </c>
      <c r="B67" s="18" t="s">
        <v>234</v>
      </c>
      <c r="C67" s="58">
        <v>1</v>
      </c>
      <c r="D67" s="58">
        <v>13</v>
      </c>
      <c r="E67" s="58">
        <v>13</v>
      </c>
      <c r="F67" s="59">
        <v>0</v>
      </c>
      <c r="G67" s="59"/>
      <c r="H67" s="59"/>
      <c r="I67" s="59"/>
      <c r="J67" s="59"/>
      <c r="K67" s="59"/>
      <c r="L67" s="59"/>
      <c r="M67" s="59"/>
      <c r="N67" s="59"/>
      <c r="O67" s="59"/>
      <c r="P67" s="59">
        <v>0</v>
      </c>
      <c r="AK67" s="46" t="str" cm="1">
        <f t="array" ref="AK67">IFERROR(INDEX(ReferenceTbl[Fixture Description],_xlfn.AGGREGATE(15,3,(ReferenceTbl[Type]=$AK$1)/(ReferenceTbl[Type]=$AK$1)*(ROW(ReferenceTbl[Type])-ROW($B$1)),ROWS($AJ$2:AJ67))),"")</f>
        <v>2x4 2L T8 Fixture</v>
      </c>
      <c r="AL67" s="46" t="str" cm="1">
        <f t="array" ref="AL67">IFERROR(INDEX(ReferenceTbl[Fixture Description],_xlfn.AGGREGATE(15,3,(ReferenceTbl[Type]=$AL$1)/(ReferenceTbl[Type]=$AL$1)*(ROW(ReferenceTbl[Type])-ROW($B$1)),ROWS($AJ$2:AK67))),"")</f>
        <v>New LED 8ft Fixture Strip</v>
      </c>
      <c r="AM67" s="46" t="str" cm="1">
        <f t="array" ref="AM67">IFERROR(INDEX(ReferenceTbl[Fixture Description],_xlfn.AGGREGATE(15,3,(ReferenceTbl[Type]=$AM$1)/(ReferenceTbl[Type]=$AM$1)*(ROW(ReferenceTbl[Type])-ROW($B$1)),ROWS($AJ$2:AL67))),"")</f>
        <v/>
      </c>
      <c r="AU67" s="4" cm="1">
        <f t="array" aca="1" ref="AU67" ca="1">IFERROR(SEARCH(INDIRECT(CELL("address")),AK67),0)</f>
        <v>1</v>
      </c>
      <c r="AV67" s="4">
        <f ca="1">IF(AU67=0,"",COUNTIF($AU$2:AU67,"&gt;0"))</f>
        <v>66</v>
      </c>
      <c r="AW67" s="4" t="str">
        <f t="shared" ref="AW67:AW130" ca="1" si="2">IFERROR(INDEX(AK:AK,MATCH(ROW(AU66),AV:AV,0)),"")</f>
        <v>2x4 2L T8 Fixture</v>
      </c>
      <c r="AY67" s="4" cm="1">
        <f t="array" aca="1" ref="AY67" ca="1">IFERROR(SEARCH(INDIRECT(CELL("address")),AL67),0)</f>
        <v>1</v>
      </c>
      <c r="AZ67" s="4">
        <f ca="1">IF(AY67=0,"",COUNTIF($AY$2:AY67,"&gt;0"))</f>
        <v>66</v>
      </c>
      <c r="BA67" s="4" t="str">
        <f t="shared" ref="BA67:BA130" ca="1" si="3">IFERROR(INDEX(AL:AL,MATCH(ROW(AY66),AZ:AZ,0)),"")</f>
        <v>New LED 8ft Fixture Strip</v>
      </c>
    </row>
    <row r="68" spans="1:53" x14ac:dyDescent="0.25">
      <c r="A68" s="18" t="s">
        <v>127</v>
      </c>
      <c r="B68" s="18" t="s">
        <v>234</v>
      </c>
      <c r="C68" s="58">
        <v>2</v>
      </c>
      <c r="D68" s="58">
        <v>13</v>
      </c>
      <c r="E68" s="58">
        <v>26</v>
      </c>
      <c r="F68" s="59">
        <v>0</v>
      </c>
      <c r="G68" s="59"/>
      <c r="H68" s="59"/>
      <c r="I68" s="59"/>
      <c r="J68" s="59"/>
      <c r="K68" s="59"/>
      <c r="L68" s="59"/>
      <c r="M68" s="59"/>
      <c r="N68" s="59"/>
      <c r="O68" s="59"/>
      <c r="P68" s="59">
        <v>0</v>
      </c>
      <c r="AK68" s="46" t="str" cm="1">
        <f t="array" ref="AK68">IFERROR(INDEX(ReferenceTbl[Fixture Description],_xlfn.AGGREGATE(15,3,(ReferenceTbl[Type]=$AK$1)/(ReferenceTbl[Type]=$AK$1)*(ROW(ReferenceTbl[Type])-ROW($B$1)),ROWS($AJ$2:AJ68))),"")</f>
        <v>2x4 4L T8 Fixture</v>
      </c>
      <c r="AL68" s="46" t="str" cm="1">
        <f t="array" ref="AL68">IFERROR(INDEX(ReferenceTbl[Fixture Description],_xlfn.AGGREGATE(15,3,(ReferenceTbl[Type]=$AL$1)/(ReferenceTbl[Type]=$AL$1)*(ROW(ReferenceTbl[Type])-ROW($B$1)),ROWS($AJ$2:AK68))),"")</f>
        <v>New LED 4ft Fixture Strip</v>
      </c>
      <c r="AM68" s="46" t="str" cm="1">
        <f t="array" ref="AM68">IFERROR(INDEX(ReferenceTbl[Fixture Description],_xlfn.AGGREGATE(15,3,(ReferenceTbl[Type]=$AM$1)/(ReferenceTbl[Type]=$AM$1)*(ROW(ReferenceTbl[Type])-ROW($B$1)),ROWS($AJ$2:AL68))),"")</f>
        <v/>
      </c>
      <c r="AU68" s="4" cm="1">
        <f t="array" aca="1" ref="AU68" ca="1">IFERROR(SEARCH(INDIRECT(CELL("address")),AK68),0)</f>
        <v>1</v>
      </c>
      <c r="AV68" s="4">
        <f ca="1">IF(AU68=0,"",COUNTIF($AU$2:AU68,"&gt;0"))</f>
        <v>67</v>
      </c>
      <c r="AW68" s="4" t="str">
        <f t="shared" ca="1" si="2"/>
        <v>2x4 4L T8 Fixture</v>
      </c>
      <c r="AY68" s="4" cm="1">
        <f t="array" aca="1" ref="AY68" ca="1">IFERROR(SEARCH(INDIRECT(CELL("address")),AL68),0)</f>
        <v>1</v>
      </c>
      <c r="AZ68" s="4">
        <f ca="1">IF(AY68=0,"",COUNTIF($AY$2:AY68,"&gt;0"))</f>
        <v>67</v>
      </c>
      <c r="BA68" s="4" t="str">
        <f t="shared" ca="1" si="3"/>
        <v>New LED 4ft Fixture Strip</v>
      </c>
    </row>
    <row r="69" spans="1:53" x14ac:dyDescent="0.25">
      <c r="A69" s="18" t="s">
        <v>126</v>
      </c>
      <c r="B69" s="18" t="s">
        <v>234</v>
      </c>
      <c r="C69" s="58">
        <v>1</v>
      </c>
      <c r="D69" s="58">
        <v>13</v>
      </c>
      <c r="E69" s="58">
        <v>13</v>
      </c>
      <c r="F69" s="59">
        <v>0</v>
      </c>
      <c r="G69" s="59"/>
      <c r="H69" s="59"/>
      <c r="I69" s="59"/>
      <c r="J69" s="59"/>
      <c r="K69" s="59"/>
      <c r="L69" s="59"/>
      <c r="M69" s="59"/>
      <c r="N69" s="59"/>
      <c r="O69" s="59"/>
      <c r="P69" s="59">
        <v>0</v>
      </c>
      <c r="AK69" s="46" t="str" cm="1">
        <f t="array" ref="AK69">IFERROR(INDEX(ReferenceTbl[Fixture Description],_xlfn.AGGREGATE(15,3,(ReferenceTbl[Type]=$AK$1)/(ReferenceTbl[Type]=$AK$1)*(ROW(ReferenceTbl[Type])-ROW($B$1)),ROWS($AJ$2:AJ69))),"")</f>
        <v>2x4 3L T8 Fixture</v>
      </c>
      <c r="AL69" s="46" t="str" cm="1">
        <f t="array" ref="AL69">IFERROR(INDEX(ReferenceTbl[Fixture Description],_xlfn.AGGREGATE(15,3,(ReferenceTbl[Type]=$AL$1)/(ReferenceTbl[Type]=$AL$1)*(ROW(ReferenceTbl[Type])-ROW($B$1)),ROWS($AJ$2:AK69))),"")</f>
        <v>New LED 2ft Fixture Strip</v>
      </c>
      <c r="AM69" s="46" t="str" cm="1">
        <f t="array" ref="AM69">IFERROR(INDEX(ReferenceTbl[Fixture Description],_xlfn.AGGREGATE(15,3,(ReferenceTbl[Type]=$AM$1)/(ReferenceTbl[Type]=$AM$1)*(ROW(ReferenceTbl[Type])-ROW($B$1)),ROWS($AJ$2:AL69))),"")</f>
        <v/>
      </c>
      <c r="AU69" s="4" cm="1">
        <f t="array" aca="1" ref="AU69" ca="1">IFERROR(SEARCH(INDIRECT(CELL("address")),AK69),0)</f>
        <v>1</v>
      </c>
      <c r="AV69" s="4">
        <f ca="1">IF(AU69=0,"",COUNTIF($AU$2:AU69,"&gt;0"))</f>
        <v>68</v>
      </c>
      <c r="AW69" s="4" t="str">
        <f t="shared" ca="1" si="2"/>
        <v>2x4 3L T8 Fixture</v>
      </c>
      <c r="AY69" s="4" cm="1">
        <f t="array" aca="1" ref="AY69" ca="1">IFERROR(SEARCH(INDIRECT(CELL("address")),AL69),0)</f>
        <v>1</v>
      </c>
      <c r="AZ69" s="4">
        <f ca="1">IF(AY69=0,"",COUNTIF($AY$2:AY69,"&gt;0"))</f>
        <v>68</v>
      </c>
      <c r="BA69" s="4" t="str">
        <f t="shared" ca="1" si="3"/>
        <v>New LED 2ft Fixture Strip</v>
      </c>
    </row>
    <row r="70" spans="1:53" x14ac:dyDescent="0.25">
      <c r="A70" s="18" t="s">
        <v>159</v>
      </c>
      <c r="B70" s="18" t="s">
        <v>234</v>
      </c>
      <c r="C70" s="58">
        <v>1</v>
      </c>
      <c r="D70" s="58">
        <v>52</v>
      </c>
      <c r="E70" s="58">
        <v>52</v>
      </c>
      <c r="F70" s="59">
        <v>0</v>
      </c>
      <c r="G70" s="59"/>
      <c r="H70" s="59"/>
      <c r="I70" s="59"/>
      <c r="J70" s="59"/>
      <c r="K70" s="59"/>
      <c r="L70" s="59"/>
      <c r="M70" s="59"/>
      <c r="N70" s="59"/>
      <c r="O70" s="59"/>
      <c r="P70" s="59">
        <v>0</v>
      </c>
      <c r="AK70" s="46" t="str" cm="1">
        <f t="array" ref="AK70">IFERROR(INDEX(ReferenceTbl[Fixture Description],_xlfn.AGGREGATE(15,3,(ReferenceTbl[Type]=$AK$1)/(ReferenceTbl[Type]=$AK$1)*(ROW(ReferenceTbl[Type])-ROW($B$1)),ROWS($AJ$2:AJ70))),"")</f>
        <v>2x2 2L Bi-ax T8</v>
      </c>
      <c r="AL70" s="46" t="str" cm="1">
        <f t="array" ref="AL70">IFERROR(INDEX(ReferenceTbl[Fixture Description],_xlfn.AGGREGATE(15,3,(ReferenceTbl[Type]=$AL$1)/(ReferenceTbl[Type]=$AL$1)*(ROW(ReferenceTbl[Type])-ROW($B$1)),ROWS($AJ$2:AK70))),"")</f>
        <v>Type A LED Tube 4L 4ft Retrofit w/emergency light</v>
      </c>
      <c r="AM70" s="46" t="str" cm="1">
        <f t="array" ref="AM70">IFERROR(INDEX(ReferenceTbl[Fixture Description],_xlfn.AGGREGATE(15,3,(ReferenceTbl[Type]=$AM$1)/(ReferenceTbl[Type]=$AM$1)*(ROW(ReferenceTbl[Type])-ROW($B$1)),ROWS($AJ$2:AL70))),"")</f>
        <v/>
      </c>
      <c r="AU70" s="4" cm="1">
        <f t="array" aca="1" ref="AU70" ca="1">IFERROR(SEARCH(INDIRECT(CELL("address")),AK70),0)</f>
        <v>1</v>
      </c>
      <c r="AV70" s="4">
        <f ca="1">IF(AU70=0,"",COUNTIF($AU$2:AU70,"&gt;0"))</f>
        <v>69</v>
      </c>
      <c r="AW70" s="4" t="str">
        <f t="shared" ca="1" si="2"/>
        <v>2x2 2L Bi-ax T8</v>
      </c>
      <c r="AY70" s="4" cm="1">
        <f t="array" aca="1" ref="AY70" ca="1">IFERROR(SEARCH(INDIRECT(CELL("address")),AL70),0)</f>
        <v>1</v>
      </c>
      <c r="AZ70" s="4">
        <f ca="1">IF(AY70=0,"",COUNTIF($AY$2:AY70,"&gt;0"))</f>
        <v>69</v>
      </c>
      <c r="BA70" s="4" t="str">
        <f t="shared" ca="1" si="3"/>
        <v>Type A LED Tube 4L 4ft Retrofit w/emergency light</v>
      </c>
    </row>
    <row r="71" spans="1:53" x14ac:dyDescent="0.25">
      <c r="A71" s="18" t="s">
        <v>3642</v>
      </c>
      <c r="B71" s="18" t="s">
        <v>234</v>
      </c>
      <c r="C71" s="58">
        <v>1</v>
      </c>
      <c r="D71" s="58">
        <v>25</v>
      </c>
      <c r="E71" s="58">
        <v>25</v>
      </c>
      <c r="F71" s="59"/>
      <c r="G71" s="59"/>
      <c r="H71" s="59"/>
      <c r="I71" s="59"/>
      <c r="J71" s="59"/>
      <c r="K71" s="59"/>
      <c r="L71" s="59"/>
      <c r="M71" s="59"/>
      <c r="N71" s="59"/>
      <c r="O71" s="59"/>
      <c r="P71" s="59">
        <v>0</v>
      </c>
      <c r="AK71" s="46" t="str" cm="1">
        <f t="array" ref="AK71">IFERROR(INDEX(ReferenceTbl[Fixture Description],_xlfn.AGGREGATE(15,3,(ReferenceTbl[Type]=$AK$1)/(ReferenceTbl[Type]=$AK$1)*(ROW(ReferenceTbl[Type])-ROW($B$1)),ROWS($AJ$2:AJ71))),"")</f>
        <v>2x2 1L Bi-ax T8</v>
      </c>
      <c r="AL71" s="46" t="str" cm="1">
        <f t="array" ref="AL71">IFERROR(INDEX(ReferenceTbl[Fixture Description],_xlfn.AGGREGATE(15,3,(ReferenceTbl[Type]=$AL$1)/(ReferenceTbl[Type]=$AL$1)*(ROW(ReferenceTbl[Type])-ROW($B$1)),ROWS($AJ$2:AK71))),"")</f>
        <v>Type A LED Tube 3L 4ft Retrofit w/emergency light</v>
      </c>
      <c r="AM71" s="46" t="str" cm="1">
        <f t="array" ref="AM71">IFERROR(INDEX(ReferenceTbl[Fixture Description],_xlfn.AGGREGATE(15,3,(ReferenceTbl[Type]=$AM$1)/(ReferenceTbl[Type]=$AM$1)*(ROW(ReferenceTbl[Type])-ROW($B$1)),ROWS($AJ$2:AL71))),"")</f>
        <v/>
      </c>
      <c r="AU71" s="4" cm="1">
        <f t="array" aca="1" ref="AU71" ca="1">IFERROR(SEARCH(INDIRECT(CELL("address")),AK71),0)</f>
        <v>1</v>
      </c>
      <c r="AV71" s="4">
        <f ca="1">IF(AU71=0,"",COUNTIF($AU$2:AU71,"&gt;0"))</f>
        <v>70</v>
      </c>
      <c r="AW71" s="4" t="str">
        <f t="shared" ca="1" si="2"/>
        <v>2x2 1L Bi-ax T8</v>
      </c>
      <c r="AY71" s="4" cm="1">
        <f t="array" aca="1" ref="AY71" ca="1">IFERROR(SEARCH(INDIRECT(CELL("address")),AL71),0)</f>
        <v>1</v>
      </c>
      <c r="AZ71" s="4">
        <f ca="1">IF(AY71=0,"",COUNTIF($AY$2:AY71,"&gt;0"))</f>
        <v>70</v>
      </c>
      <c r="BA71" s="4" t="str">
        <f t="shared" ca="1" si="3"/>
        <v>Type A LED Tube 3L 4ft Retrofit w/emergency light</v>
      </c>
    </row>
    <row r="72" spans="1:53" x14ac:dyDescent="0.25">
      <c r="A72" s="18" t="s">
        <v>125</v>
      </c>
      <c r="B72" s="18" t="s">
        <v>234</v>
      </c>
      <c r="C72" s="58">
        <v>1</v>
      </c>
      <c r="D72" s="58">
        <v>60</v>
      </c>
      <c r="E72" s="58">
        <v>60</v>
      </c>
      <c r="F72" s="59">
        <v>0</v>
      </c>
      <c r="G72" s="59"/>
      <c r="H72" s="59"/>
      <c r="I72" s="59"/>
      <c r="J72" s="59"/>
      <c r="K72" s="59"/>
      <c r="L72" s="59"/>
      <c r="M72" s="59"/>
      <c r="N72" s="59"/>
      <c r="O72" s="59"/>
      <c r="P72" s="59">
        <v>0</v>
      </c>
      <c r="AK72" s="46" t="str" cm="1">
        <f t="array" ref="AK72">IFERROR(INDEX(ReferenceTbl[Fixture Description],_xlfn.AGGREGATE(15,3,(ReferenceTbl[Type]=$AK$1)/(ReferenceTbl[Type]=$AK$1)*(ROW(ReferenceTbl[Type])-ROW($B$1)),ROWS($AJ$2:AJ72))),"")</f>
        <v>Bi-ax 4Pin</v>
      </c>
      <c r="AL72" s="46" t="str" cm="1">
        <f t="array" ref="AL72">IFERROR(INDEX(ReferenceTbl[Fixture Description],_xlfn.AGGREGATE(15,3,(ReferenceTbl[Type]=$AL$1)/(ReferenceTbl[Type]=$AL$1)*(ROW(ReferenceTbl[Type])-ROW($B$1)),ROWS($AJ$2:AK72))),"")</f>
        <v>Type A LED Tube 2L 4ft Retrofit w/emergency light</v>
      </c>
      <c r="AM72" s="46" t="str" cm="1">
        <f t="array" ref="AM72">IFERROR(INDEX(ReferenceTbl[Fixture Description],_xlfn.AGGREGATE(15,3,(ReferenceTbl[Type]=$AM$1)/(ReferenceTbl[Type]=$AM$1)*(ROW(ReferenceTbl[Type])-ROW($B$1)),ROWS($AJ$2:AL72))),"")</f>
        <v/>
      </c>
      <c r="AU72" s="4" cm="1">
        <f t="array" aca="1" ref="AU72" ca="1">IFERROR(SEARCH(INDIRECT(CELL("address")),AK72),0)</f>
        <v>1</v>
      </c>
      <c r="AV72" s="4">
        <f ca="1">IF(AU72=0,"",COUNTIF($AU$2:AU72,"&gt;0"))</f>
        <v>71</v>
      </c>
      <c r="AW72" s="4" t="str">
        <f t="shared" ca="1" si="2"/>
        <v>Bi-ax 4Pin</v>
      </c>
      <c r="AY72" s="4" cm="1">
        <f t="array" aca="1" ref="AY72" ca="1">IFERROR(SEARCH(INDIRECT(CELL("address")),AL72),0)</f>
        <v>1</v>
      </c>
      <c r="AZ72" s="4">
        <f ca="1">IF(AY72=0,"",COUNTIF($AY$2:AY72,"&gt;0"))</f>
        <v>71</v>
      </c>
      <c r="BA72" s="4" t="str">
        <f t="shared" ca="1" si="3"/>
        <v>Type A LED Tube 2L 4ft Retrofit w/emergency light</v>
      </c>
    </row>
    <row r="73" spans="1:53" x14ac:dyDescent="0.25">
      <c r="A73" s="18" t="s">
        <v>124</v>
      </c>
      <c r="B73" s="18" t="s">
        <v>234</v>
      </c>
      <c r="C73" s="58">
        <v>1</v>
      </c>
      <c r="D73" s="58">
        <v>60</v>
      </c>
      <c r="E73" s="58">
        <v>60</v>
      </c>
      <c r="F73" s="59">
        <v>0</v>
      </c>
      <c r="G73" s="59"/>
      <c r="H73" s="59"/>
      <c r="I73" s="59"/>
      <c r="J73" s="59"/>
      <c r="K73" s="59"/>
      <c r="L73" s="59"/>
      <c r="M73" s="59"/>
      <c r="N73" s="59"/>
      <c r="O73" s="59"/>
      <c r="P73" s="59">
        <v>0</v>
      </c>
      <c r="AK73" s="46" t="str" cm="1">
        <f t="array" ref="AK73">IFERROR(INDEX(ReferenceTbl[Fixture Description],_xlfn.AGGREGATE(15,3,(ReferenceTbl[Type]=$AK$1)/(ReferenceTbl[Type]=$AK$1)*(ROW(ReferenceTbl[Type])-ROW($B$1)),ROWS($AJ$2:AJ73))),"")</f>
        <v>Bi-ax 3Pin</v>
      </c>
      <c r="AL73" s="46" t="str" cm="1">
        <f t="array" ref="AL73">IFERROR(INDEX(ReferenceTbl[Fixture Description],_xlfn.AGGREGATE(15,3,(ReferenceTbl[Type]=$AL$1)/(ReferenceTbl[Type]=$AL$1)*(ROW(ReferenceTbl[Type])-ROW($B$1)),ROWS($AJ$2:AK73))),"")</f>
        <v>Type A LED Tube 2L 3ft Retrofit w/emergency light</v>
      </c>
      <c r="AM73" s="46" t="str" cm="1">
        <f t="array" ref="AM73">IFERROR(INDEX(ReferenceTbl[Fixture Description],_xlfn.AGGREGATE(15,3,(ReferenceTbl[Type]=$AM$1)/(ReferenceTbl[Type]=$AM$1)*(ROW(ReferenceTbl[Type])-ROW($B$1)),ROWS($AJ$2:AL73))),"")</f>
        <v/>
      </c>
      <c r="AU73" s="4" cm="1">
        <f t="array" aca="1" ref="AU73" ca="1">IFERROR(SEARCH(INDIRECT(CELL("address")),AK73),0)</f>
        <v>1</v>
      </c>
      <c r="AV73" s="4">
        <f ca="1">IF(AU73=0,"",COUNTIF($AU$2:AU73,"&gt;0"))</f>
        <v>72</v>
      </c>
      <c r="AW73" s="4" t="str">
        <f t="shared" ca="1" si="2"/>
        <v>Bi-ax 3Pin</v>
      </c>
      <c r="AY73" s="4" cm="1">
        <f t="array" aca="1" ref="AY73" ca="1">IFERROR(SEARCH(INDIRECT(CELL("address")),AL73),0)</f>
        <v>1</v>
      </c>
      <c r="AZ73" s="4">
        <f ca="1">IF(AY73=0,"",COUNTIF($AY$2:AY73,"&gt;0"))</f>
        <v>72</v>
      </c>
      <c r="BA73" s="4" t="str">
        <f t="shared" ca="1" si="3"/>
        <v>Type A LED Tube 2L 3ft Retrofit w/emergency light</v>
      </c>
    </row>
    <row r="74" spans="1:53" x14ac:dyDescent="0.25">
      <c r="A74" s="18" t="s">
        <v>194</v>
      </c>
      <c r="B74" s="18" t="s">
        <v>234</v>
      </c>
      <c r="C74" s="58">
        <v>2</v>
      </c>
      <c r="D74" s="58">
        <v>32</v>
      </c>
      <c r="E74" s="58">
        <v>64</v>
      </c>
      <c r="F74" s="59">
        <v>0</v>
      </c>
      <c r="G74" s="59"/>
      <c r="H74" s="59"/>
      <c r="I74" s="59"/>
      <c r="J74" s="59"/>
      <c r="K74" s="59"/>
      <c r="L74" s="59"/>
      <c r="M74" s="59"/>
      <c r="N74" s="59"/>
      <c r="O74" s="59"/>
      <c r="P74" s="59">
        <v>0</v>
      </c>
      <c r="AK74" s="46" t="str" cm="1">
        <f t="array" ref="AK74">IFERROR(INDEX(ReferenceTbl[Fixture Description],_xlfn.AGGREGATE(15,3,(ReferenceTbl[Type]=$AK$1)/(ReferenceTbl[Type]=$AK$1)*(ROW(ReferenceTbl[Type])-ROW($B$1)),ROWS($AJ$2:AJ74))),"")</f>
        <v>Bi-ax 2Pin</v>
      </c>
      <c r="AL74" s="46" t="str" cm="1">
        <f t="array" ref="AL74">IFERROR(INDEX(ReferenceTbl[Fixture Description],_xlfn.AGGREGATE(15,3,(ReferenceTbl[Type]=$AL$1)/(ReferenceTbl[Type]=$AL$1)*(ROW(ReferenceTbl[Type])-ROW($B$1)),ROWS($AJ$2:AK74))),"")</f>
        <v>Type A LED Tube 2L 2ft Retrofit w/emergency light</v>
      </c>
      <c r="AM74" s="46" t="str" cm="1">
        <f t="array" ref="AM74">IFERROR(INDEX(ReferenceTbl[Fixture Description],_xlfn.AGGREGATE(15,3,(ReferenceTbl[Type]=$AM$1)/(ReferenceTbl[Type]=$AM$1)*(ROW(ReferenceTbl[Type])-ROW($B$1)),ROWS($AJ$2:AL74))),"")</f>
        <v/>
      </c>
      <c r="AU74" s="4" cm="1">
        <f t="array" aca="1" ref="AU74" ca="1">IFERROR(SEARCH(INDIRECT(CELL("address")),AK74),0)</f>
        <v>1</v>
      </c>
      <c r="AV74" s="4">
        <f ca="1">IF(AU74=0,"",COUNTIF($AU$2:AU74,"&gt;0"))</f>
        <v>73</v>
      </c>
      <c r="AW74" s="4" t="str">
        <f t="shared" ca="1" si="2"/>
        <v>Bi-ax 2Pin</v>
      </c>
      <c r="AY74" s="4" cm="1">
        <f t="array" aca="1" ref="AY74" ca="1">IFERROR(SEARCH(INDIRECT(CELL("address")),AL74),0)</f>
        <v>1</v>
      </c>
      <c r="AZ74" s="4">
        <f ca="1">IF(AY74=0,"",COUNTIF($AY$2:AY74,"&gt;0"))</f>
        <v>73</v>
      </c>
      <c r="BA74" s="4" t="str">
        <f t="shared" ca="1" si="3"/>
        <v>Type A LED Tube 2L 2ft Retrofit w/emergency light</v>
      </c>
    </row>
    <row r="75" spans="1:53" x14ac:dyDescent="0.25">
      <c r="A75" s="18" t="s">
        <v>166</v>
      </c>
      <c r="B75" s="18" t="s">
        <v>234</v>
      </c>
      <c r="C75" s="58">
        <v>1</v>
      </c>
      <c r="D75" s="58">
        <v>40</v>
      </c>
      <c r="E75" s="58">
        <v>40</v>
      </c>
      <c r="F75" s="59">
        <v>0</v>
      </c>
      <c r="G75" s="59"/>
      <c r="H75" s="59"/>
      <c r="I75" s="59"/>
      <c r="J75" s="59"/>
      <c r="K75" s="59"/>
      <c r="L75" s="59"/>
      <c r="M75" s="59"/>
      <c r="N75" s="59"/>
      <c r="O75" s="59"/>
      <c r="P75" s="59">
        <v>0</v>
      </c>
      <c r="AK75" s="46" t="str" cm="1">
        <f t="array" ref="AK75">IFERROR(INDEX(ReferenceTbl[Fixture Description],_xlfn.AGGREGATE(15,3,(ReferenceTbl[Type]=$AK$1)/(ReferenceTbl[Type]=$AK$1)*(ROW(ReferenceTbl[Type])-ROW($B$1)),ROWS($AJ$2:AJ75))),"")</f>
        <v>2x2 2L U-Bent T8 Fixture</v>
      </c>
      <c r="AL75" s="46" t="str" cm="1">
        <f t="array" ref="AL75">IFERROR(INDEX(ReferenceTbl[Fixture Description],_xlfn.AGGREGATE(15,3,(ReferenceTbl[Type]=$AL$1)/(ReferenceTbl[Type]=$AL$1)*(ROW(ReferenceTbl[Type])-ROW($B$1)),ROWS($AJ$2:AK75))),"")</f>
        <v>Type A LED Tube 4L 4ft T8 Retrofit</v>
      </c>
      <c r="AM75" s="46" t="str" cm="1">
        <f t="array" ref="AM75">IFERROR(INDEX(ReferenceTbl[Fixture Description],_xlfn.AGGREGATE(15,3,(ReferenceTbl[Type]=$AM$1)/(ReferenceTbl[Type]=$AM$1)*(ROW(ReferenceTbl[Type])-ROW($B$1)),ROWS($AJ$2:AL75))),"")</f>
        <v/>
      </c>
      <c r="AU75" s="4" cm="1">
        <f t="array" aca="1" ref="AU75" ca="1">IFERROR(SEARCH(INDIRECT(CELL("address")),AK75),0)</f>
        <v>1</v>
      </c>
      <c r="AV75" s="4">
        <f ca="1">IF(AU75=0,"",COUNTIF($AU$2:AU75,"&gt;0"))</f>
        <v>74</v>
      </c>
      <c r="AW75" s="4" t="str">
        <f t="shared" ca="1" si="2"/>
        <v>2x2 2L U-Bent T8 Fixture</v>
      </c>
      <c r="AY75" s="4" cm="1">
        <f t="array" aca="1" ref="AY75" ca="1">IFERROR(SEARCH(INDIRECT(CELL("address")),AL75),0)</f>
        <v>1</v>
      </c>
      <c r="AZ75" s="4">
        <f ca="1">IF(AY75=0,"",COUNTIF($AY$2:AY75,"&gt;0"))</f>
        <v>74</v>
      </c>
      <c r="BA75" s="4" t="str">
        <f t="shared" ca="1" si="3"/>
        <v>Type A LED Tube 4L 4ft T8 Retrofit</v>
      </c>
    </row>
    <row r="76" spans="1:53" x14ac:dyDescent="0.25">
      <c r="A76" s="18" t="s">
        <v>165</v>
      </c>
      <c r="B76" s="18" t="s">
        <v>234</v>
      </c>
      <c r="C76" s="58">
        <v>1</v>
      </c>
      <c r="D76" s="58">
        <v>20</v>
      </c>
      <c r="E76" s="58">
        <v>20</v>
      </c>
      <c r="F76" s="59">
        <v>0</v>
      </c>
      <c r="G76" s="59"/>
      <c r="H76" s="59"/>
      <c r="I76" s="59"/>
      <c r="J76" s="59"/>
      <c r="K76" s="59"/>
      <c r="L76" s="59"/>
      <c r="M76" s="59"/>
      <c r="N76" s="59"/>
      <c r="O76" s="59"/>
      <c r="P76" s="59">
        <v>0</v>
      </c>
      <c r="AK76" s="46" t="str" cm="1">
        <f t="array" ref="AK76">IFERROR(INDEX(ReferenceTbl[Fixture Description],_xlfn.AGGREGATE(15,3,(ReferenceTbl[Type]=$AK$1)/(ReferenceTbl[Type]=$AK$1)*(ROW(ReferenceTbl[Type])-ROW($B$1)),ROWS($AJ$2:AJ76))),"")</f>
        <v>2x2 1L U-Bend T8</v>
      </c>
      <c r="AL76" s="46" t="str" cm="1">
        <f t="array" ref="AL76">IFERROR(INDEX(ReferenceTbl[Fixture Description],_xlfn.AGGREGATE(15,3,(ReferenceTbl[Type]=$AL$1)/(ReferenceTbl[Type]=$AL$1)*(ROW(ReferenceTbl[Type])-ROW($B$1)),ROWS($AJ$2:AK76))),"")</f>
        <v>Type A LED Tube 3L 4ft T8 Retrofit</v>
      </c>
      <c r="AM76" s="46" t="str" cm="1">
        <f t="array" ref="AM76">IFERROR(INDEX(ReferenceTbl[Fixture Description],_xlfn.AGGREGATE(15,3,(ReferenceTbl[Type]=$AM$1)/(ReferenceTbl[Type]=$AM$1)*(ROW(ReferenceTbl[Type])-ROW($B$1)),ROWS($AJ$2:AL76))),"")</f>
        <v/>
      </c>
      <c r="AU76" s="4" cm="1">
        <f t="array" aca="1" ref="AU76" ca="1">IFERROR(SEARCH(INDIRECT(CELL("address")),AK76),0)</f>
        <v>1</v>
      </c>
      <c r="AV76" s="4">
        <f ca="1">IF(AU76=0,"",COUNTIF($AU$2:AU76,"&gt;0"))</f>
        <v>75</v>
      </c>
      <c r="AW76" s="4" t="str">
        <f t="shared" ca="1" si="2"/>
        <v>2x2 1L U-Bend T8</v>
      </c>
      <c r="AY76" s="4" cm="1">
        <f t="array" aca="1" ref="AY76" ca="1">IFERROR(SEARCH(INDIRECT(CELL("address")),AL76),0)</f>
        <v>1</v>
      </c>
      <c r="AZ76" s="4">
        <f ca="1">IF(AY76=0,"",COUNTIF($AY$2:AY76,"&gt;0"))</f>
        <v>75</v>
      </c>
      <c r="BA76" s="4" t="str">
        <f t="shared" ca="1" si="3"/>
        <v>Type A LED Tube 3L 4ft T8 Retrofit</v>
      </c>
    </row>
    <row r="77" spans="1:53" x14ac:dyDescent="0.25">
      <c r="A77" s="18" t="s">
        <v>147</v>
      </c>
      <c r="B77" s="18" t="s">
        <v>234</v>
      </c>
      <c r="C77" s="58">
        <v>2</v>
      </c>
      <c r="D77" s="58">
        <v>32</v>
      </c>
      <c r="E77" s="58">
        <v>64</v>
      </c>
      <c r="F77" s="59">
        <v>0</v>
      </c>
      <c r="G77" s="59"/>
      <c r="H77" s="59"/>
      <c r="I77" s="59"/>
      <c r="J77" s="59"/>
      <c r="K77" s="59"/>
      <c r="L77" s="59"/>
      <c r="M77" s="59"/>
      <c r="N77" s="59"/>
      <c r="O77" s="59"/>
      <c r="P77" s="59">
        <v>0</v>
      </c>
      <c r="AK77" s="46" t="str" cm="1">
        <f t="array" ref="AK77">IFERROR(INDEX(ReferenceTbl[Fixture Description],_xlfn.AGGREGATE(15,3,(ReferenceTbl[Type]=$AK$1)/(ReferenceTbl[Type]=$AK$1)*(ROW(ReferenceTbl[Type])-ROW($B$1)),ROWS($AJ$2:AJ77))),"")</f>
        <v>2x2 2L U-Bend T8</v>
      </c>
      <c r="AL77" s="46" t="str" cm="1">
        <f t="array" ref="AL77">IFERROR(INDEX(ReferenceTbl[Fixture Description],_xlfn.AGGREGATE(15,3,(ReferenceTbl[Type]=$AL$1)/(ReferenceTbl[Type]=$AL$1)*(ROW(ReferenceTbl[Type])-ROW($B$1)),ROWS($AJ$2:AK77))),"")</f>
        <v>Type A LED Tube 2L 8ft T8 Retrofit</v>
      </c>
      <c r="AM77" s="46" t="str" cm="1">
        <f t="array" ref="AM77">IFERROR(INDEX(ReferenceTbl[Fixture Description],_xlfn.AGGREGATE(15,3,(ReferenceTbl[Type]=$AM$1)/(ReferenceTbl[Type]=$AM$1)*(ROW(ReferenceTbl[Type])-ROW($B$1)),ROWS($AJ$2:AL77))),"")</f>
        <v/>
      </c>
      <c r="AU77" s="4" cm="1">
        <f t="array" aca="1" ref="AU77" ca="1">IFERROR(SEARCH(INDIRECT(CELL("address")),AK77),0)</f>
        <v>1</v>
      </c>
      <c r="AV77" s="4">
        <f ca="1">IF(AU77=0,"",COUNTIF($AU$2:AU77,"&gt;0"))</f>
        <v>76</v>
      </c>
      <c r="AW77" s="4" t="str">
        <f t="shared" ca="1" si="2"/>
        <v>2x2 2L U-Bend T8</v>
      </c>
      <c r="AY77" s="4" cm="1">
        <f t="array" aca="1" ref="AY77" ca="1">IFERROR(SEARCH(INDIRECT(CELL("address")),AL77),0)</f>
        <v>1</v>
      </c>
      <c r="AZ77" s="4">
        <f ca="1">IF(AY77=0,"",COUNTIF($AY$2:AY77,"&gt;0"))</f>
        <v>76</v>
      </c>
      <c r="BA77" s="4" t="str">
        <f t="shared" ca="1" si="3"/>
        <v>Type A LED Tube 2L 8ft T8 Retrofit</v>
      </c>
    </row>
    <row r="78" spans="1:53" x14ac:dyDescent="0.25">
      <c r="A78" s="18" t="s">
        <v>144</v>
      </c>
      <c r="B78" s="18" t="s">
        <v>234</v>
      </c>
      <c r="C78" s="58">
        <v>2</v>
      </c>
      <c r="D78" s="58">
        <v>17</v>
      </c>
      <c r="E78" s="58">
        <v>34</v>
      </c>
      <c r="F78" s="59">
        <v>0</v>
      </c>
      <c r="G78" s="59"/>
      <c r="H78" s="59"/>
      <c r="I78" s="59"/>
      <c r="J78" s="59"/>
      <c r="K78" s="59"/>
      <c r="L78" s="59"/>
      <c r="M78" s="59"/>
      <c r="N78" s="59"/>
      <c r="O78" s="59"/>
      <c r="P78" s="59">
        <v>0</v>
      </c>
      <c r="AK78" s="46" t="str" cm="1">
        <f t="array" ref="AK78">IFERROR(INDEX(ReferenceTbl[Fixture Description],_xlfn.AGGREGATE(15,3,(ReferenceTbl[Type]=$AK$1)/(ReferenceTbl[Type]=$AK$1)*(ROW(ReferenceTbl[Type])-ROW($B$1)),ROWS($AJ$2:AJ78))),"")</f>
        <v>2x4 4L T8 w/emergency light</v>
      </c>
      <c r="AL78" s="46" t="str" cm="1">
        <f t="array" ref="AL78">IFERROR(INDEX(ReferenceTbl[Fixture Description],_xlfn.AGGREGATE(15,3,(ReferenceTbl[Type]=$AL$1)/(ReferenceTbl[Type]=$AL$1)*(ROW(ReferenceTbl[Type])-ROW($B$1)),ROWS($AJ$2:AK78))),"")</f>
        <v>Type A LED Tube 2L 4ft T8 Retrofit</v>
      </c>
      <c r="AM78" s="46" t="str" cm="1">
        <f t="array" ref="AM78">IFERROR(INDEX(ReferenceTbl[Fixture Description],_xlfn.AGGREGATE(15,3,(ReferenceTbl[Type]=$AM$1)/(ReferenceTbl[Type]=$AM$1)*(ROW(ReferenceTbl[Type])-ROW($B$1)),ROWS($AJ$2:AL78))),"")</f>
        <v/>
      </c>
      <c r="AU78" s="4" cm="1">
        <f t="array" aca="1" ref="AU78" ca="1">IFERROR(SEARCH(INDIRECT(CELL("address")),AK78),0)</f>
        <v>1</v>
      </c>
      <c r="AV78" s="4">
        <f ca="1">IF(AU78=0,"",COUNTIF($AU$2:AU78,"&gt;0"))</f>
        <v>77</v>
      </c>
      <c r="AW78" s="4" t="str">
        <f t="shared" ca="1" si="2"/>
        <v>2x4 4L T8 w/emergency light</v>
      </c>
      <c r="AY78" s="4" cm="1">
        <f t="array" aca="1" ref="AY78" ca="1">IFERROR(SEARCH(INDIRECT(CELL("address")),AL78),0)</f>
        <v>1</v>
      </c>
      <c r="AZ78" s="4">
        <f ca="1">IF(AY78=0,"",COUNTIF($AY$2:AY78,"&gt;0"))</f>
        <v>77</v>
      </c>
      <c r="BA78" s="4" t="str">
        <f t="shared" ca="1" si="3"/>
        <v>Type A LED Tube 2L 4ft T8 Retrofit</v>
      </c>
    </row>
    <row r="79" spans="1:53" x14ac:dyDescent="0.25">
      <c r="A79" s="18" t="s">
        <v>146</v>
      </c>
      <c r="B79" s="18" t="s">
        <v>234</v>
      </c>
      <c r="C79" s="58">
        <v>1</v>
      </c>
      <c r="D79" s="58">
        <v>32</v>
      </c>
      <c r="E79" s="58">
        <v>32</v>
      </c>
      <c r="F79" s="59">
        <v>0</v>
      </c>
      <c r="G79" s="59"/>
      <c r="H79" s="59"/>
      <c r="I79" s="59"/>
      <c r="J79" s="59"/>
      <c r="K79" s="59"/>
      <c r="L79" s="59"/>
      <c r="M79" s="59"/>
      <c r="N79" s="59"/>
      <c r="O79" s="59"/>
      <c r="P79" s="59">
        <v>0</v>
      </c>
      <c r="AK79" s="46" t="str" cm="1">
        <f t="array" ref="AK79">IFERROR(INDEX(ReferenceTbl[Fixture Description],_xlfn.AGGREGATE(15,3,(ReferenceTbl[Type]=$AK$1)/(ReferenceTbl[Type]=$AK$1)*(ROW(ReferenceTbl[Type])-ROW($B$1)),ROWS($AJ$2:AJ79))),"")</f>
        <v>2x4 4L T8</v>
      </c>
      <c r="AL79" s="46" t="str" cm="1">
        <f t="array" ref="AL79">IFERROR(INDEX(ReferenceTbl[Fixture Description],_xlfn.AGGREGATE(15,3,(ReferenceTbl[Type]=$AL$1)/(ReferenceTbl[Type]=$AL$1)*(ROW(ReferenceTbl[Type])-ROW($B$1)),ROWS($AJ$2:AK79))),"")</f>
        <v>Type A LED Tube 2L 3ft T8 Retrofit</v>
      </c>
      <c r="AM79" s="46" t="str" cm="1">
        <f t="array" ref="AM79">IFERROR(INDEX(ReferenceTbl[Fixture Description],_xlfn.AGGREGATE(15,3,(ReferenceTbl[Type]=$AM$1)/(ReferenceTbl[Type]=$AM$1)*(ROW(ReferenceTbl[Type])-ROW($B$1)),ROWS($AJ$2:AL79))),"")</f>
        <v/>
      </c>
      <c r="AU79" s="4" cm="1">
        <f t="array" aca="1" ref="AU79" ca="1">IFERROR(SEARCH(INDIRECT(CELL("address")),AK79),0)</f>
        <v>1</v>
      </c>
      <c r="AV79" s="4">
        <f ca="1">IF(AU79=0,"",COUNTIF($AU$2:AU79,"&gt;0"))</f>
        <v>78</v>
      </c>
      <c r="AW79" s="4" t="str">
        <f t="shared" ca="1" si="2"/>
        <v>2x4 4L T8</v>
      </c>
      <c r="AY79" s="4" cm="1">
        <f t="array" aca="1" ref="AY79" ca="1">IFERROR(SEARCH(INDIRECT(CELL("address")),AL79),0)</f>
        <v>1</v>
      </c>
      <c r="AZ79" s="4">
        <f ca="1">IF(AY79=0,"",COUNTIF($AY$2:AY79,"&gt;0"))</f>
        <v>78</v>
      </c>
      <c r="BA79" s="4" t="str">
        <f t="shared" ca="1" si="3"/>
        <v>Type A LED Tube 2L 3ft T8 Retrofit</v>
      </c>
    </row>
    <row r="80" spans="1:53" x14ac:dyDescent="0.25">
      <c r="A80" s="18" t="s">
        <v>145</v>
      </c>
      <c r="B80" s="18" t="s">
        <v>234</v>
      </c>
      <c r="C80" s="58">
        <v>1</v>
      </c>
      <c r="D80" s="58">
        <v>60</v>
      </c>
      <c r="E80" s="58">
        <v>60</v>
      </c>
      <c r="F80" s="59">
        <v>0</v>
      </c>
      <c r="G80" s="59"/>
      <c r="H80" s="59"/>
      <c r="I80" s="59"/>
      <c r="J80" s="59"/>
      <c r="K80" s="59"/>
      <c r="L80" s="59"/>
      <c r="M80" s="59"/>
      <c r="N80" s="59"/>
      <c r="O80" s="59"/>
      <c r="P80" s="59">
        <v>0</v>
      </c>
      <c r="AK80" s="46" t="str" cm="1">
        <f t="array" ref="AK80">IFERROR(INDEX(ReferenceTbl[Fixture Description],_xlfn.AGGREGATE(15,3,(ReferenceTbl[Type]=$AK$1)/(ReferenceTbl[Type]=$AK$1)*(ROW(ReferenceTbl[Type])-ROW($B$1)),ROWS($AJ$2:AJ80))),"")</f>
        <v>2x4 3L T8</v>
      </c>
      <c r="AL80" s="46" t="str" cm="1">
        <f t="array" ref="AL80">IFERROR(INDEX(ReferenceTbl[Fixture Description],_xlfn.AGGREGATE(15,3,(ReferenceTbl[Type]=$AL$1)/(ReferenceTbl[Type]=$AL$1)*(ROW(ReferenceTbl[Type])-ROW($B$1)),ROWS($AJ$2:AK80))),"")</f>
        <v>Type A LED Tube 2L 2ft T8 Retrofit</v>
      </c>
      <c r="AM80" s="46" t="str" cm="1">
        <f t="array" ref="AM80">IFERROR(INDEX(ReferenceTbl[Fixture Description],_xlfn.AGGREGATE(15,3,(ReferenceTbl[Type]=$AM$1)/(ReferenceTbl[Type]=$AM$1)*(ROW(ReferenceTbl[Type])-ROW($B$1)),ROWS($AJ$2:AL80))),"")</f>
        <v/>
      </c>
      <c r="AU80" s="4" cm="1">
        <f t="array" aca="1" ref="AU80" ca="1">IFERROR(SEARCH(INDIRECT(CELL("address")),AK80),0)</f>
        <v>1</v>
      </c>
      <c r="AV80" s="4">
        <f ca="1">IF(AU80=0,"",COUNTIF($AU$2:AU80,"&gt;0"))</f>
        <v>79</v>
      </c>
      <c r="AW80" s="4" t="str">
        <f t="shared" ca="1" si="2"/>
        <v>2x4 3L T8</v>
      </c>
      <c r="AY80" s="4" cm="1">
        <f t="array" aca="1" ref="AY80" ca="1">IFERROR(SEARCH(INDIRECT(CELL("address")),AL80),0)</f>
        <v>1</v>
      </c>
      <c r="AZ80" s="4">
        <f ca="1">IF(AY80=0,"",COUNTIF($AY$2:AY80,"&gt;0"))</f>
        <v>79</v>
      </c>
      <c r="BA80" s="4" t="str">
        <f t="shared" ca="1" si="3"/>
        <v>Type A LED Tube 2L 2ft T8 Retrofit</v>
      </c>
    </row>
    <row r="81" spans="1:53" x14ac:dyDescent="0.25">
      <c r="A81" s="18" t="s">
        <v>169</v>
      </c>
      <c r="B81" s="18" t="s">
        <v>234</v>
      </c>
      <c r="C81" s="58">
        <v>2</v>
      </c>
      <c r="D81" s="58">
        <v>17</v>
      </c>
      <c r="E81" s="58">
        <v>34</v>
      </c>
      <c r="F81" s="59">
        <v>0</v>
      </c>
      <c r="G81" s="59"/>
      <c r="H81" s="59"/>
      <c r="I81" s="59"/>
      <c r="J81" s="59"/>
      <c r="K81" s="59"/>
      <c r="L81" s="59"/>
      <c r="M81" s="59"/>
      <c r="N81" s="59"/>
      <c r="O81" s="59"/>
      <c r="P81" s="59">
        <v>0</v>
      </c>
      <c r="AK81" s="46" t="str" cm="1">
        <f t="array" ref="AK81">IFERROR(INDEX(ReferenceTbl[Fixture Description],_xlfn.AGGREGATE(15,3,(ReferenceTbl[Type]=$AK$1)/(ReferenceTbl[Type]=$AK$1)*(ROW(ReferenceTbl[Type])-ROW($B$1)),ROWS($AJ$2:AJ81))),"")</f>
        <v>2x2 4L T8</v>
      </c>
      <c r="AL81" s="46" t="str" cm="1">
        <f t="array" ref="AL81">IFERROR(INDEX(ReferenceTbl[Fixture Description],_xlfn.AGGREGATE(15,3,(ReferenceTbl[Type]=$AL$1)/(ReferenceTbl[Type]=$AL$1)*(ROW(ReferenceTbl[Type])-ROW($B$1)),ROWS($AJ$2:AK81))),"")</f>
        <v>Type A LED Tube 1L 8ft T8 Retrofit</v>
      </c>
      <c r="AM81" s="46" t="str" cm="1">
        <f t="array" ref="AM81">IFERROR(INDEX(ReferenceTbl[Fixture Description],_xlfn.AGGREGATE(15,3,(ReferenceTbl[Type]=$AM$1)/(ReferenceTbl[Type]=$AM$1)*(ROW(ReferenceTbl[Type])-ROW($B$1)),ROWS($AJ$2:AL81))),"")</f>
        <v/>
      </c>
      <c r="AU81" s="4" cm="1">
        <f t="array" aca="1" ref="AU81" ca="1">IFERROR(SEARCH(INDIRECT(CELL("address")),AK81),0)</f>
        <v>1</v>
      </c>
      <c r="AV81" s="4">
        <f ca="1">IF(AU81=0,"",COUNTIF($AU$2:AU81,"&gt;0"))</f>
        <v>80</v>
      </c>
      <c r="AW81" s="4" t="str">
        <f t="shared" ca="1" si="2"/>
        <v>2x2 4L T8</v>
      </c>
      <c r="AY81" s="4" cm="1">
        <f t="array" aca="1" ref="AY81" ca="1">IFERROR(SEARCH(INDIRECT(CELL("address")),AL81),0)</f>
        <v>1</v>
      </c>
      <c r="AZ81" s="4">
        <f ca="1">IF(AY81=0,"",COUNTIF($AY$2:AY81,"&gt;0"))</f>
        <v>80</v>
      </c>
      <c r="BA81" s="4" t="str">
        <f t="shared" ca="1" si="3"/>
        <v>Type A LED Tube 1L 8ft T8 Retrofit</v>
      </c>
    </row>
    <row r="82" spans="1:53" x14ac:dyDescent="0.25">
      <c r="A82" s="18" t="s">
        <v>171</v>
      </c>
      <c r="B82" s="18" t="s">
        <v>234</v>
      </c>
      <c r="C82" s="58">
        <v>2</v>
      </c>
      <c r="D82" s="58">
        <v>32</v>
      </c>
      <c r="E82" s="58">
        <v>64</v>
      </c>
      <c r="F82" s="59">
        <v>0</v>
      </c>
      <c r="G82" s="59"/>
      <c r="H82" s="59"/>
      <c r="I82" s="59"/>
      <c r="J82" s="59"/>
      <c r="K82" s="59"/>
      <c r="L82" s="59"/>
      <c r="M82" s="59"/>
      <c r="N82" s="59"/>
      <c r="O82" s="59"/>
      <c r="P82" s="59">
        <v>0</v>
      </c>
      <c r="AK82" s="46" t="str" cm="1">
        <f t="array" ref="AK82">IFERROR(INDEX(ReferenceTbl[Fixture Description],_xlfn.AGGREGATE(15,3,(ReferenceTbl[Type]=$AK$1)/(ReferenceTbl[Type]=$AK$1)*(ROW(ReferenceTbl[Type])-ROW($B$1)),ROWS($AJ$2:AJ82))),"")</f>
        <v>2x2 3L T8</v>
      </c>
      <c r="AL82" s="46" t="str" cm="1">
        <f t="array" ref="AL82">IFERROR(INDEX(ReferenceTbl[Fixture Description],_xlfn.AGGREGATE(15,3,(ReferenceTbl[Type]=$AL$1)/(ReferenceTbl[Type]=$AL$1)*(ROW(ReferenceTbl[Type])-ROW($B$1)),ROWS($AJ$2:AK82))),"")</f>
        <v>Type A LED Tube 1L 4ft T8 Retrofit</v>
      </c>
      <c r="AM82" s="46" t="str" cm="1">
        <f t="array" ref="AM82">IFERROR(INDEX(ReferenceTbl[Fixture Description],_xlfn.AGGREGATE(15,3,(ReferenceTbl[Type]=$AM$1)/(ReferenceTbl[Type]=$AM$1)*(ROW(ReferenceTbl[Type])-ROW($B$1)),ROWS($AJ$2:AL82))),"")</f>
        <v/>
      </c>
      <c r="AU82" s="4" cm="1">
        <f t="array" aca="1" ref="AU82" ca="1">IFERROR(SEARCH(INDIRECT(CELL("address")),AK82),0)</f>
        <v>1</v>
      </c>
      <c r="AV82" s="4">
        <f ca="1">IF(AU82=0,"",COUNTIF($AU$2:AU82,"&gt;0"))</f>
        <v>81</v>
      </c>
      <c r="AW82" s="4" t="str">
        <f t="shared" ca="1" si="2"/>
        <v>2x2 3L T8</v>
      </c>
      <c r="AY82" s="4" cm="1">
        <f t="array" aca="1" ref="AY82" ca="1">IFERROR(SEARCH(INDIRECT(CELL("address")),AL82),0)</f>
        <v>1</v>
      </c>
      <c r="AZ82" s="4">
        <f ca="1">IF(AY82=0,"",COUNTIF($AY$2:AY82,"&gt;0"))</f>
        <v>81</v>
      </c>
      <c r="BA82" s="4" t="str">
        <f t="shared" ca="1" si="3"/>
        <v>Type A LED Tube 1L 4ft T8 Retrofit</v>
      </c>
    </row>
    <row r="83" spans="1:53" x14ac:dyDescent="0.25">
      <c r="A83" s="18" t="s">
        <v>167</v>
      </c>
      <c r="B83" s="18" t="s">
        <v>234</v>
      </c>
      <c r="C83" s="58">
        <v>4</v>
      </c>
      <c r="D83" s="58">
        <v>32</v>
      </c>
      <c r="E83" s="58">
        <v>128</v>
      </c>
      <c r="F83" s="59">
        <v>0</v>
      </c>
      <c r="G83" s="59"/>
      <c r="H83" s="59"/>
      <c r="I83" s="59"/>
      <c r="J83" s="59"/>
      <c r="K83" s="59"/>
      <c r="L83" s="59"/>
      <c r="M83" s="59"/>
      <c r="N83" s="59"/>
      <c r="O83" s="59"/>
      <c r="P83" s="59">
        <v>0</v>
      </c>
      <c r="AK83" s="46" t="str" cm="1">
        <f t="array" ref="AK83">IFERROR(INDEX(ReferenceTbl[Fixture Description],_xlfn.AGGREGATE(15,3,(ReferenceTbl[Type]=$AK$1)/(ReferenceTbl[Type]=$AK$1)*(ROW(ReferenceTbl[Type])-ROW($B$1)),ROWS($AJ$2:AJ83))),"")</f>
        <v>2x4 2L T8</v>
      </c>
      <c r="AL83" s="46" t="str" cm="1">
        <f t="array" ref="AL83">IFERROR(INDEX(ReferenceTbl[Fixture Description],_xlfn.AGGREGATE(15,3,(ReferenceTbl[Type]=$AL$1)/(ReferenceTbl[Type]=$AL$1)*(ROW(ReferenceTbl[Type])-ROW($B$1)),ROWS($AJ$2:AK83))),"")</f>
        <v>Type A LED Tube 1L 3ft T8 Retrofit</v>
      </c>
      <c r="AM83" s="46" t="str" cm="1">
        <f t="array" ref="AM83">IFERROR(INDEX(ReferenceTbl[Fixture Description],_xlfn.AGGREGATE(15,3,(ReferenceTbl[Type]=$AM$1)/(ReferenceTbl[Type]=$AM$1)*(ROW(ReferenceTbl[Type])-ROW($B$1)),ROWS($AJ$2:AL83))),"")</f>
        <v/>
      </c>
      <c r="AU83" s="4" cm="1">
        <f t="array" aca="1" ref="AU83" ca="1">IFERROR(SEARCH(INDIRECT(CELL("address")),AK83),0)</f>
        <v>1</v>
      </c>
      <c r="AV83" s="4">
        <f ca="1">IF(AU83=0,"",COUNTIF($AU$2:AU83,"&gt;0"))</f>
        <v>82</v>
      </c>
      <c r="AW83" s="4" t="str">
        <f t="shared" ca="1" si="2"/>
        <v>2x4 2L T8</v>
      </c>
      <c r="AY83" s="4" cm="1">
        <f t="array" aca="1" ref="AY83" ca="1">IFERROR(SEARCH(INDIRECT(CELL("address")),AL83),0)</f>
        <v>1</v>
      </c>
      <c r="AZ83" s="4">
        <f ca="1">IF(AY83=0,"",COUNTIF($AY$2:AY83,"&gt;0"))</f>
        <v>82</v>
      </c>
      <c r="BA83" s="4" t="str">
        <f t="shared" ca="1" si="3"/>
        <v>Type A LED Tube 1L 3ft T8 Retrofit</v>
      </c>
    </row>
    <row r="84" spans="1:53" x14ac:dyDescent="0.25">
      <c r="A84" s="18" t="s">
        <v>177</v>
      </c>
      <c r="B84" s="18" t="s">
        <v>234</v>
      </c>
      <c r="C84" s="58">
        <v>3</v>
      </c>
      <c r="D84" s="58">
        <v>32</v>
      </c>
      <c r="E84" s="58">
        <v>96</v>
      </c>
      <c r="F84" s="59">
        <v>0</v>
      </c>
      <c r="G84" s="59"/>
      <c r="H84" s="59"/>
      <c r="I84" s="59"/>
      <c r="J84" s="59"/>
      <c r="K84" s="59"/>
      <c r="L84" s="59"/>
      <c r="M84" s="59"/>
      <c r="N84" s="59"/>
      <c r="O84" s="59"/>
      <c r="P84" s="59">
        <v>0</v>
      </c>
      <c r="AK84" s="46" t="str" cm="1">
        <f t="array" ref="AK84">IFERROR(INDEX(ReferenceTbl[Fixture Description],_xlfn.AGGREGATE(15,3,(ReferenceTbl[Type]=$AK$1)/(ReferenceTbl[Type]=$AK$1)*(ROW(ReferenceTbl[Type])-ROW($B$1)),ROWS($AJ$2:AJ84))),"")</f>
        <v>2x2 2L T8</v>
      </c>
      <c r="AL84" s="46" t="str" cm="1">
        <f t="array" ref="AL84">IFERROR(INDEX(ReferenceTbl[Fixture Description],_xlfn.AGGREGATE(15,3,(ReferenceTbl[Type]=$AL$1)/(ReferenceTbl[Type]=$AL$1)*(ROW(ReferenceTbl[Type])-ROW($B$1)),ROWS($AJ$2:AK84))),"")</f>
        <v>Type A LED Tube 1L 2ft T8 Retrofit</v>
      </c>
      <c r="AM84" s="46" t="str" cm="1">
        <f t="array" ref="AM84">IFERROR(INDEX(ReferenceTbl[Fixture Description],_xlfn.AGGREGATE(15,3,(ReferenceTbl[Type]=$AM$1)/(ReferenceTbl[Type]=$AM$1)*(ROW(ReferenceTbl[Type])-ROW($B$1)),ROWS($AJ$2:AL84))),"")</f>
        <v/>
      </c>
      <c r="AU84" s="4" cm="1">
        <f t="array" aca="1" ref="AU84" ca="1">IFERROR(SEARCH(INDIRECT(CELL("address")),AK84),0)</f>
        <v>1</v>
      </c>
      <c r="AV84" s="4">
        <f ca="1">IF(AU84=0,"",COUNTIF($AU$2:AU84,"&gt;0"))</f>
        <v>83</v>
      </c>
      <c r="AW84" s="4" t="str">
        <f t="shared" ca="1" si="2"/>
        <v>2x2 2L T8</v>
      </c>
      <c r="AY84" s="4" cm="1">
        <f t="array" aca="1" ref="AY84" ca="1">IFERROR(SEARCH(INDIRECT(CELL("address")),AL84),0)</f>
        <v>1</v>
      </c>
      <c r="AZ84" s="4">
        <f ca="1">IF(AY84=0,"",COUNTIF($AY$2:AY84,"&gt;0"))</f>
        <v>83</v>
      </c>
      <c r="BA84" s="4" t="str">
        <f t="shared" ca="1" si="3"/>
        <v>Type A LED Tube 1L 2ft T8 Retrofit</v>
      </c>
    </row>
    <row r="85" spans="1:53" x14ac:dyDescent="0.25">
      <c r="A85" s="18" t="s">
        <v>117</v>
      </c>
      <c r="B85" s="18" t="s">
        <v>234</v>
      </c>
      <c r="C85" s="58">
        <v>2</v>
      </c>
      <c r="D85" s="58">
        <v>40</v>
      </c>
      <c r="E85" s="58">
        <v>80</v>
      </c>
      <c r="F85" s="59">
        <v>0</v>
      </c>
      <c r="G85" s="59"/>
      <c r="H85" s="59"/>
      <c r="I85" s="59"/>
      <c r="J85" s="59"/>
      <c r="K85" s="59"/>
      <c r="L85" s="59"/>
      <c r="M85" s="59"/>
      <c r="N85" s="59"/>
      <c r="O85" s="59"/>
      <c r="P85" s="59">
        <v>0</v>
      </c>
      <c r="AK85" s="46" t="str" cm="1">
        <f t="array" ref="AK85">IFERROR(INDEX(ReferenceTbl[Fixture Description],_xlfn.AGGREGATE(15,3,(ReferenceTbl[Type]=$AK$1)/(ReferenceTbl[Type]=$AK$1)*(ROW(ReferenceTbl[Type])-ROW($B$1)),ROWS($AJ$2:AJ85))),"")</f>
        <v>1x4 2L T8</v>
      </c>
      <c r="AL85" s="46" t="str" cm="1">
        <f t="array" ref="AL85">IFERROR(INDEX(ReferenceTbl[Fixture Description],_xlfn.AGGREGATE(15,3,(ReferenceTbl[Type]=$AL$1)/(ReferenceTbl[Type]=$AL$1)*(ROW(ReferenceTbl[Type])-ROW($B$1)),ROWS($AJ$2:AK85))),"")</f>
        <v>Type A LED Plug and Play Tube 2L 2ft 48V</v>
      </c>
      <c r="AM85" s="46" t="str" cm="1">
        <f t="array" ref="AM85">IFERROR(INDEX(ReferenceTbl[Fixture Description],_xlfn.AGGREGATE(15,3,(ReferenceTbl[Type]=$AM$1)/(ReferenceTbl[Type]=$AM$1)*(ROW(ReferenceTbl[Type])-ROW($B$1)),ROWS($AJ$2:AL85))),"")</f>
        <v/>
      </c>
      <c r="AU85" s="4" cm="1">
        <f t="array" aca="1" ref="AU85" ca="1">IFERROR(SEARCH(INDIRECT(CELL("address")),AK85),0)</f>
        <v>1</v>
      </c>
      <c r="AV85" s="4">
        <f ca="1">IF(AU85=0,"",COUNTIF($AU$2:AU85,"&gt;0"))</f>
        <v>84</v>
      </c>
      <c r="AW85" s="4" t="str">
        <f t="shared" ca="1" si="2"/>
        <v>1x4 2L T8</v>
      </c>
      <c r="AY85" s="4" cm="1">
        <f t="array" aca="1" ref="AY85" ca="1">IFERROR(SEARCH(INDIRECT(CELL("address")),AL85),0)</f>
        <v>1</v>
      </c>
      <c r="AZ85" s="4">
        <f ca="1">IF(AY85=0,"",COUNTIF($AY$2:AY85,"&gt;0"))</f>
        <v>84</v>
      </c>
      <c r="BA85" s="4" t="str">
        <f t="shared" ca="1" si="3"/>
        <v>Type A LED Plug and Play Tube 2L 2ft 48V</v>
      </c>
    </row>
    <row r="86" spans="1:53" x14ac:dyDescent="0.25">
      <c r="A86" s="18" t="s">
        <v>3579</v>
      </c>
      <c r="B86" s="18" t="s">
        <v>234</v>
      </c>
      <c r="C86" s="58">
        <v>1</v>
      </c>
      <c r="D86" s="58">
        <v>40</v>
      </c>
      <c r="E86" s="58">
        <v>40</v>
      </c>
      <c r="F86" s="59">
        <v>0</v>
      </c>
      <c r="G86" s="59"/>
      <c r="H86" s="59"/>
      <c r="I86" s="59"/>
      <c r="J86" s="59"/>
      <c r="K86" s="59"/>
      <c r="L86" s="59"/>
      <c r="M86" s="59"/>
      <c r="N86" s="59"/>
      <c r="O86" s="59"/>
      <c r="P86" s="59">
        <v>0</v>
      </c>
      <c r="AK86" s="46" t="str" cm="1">
        <f t="array" ref="AK86">IFERROR(INDEX(ReferenceTbl[Fixture Description],_xlfn.AGGREGATE(15,3,(ReferenceTbl[Type]=$AK$1)/(ReferenceTbl[Type]=$AK$1)*(ROW(ReferenceTbl[Type])-ROW($B$1)),ROWS($AJ$2:AJ86))),"")</f>
        <v>1x4 2L T5</v>
      </c>
      <c r="AL86" s="46" t="str" cm="1">
        <f t="array" ref="AL86">IFERROR(INDEX(ReferenceTbl[Fixture Description],_xlfn.AGGREGATE(15,3,(ReferenceTbl[Type]=$AL$1)/(ReferenceTbl[Type]=$AL$1)*(ROW(ReferenceTbl[Type])-ROW($B$1)),ROWS($AJ$2:AK86))),"")</f>
        <v>Type B LED Tube 4L 4ft T8 Retrofit</v>
      </c>
      <c r="AM86" s="46" t="str" cm="1">
        <f t="array" ref="AM86">IFERROR(INDEX(ReferenceTbl[Fixture Description],_xlfn.AGGREGATE(15,3,(ReferenceTbl[Type]=$AM$1)/(ReferenceTbl[Type]=$AM$1)*(ROW(ReferenceTbl[Type])-ROW($B$1)),ROWS($AJ$2:AL86))),"")</f>
        <v/>
      </c>
      <c r="AU86" s="4" cm="1">
        <f t="array" aca="1" ref="AU86" ca="1">IFERROR(SEARCH(INDIRECT(CELL("address")),AK86),0)</f>
        <v>1</v>
      </c>
      <c r="AV86" s="4">
        <f ca="1">IF(AU86=0,"",COUNTIF($AU$2:AU86,"&gt;0"))</f>
        <v>85</v>
      </c>
      <c r="AW86" s="4" t="str">
        <f t="shared" ca="1" si="2"/>
        <v>1x4 2L T5</v>
      </c>
      <c r="AY86" s="4" cm="1">
        <f t="array" aca="1" ref="AY86" ca="1">IFERROR(SEARCH(INDIRECT(CELL("address")),AL86),0)</f>
        <v>1</v>
      </c>
      <c r="AZ86" s="4">
        <f ca="1">IF(AY86=0,"",COUNTIF($AY$2:AY86,"&gt;0"))</f>
        <v>85</v>
      </c>
      <c r="BA86" s="4" t="str">
        <f t="shared" ca="1" si="3"/>
        <v>Type B LED Tube 4L 4ft T8 Retrofit</v>
      </c>
    </row>
    <row r="87" spans="1:53" x14ac:dyDescent="0.25">
      <c r="A87" s="18" t="s">
        <v>3580</v>
      </c>
      <c r="B87" s="18" t="s">
        <v>234</v>
      </c>
      <c r="C87" s="58">
        <v>1</v>
      </c>
      <c r="D87" s="58"/>
      <c r="E87" s="58"/>
      <c r="F87" s="59"/>
      <c r="G87" s="59"/>
      <c r="H87" s="59"/>
      <c r="I87" s="59"/>
      <c r="J87" s="59"/>
      <c r="K87" s="59"/>
      <c r="L87" s="59"/>
      <c r="M87" s="59"/>
      <c r="N87" s="59"/>
      <c r="O87" s="59"/>
      <c r="P87" s="59">
        <v>0</v>
      </c>
      <c r="AK87" s="46" t="str" cm="1">
        <f t="array" ref="AK87">IFERROR(INDEX(ReferenceTbl[Fixture Description],_xlfn.AGGREGATE(15,3,(ReferenceTbl[Type]=$AK$1)/(ReferenceTbl[Type]=$AK$1)*(ROW(ReferenceTbl[Type])-ROW($B$1)),ROWS($AJ$2:AJ87))),"")</f>
        <v>2L 4ft T8 w/emergency light</v>
      </c>
      <c r="AL87" s="46" t="str" cm="1">
        <f t="array" ref="AL87">IFERROR(INDEX(ReferenceTbl[Fixture Description],_xlfn.AGGREGATE(15,3,(ReferenceTbl[Type]=$AL$1)/(ReferenceTbl[Type]=$AL$1)*(ROW(ReferenceTbl[Type])-ROW($B$1)),ROWS($AJ$2:AK87))),"")</f>
        <v>Type B LED Tube 3L 4ft T8 Retrofit</v>
      </c>
      <c r="AM87" s="46" t="str" cm="1">
        <f t="array" ref="AM87">IFERROR(INDEX(ReferenceTbl[Fixture Description],_xlfn.AGGREGATE(15,3,(ReferenceTbl[Type]=$AM$1)/(ReferenceTbl[Type]=$AM$1)*(ROW(ReferenceTbl[Type])-ROW($B$1)),ROWS($AJ$2:AL87))),"")</f>
        <v/>
      </c>
      <c r="AU87" s="4" cm="1">
        <f t="array" aca="1" ref="AU87" ca="1">IFERROR(SEARCH(INDIRECT(CELL("address")),AK87),0)</f>
        <v>1</v>
      </c>
      <c r="AV87" s="4">
        <f ca="1">IF(AU87=0,"",COUNTIF($AU$2:AU87,"&gt;0"))</f>
        <v>86</v>
      </c>
      <c r="AW87" s="4" t="str">
        <f t="shared" ca="1" si="2"/>
        <v>2L 4ft T8 w/emergency light</v>
      </c>
      <c r="AY87" s="4" cm="1">
        <f t="array" aca="1" ref="AY87" ca="1">IFERROR(SEARCH(INDIRECT(CELL("address")),AL87),0)</f>
        <v>1</v>
      </c>
      <c r="AZ87" s="4">
        <f ca="1">IF(AY87=0,"",COUNTIF($AY$2:AY87,"&gt;0"))</f>
        <v>86</v>
      </c>
      <c r="BA87" s="4" t="str">
        <f t="shared" ca="1" si="3"/>
        <v>Type B LED Tube 3L 4ft T8 Retrofit</v>
      </c>
    </row>
    <row r="88" spans="1:53" x14ac:dyDescent="0.25">
      <c r="A88" s="18" t="s">
        <v>3581</v>
      </c>
      <c r="B88" s="18" t="s">
        <v>234</v>
      </c>
      <c r="C88" s="58">
        <v>1</v>
      </c>
      <c r="D88" s="58"/>
      <c r="E88" s="58"/>
      <c r="F88" s="59"/>
      <c r="G88" s="59"/>
      <c r="H88" s="59"/>
      <c r="I88" s="59"/>
      <c r="J88" s="59"/>
      <c r="K88" s="59"/>
      <c r="L88" s="59"/>
      <c r="M88" s="59"/>
      <c r="N88" s="59"/>
      <c r="O88" s="59"/>
      <c r="P88" s="59">
        <v>0</v>
      </c>
      <c r="AK88" s="46" t="str" cm="1">
        <f t="array" ref="AK88">IFERROR(INDEX(ReferenceTbl[Fixture Description],_xlfn.AGGREGATE(15,3,(ReferenceTbl[Type]=$AK$1)/(ReferenceTbl[Type]=$AK$1)*(ROW(ReferenceTbl[Type])-ROW($B$1)),ROWS($AJ$2:AJ88))),"")</f>
        <v>2L 4ft T8 Wall Mount</v>
      </c>
      <c r="AL88" s="46" t="str" cm="1">
        <f t="array" ref="AL88">IFERROR(INDEX(ReferenceTbl[Fixture Description],_xlfn.AGGREGATE(15,3,(ReferenceTbl[Type]=$AL$1)/(ReferenceTbl[Type]=$AL$1)*(ROW(ReferenceTbl[Type])-ROW($B$1)),ROWS($AJ$2:AK88))),"")</f>
        <v>Type B LED Tube 2L 4ft T8 Retrofit</v>
      </c>
      <c r="AM88" s="46" t="str" cm="1">
        <f t="array" ref="AM88">IFERROR(INDEX(ReferenceTbl[Fixture Description],_xlfn.AGGREGATE(15,3,(ReferenceTbl[Type]=$AM$1)/(ReferenceTbl[Type]=$AM$1)*(ROW(ReferenceTbl[Type])-ROW($B$1)),ROWS($AJ$2:AL88))),"")</f>
        <v/>
      </c>
      <c r="AU88" s="4" cm="1">
        <f t="array" aca="1" ref="AU88" ca="1">IFERROR(SEARCH(INDIRECT(CELL("address")),AK88),0)</f>
        <v>1</v>
      </c>
      <c r="AV88" s="4">
        <f ca="1">IF(AU88=0,"",COUNTIF($AU$2:AU88,"&gt;0"))</f>
        <v>87</v>
      </c>
      <c r="AW88" s="4" t="str">
        <f t="shared" ca="1" si="2"/>
        <v>2L 4ft T8 Wall Mount</v>
      </c>
      <c r="AY88" s="4" cm="1">
        <f t="array" aca="1" ref="AY88" ca="1">IFERROR(SEARCH(INDIRECT(CELL("address")),AL88),0)</f>
        <v>1</v>
      </c>
      <c r="AZ88" s="4">
        <f ca="1">IF(AY88=0,"",COUNTIF($AY$2:AY88,"&gt;0"))</f>
        <v>87</v>
      </c>
      <c r="BA88" s="4" t="str">
        <f t="shared" ca="1" si="3"/>
        <v>Type B LED Tube 2L 4ft T8 Retrofit</v>
      </c>
    </row>
    <row r="89" spans="1:53" x14ac:dyDescent="0.25">
      <c r="A89" s="18" t="s">
        <v>3582</v>
      </c>
      <c r="B89" s="18" t="s">
        <v>234</v>
      </c>
      <c r="C89" s="58">
        <v>1</v>
      </c>
      <c r="D89" s="58">
        <v>9</v>
      </c>
      <c r="E89" s="58">
        <v>9</v>
      </c>
      <c r="F89" s="59"/>
      <c r="G89" s="59"/>
      <c r="H89" s="59"/>
      <c r="I89" s="59"/>
      <c r="J89" s="59"/>
      <c r="K89" s="59"/>
      <c r="L89" s="59"/>
      <c r="M89" s="59"/>
      <c r="N89" s="59"/>
      <c r="O89" s="59"/>
      <c r="P89" s="59">
        <v>0</v>
      </c>
      <c r="AK89" s="46" t="str" cm="1">
        <f t="array" ref="AK89">IFERROR(INDEX(ReferenceTbl[Fixture Description],_xlfn.AGGREGATE(15,3,(ReferenceTbl[Type]=$AK$1)/(ReferenceTbl[Type]=$AK$1)*(ROW(ReferenceTbl[Type])-ROW($B$1)),ROWS($AJ$2:AJ89))),"")</f>
        <v>2x4 4L T12 Fixture</v>
      </c>
      <c r="AL89" s="46" t="str" cm="1">
        <f t="array" ref="AL89">IFERROR(INDEX(ReferenceTbl[Fixture Description],_xlfn.AGGREGATE(15,3,(ReferenceTbl[Type]=$AL$1)/(ReferenceTbl[Type]=$AL$1)*(ROW(ReferenceTbl[Type])-ROW($B$1)),ROWS($AJ$2:AK89))),"")</f>
        <v>Type B LED Tube 2L 3ft T8 Retrofit</v>
      </c>
      <c r="AM89" s="46" t="str" cm="1">
        <f t="array" ref="AM89">IFERROR(INDEX(ReferenceTbl[Fixture Description],_xlfn.AGGREGATE(15,3,(ReferenceTbl[Type]=$AM$1)/(ReferenceTbl[Type]=$AM$1)*(ROW(ReferenceTbl[Type])-ROW($B$1)),ROWS($AJ$2:AL89))),"")</f>
        <v/>
      </c>
      <c r="AU89" s="4" cm="1">
        <f t="array" aca="1" ref="AU89" ca="1">IFERROR(SEARCH(INDIRECT(CELL("address")),AK89),0)</f>
        <v>1</v>
      </c>
      <c r="AV89" s="4">
        <f ca="1">IF(AU89=0,"",COUNTIF($AU$2:AU89,"&gt;0"))</f>
        <v>88</v>
      </c>
      <c r="AW89" s="4" t="str">
        <f t="shared" ca="1" si="2"/>
        <v>2x4 4L T12 Fixture</v>
      </c>
      <c r="AY89" s="4" cm="1">
        <f t="array" aca="1" ref="AY89" ca="1">IFERROR(SEARCH(INDIRECT(CELL("address")),AL89),0)</f>
        <v>1</v>
      </c>
      <c r="AZ89" s="4">
        <f ca="1">IF(AY89=0,"",COUNTIF($AY$2:AY89,"&gt;0"))</f>
        <v>88</v>
      </c>
      <c r="BA89" s="4" t="str">
        <f t="shared" ca="1" si="3"/>
        <v>Type B LED Tube 2L 3ft T8 Retrofit</v>
      </c>
    </row>
    <row r="90" spans="1:53" x14ac:dyDescent="0.25">
      <c r="A90" s="18" t="s">
        <v>175</v>
      </c>
      <c r="B90" s="18" t="s">
        <v>234</v>
      </c>
      <c r="C90" s="58">
        <v>2</v>
      </c>
      <c r="D90" s="58">
        <v>32</v>
      </c>
      <c r="E90" s="58">
        <v>64</v>
      </c>
      <c r="F90" s="59">
        <v>0</v>
      </c>
      <c r="G90" s="59"/>
      <c r="H90" s="59"/>
      <c r="I90" s="59"/>
      <c r="J90" s="59"/>
      <c r="K90" s="59"/>
      <c r="L90" s="59"/>
      <c r="M90" s="59"/>
      <c r="N90" s="59"/>
      <c r="O90" s="59"/>
      <c r="P90" s="59">
        <v>0</v>
      </c>
      <c r="AK90" s="46" t="str" cm="1">
        <f t="array" ref="AK90">IFERROR(INDEX(ReferenceTbl[Fixture Description],_xlfn.AGGREGATE(15,3,(ReferenceTbl[Type]=$AK$1)/(ReferenceTbl[Type]=$AK$1)*(ROW(ReferenceTbl[Type])-ROW($B$1)),ROWS($AJ$2:AJ90))),"")</f>
        <v>2x4 4L T12</v>
      </c>
      <c r="AL90" s="46" t="str" cm="1">
        <f t="array" ref="AL90">IFERROR(INDEX(ReferenceTbl[Fixture Description],_xlfn.AGGREGATE(15,3,(ReferenceTbl[Type]=$AL$1)/(ReferenceTbl[Type]=$AL$1)*(ROW(ReferenceTbl[Type])-ROW($B$1)),ROWS($AJ$2:AK90))),"")</f>
        <v>Type B LED Tube 2L 2ft T8 Retrofit</v>
      </c>
      <c r="AM90" s="46" t="str" cm="1">
        <f t="array" ref="AM90">IFERROR(INDEX(ReferenceTbl[Fixture Description],_xlfn.AGGREGATE(15,3,(ReferenceTbl[Type]=$AM$1)/(ReferenceTbl[Type]=$AM$1)*(ROW(ReferenceTbl[Type])-ROW($B$1)),ROWS($AJ$2:AL90))),"")</f>
        <v/>
      </c>
      <c r="AU90" s="4" cm="1">
        <f t="array" aca="1" ref="AU90" ca="1">IFERROR(SEARCH(INDIRECT(CELL("address")),AK90),0)</f>
        <v>1</v>
      </c>
      <c r="AV90" s="4">
        <f ca="1">IF(AU90=0,"",COUNTIF($AU$2:AU90,"&gt;0"))</f>
        <v>89</v>
      </c>
      <c r="AW90" s="4" t="str">
        <f t="shared" ca="1" si="2"/>
        <v>2x4 4L T12</v>
      </c>
      <c r="AY90" s="4" cm="1">
        <f t="array" aca="1" ref="AY90" ca="1">IFERROR(SEARCH(INDIRECT(CELL("address")),AL90),0)</f>
        <v>1</v>
      </c>
      <c r="AZ90" s="4">
        <f ca="1">IF(AY90=0,"",COUNTIF($AY$2:AY90,"&gt;0"))</f>
        <v>89</v>
      </c>
      <c r="BA90" s="4" t="str">
        <f t="shared" ca="1" si="3"/>
        <v>Type B LED Tube 2L 2ft T8 Retrofit</v>
      </c>
    </row>
    <row r="91" spans="1:53" x14ac:dyDescent="0.25">
      <c r="A91" s="18" t="s">
        <v>3510</v>
      </c>
      <c r="B91" s="18" t="s">
        <v>234</v>
      </c>
      <c r="C91" s="58">
        <v>1</v>
      </c>
      <c r="D91" s="58">
        <v>32</v>
      </c>
      <c r="E91" s="58">
        <v>32</v>
      </c>
      <c r="F91" s="59">
        <v>0</v>
      </c>
      <c r="G91" s="59"/>
      <c r="H91" s="59"/>
      <c r="I91" s="59"/>
      <c r="J91" s="59"/>
      <c r="K91" s="59"/>
      <c r="L91" s="59"/>
      <c r="M91" s="59"/>
      <c r="N91" s="59"/>
      <c r="O91" s="59"/>
      <c r="P91" s="59">
        <v>0</v>
      </c>
      <c r="AK91" s="46" t="str" cm="1">
        <f t="array" ref="AK91">IFERROR(INDEX(ReferenceTbl[Fixture Description],_xlfn.AGGREGATE(15,3,(ReferenceTbl[Type]=$AK$1)/(ReferenceTbl[Type]=$AK$1)*(ROW(ReferenceTbl[Type])-ROW($B$1)),ROWS($AJ$2:AJ91))),"")</f>
        <v>2L 8ft T12 Fixture</v>
      </c>
      <c r="AL91" s="46" t="str" cm="1">
        <f t="array" ref="AL91">IFERROR(INDEX(ReferenceTbl[Fixture Description],_xlfn.AGGREGATE(15,3,(ReferenceTbl[Type]=$AL$1)/(ReferenceTbl[Type]=$AL$1)*(ROW(ReferenceTbl[Type])-ROW($B$1)),ROWS($AJ$2:AK91))),"")</f>
        <v>Type B LED Tube 1L 4ft T8 Retrofit</v>
      </c>
      <c r="AM91" s="46" t="str" cm="1">
        <f t="array" ref="AM91">IFERROR(INDEX(ReferenceTbl[Fixture Description],_xlfn.AGGREGATE(15,3,(ReferenceTbl[Type]=$AM$1)/(ReferenceTbl[Type]=$AM$1)*(ROW(ReferenceTbl[Type])-ROW($B$1)),ROWS($AJ$2:AL91))),"")</f>
        <v/>
      </c>
      <c r="AU91" s="4" cm="1">
        <f t="array" aca="1" ref="AU91" ca="1">IFERROR(SEARCH(INDIRECT(CELL("address")),AK91),0)</f>
        <v>1</v>
      </c>
      <c r="AV91" s="4">
        <f ca="1">IF(AU91=0,"",COUNTIF($AU$2:AU91,"&gt;0"))</f>
        <v>90</v>
      </c>
      <c r="AW91" s="4" t="str">
        <f t="shared" ca="1" si="2"/>
        <v>2L 8ft T12 Fixture</v>
      </c>
      <c r="AY91" s="4" cm="1">
        <f t="array" aca="1" ref="AY91" ca="1">IFERROR(SEARCH(INDIRECT(CELL("address")),AL91),0)</f>
        <v>1</v>
      </c>
      <c r="AZ91" s="4">
        <f ca="1">IF(AY91=0,"",COUNTIF($AY$2:AY91,"&gt;0"))</f>
        <v>90</v>
      </c>
      <c r="BA91" s="4" t="str">
        <f t="shared" ca="1" si="3"/>
        <v>Type B LED Tube 1L 4ft T8 Retrofit</v>
      </c>
    </row>
    <row r="92" spans="1:53" x14ac:dyDescent="0.25">
      <c r="A92" s="18" t="s">
        <v>197</v>
      </c>
      <c r="B92" s="18" t="s">
        <v>234</v>
      </c>
      <c r="C92" s="58">
        <v>2</v>
      </c>
      <c r="D92" s="58">
        <v>32</v>
      </c>
      <c r="E92" s="58">
        <v>64</v>
      </c>
      <c r="F92" s="59">
        <v>0</v>
      </c>
      <c r="G92" s="59"/>
      <c r="H92" s="59"/>
      <c r="I92" s="59"/>
      <c r="J92" s="59"/>
      <c r="K92" s="59"/>
      <c r="L92" s="59"/>
      <c r="M92" s="59"/>
      <c r="N92" s="59"/>
      <c r="O92" s="59"/>
      <c r="P92" s="59">
        <v>0</v>
      </c>
      <c r="AK92" s="46" t="str" cm="1">
        <f t="array" ref="AK92">IFERROR(INDEX(ReferenceTbl[Fixture Description],_xlfn.AGGREGATE(15,3,(ReferenceTbl[Type]=$AK$1)/(ReferenceTbl[Type]=$AK$1)*(ROW(ReferenceTbl[Type])-ROW($B$1)),ROWS($AJ$2:AJ92))),"")</f>
        <v>2L 8ft T8 Fixture</v>
      </c>
      <c r="AL92" s="46" t="str" cm="1">
        <f t="array" ref="AL92">IFERROR(INDEX(ReferenceTbl[Fixture Description],_xlfn.AGGREGATE(15,3,(ReferenceTbl[Type]=$AL$1)/(ReferenceTbl[Type]=$AL$1)*(ROW(ReferenceTbl[Type])-ROW($B$1)),ROWS($AJ$2:AK92))),"")</f>
        <v>Type B LED Tube 1L 3ft T8 Retrofit</v>
      </c>
      <c r="AM92" s="46" t="str" cm="1">
        <f t="array" ref="AM92">IFERROR(INDEX(ReferenceTbl[Fixture Description],_xlfn.AGGREGATE(15,3,(ReferenceTbl[Type]=$AM$1)/(ReferenceTbl[Type]=$AM$1)*(ROW(ReferenceTbl[Type])-ROW($B$1)),ROWS($AJ$2:AL92))),"")</f>
        <v/>
      </c>
      <c r="AU92" s="4" cm="1">
        <f t="array" aca="1" ref="AU92" ca="1">IFERROR(SEARCH(INDIRECT(CELL("address")),AK92),0)</f>
        <v>1</v>
      </c>
      <c r="AV92" s="4">
        <f ca="1">IF(AU92=0,"",COUNTIF($AU$2:AU92,"&gt;0"))</f>
        <v>91</v>
      </c>
      <c r="AW92" s="4" t="str">
        <f t="shared" ca="1" si="2"/>
        <v>2L 8ft T8 Fixture</v>
      </c>
      <c r="AY92" s="4" cm="1">
        <f t="array" aca="1" ref="AY92" ca="1">IFERROR(SEARCH(INDIRECT(CELL("address")),AL92),0)</f>
        <v>1</v>
      </c>
      <c r="AZ92" s="4">
        <f ca="1">IF(AY92=0,"",COUNTIF($AY$2:AY92,"&gt;0"))</f>
        <v>91</v>
      </c>
      <c r="BA92" s="4" t="str">
        <f t="shared" ca="1" si="3"/>
        <v>Type B LED Tube 1L 3ft T8 Retrofit</v>
      </c>
    </row>
    <row r="93" spans="1:53" x14ac:dyDescent="0.25">
      <c r="A93" s="18" t="s">
        <v>190</v>
      </c>
      <c r="B93" s="18" t="s">
        <v>234</v>
      </c>
      <c r="C93" s="58">
        <v>4</v>
      </c>
      <c r="D93" s="58">
        <v>32</v>
      </c>
      <c r="E93" s="58">
        <v>128</v>
      </c>
      <c r="F93" s="59">
        <v>0</v>
      </c>
      <c r="G93" s="59"/>
      <c r="H93" s="59"/>
      <c r="I93" s="59"/>
      <c r="J93" s="59"/>
      <c r="K93" s="59"/>
      <c r="L93" s="59"/>
      <c r="M93" s="59"/>
      <c r="N93" s="59"/>
      <c r="O93" s="59"/>
      <c r="P93" s="59">
        <v>0</v>
      </c>
      <c r="AK93" s="46" t="str" cm="1">
        <f t="array" ref="AK93">IFERROR(INDEX(ReferenceTbl[Fixture Description],_xlfn.AGGREGATE(15,3,(ReferenceTbl[Type]=$AK$1)/(ReferenceTbl[Type]=$AK$1)*(ROW(ReferenceTbl[Type])-ROW($B$1)),ROWS($AJ$2:AJ93))),"")</f>
        <v>2L 4ft T8 Fixture</v>
      </c>
      <c r="AL93" s="46" t="str" cm="1">
        <f t="array" ref="AL93">IFERROR(INDEX(ReferenceTbl[Fixture Description],_xlfn.AGGREGATE(15,3,(ReferenceTbl[Type]=$AL$1)/(ReferenceTbl[Type]=$AL$1)*(ROW(ReferenceTbl[Type])-ROW($B$1)),ROWS($AJ$2:AK93))),"")</f>
        <v>Type B LED Tube 1L 2ft T8 Retrofit</v>
      </c>
      <c r="AM93" s="46" t="str" cm="1">
        <f t="array" ref="AM93">IFERROR(INDEX(ReferenceTbl[Fixture Description],_xlfn.AGGREGATE(15,3,(ReferenceTbl[Type]=$AM$1)/(ReferenceTbl[Type]=$AM$1)*(ROW(ReferenceTbl[Type])-ROW($B$1)),ROWS($AJ$2:AL93))),"")</f>
        <v/>
      </c>
      <c r="AU93" s="4" cm="1">
        <f t="array" aca="1" ref="AU93" ca="1">IFERROR(SEARCH(INDIRECT(CELL("address")),AK93),0)</f>
        <v>1</v>
      </c>
      <c r="AV93" s="4">
        <f ca="1">IF(AU93=0,"",COUNTIF($AU$2:AU93,"&gt;0"))</f>
        <v>92</v>
      </c>
      <c r="AW93" s="4" t="str">
        <f t="shared" ca="1" si="2"/>
        <v>2L 4ft T8 Fixture</v>
      </c>
      <c r="AY93" s="4" cm="1">
        <f t="array" aca="1" ref="AY93" ca="1">IFERROR(SEARCH(INDIRECT(CELL("address")),AL93),0)</f>
        <v>1</v>
      </c>
      <c r="AZ93" s="4">
        <f ca="1">IF(AY93=0,"",COUNTIF($AY$2:AY93,"&gt;0"))</f>
        <v>92</v>
      </c>
      <c r="BA93" s="4" t="str">
        <f t="shared" ca="1" si="3"/>
        <v>Type B LED Tube 1L 2ft T8 Retrofit</v>
      </c>
    </row>
    <row r="94" spans="1:53" x14ac:dyDescent="0.25">
      <c r="A94" s="18" t="s">
        <v>123</v>
      </c>
      <c r="B94" s="18" t="s">
        <v>234</v>
      </c>
      <c r="C94" s="58">
        <v>4</v>
      </c>
      <c r="D94" s="58">
        <v>32</v>
      </c>
      <c r="E94" s="58">
        <v>128</v>
      </c>
      <c r="F94" s="59">
        <v>0</v>
      </c>
      <c r="G94" s="59"/>
      <c r="H94" s="59"/>
      <c r="I94" s="59"/>
      <c r="J94" s="59"/>
      <c r="K94" s="59"/>
      <c r="L94" s="59"/>
      <c r="M94" s="59"/>
      <c r="N94" s="59"/>
      <c r="O94" s="59"/>
      <c r="P94" s="59">
        <v>0</v>
      </c>
      <c r="AK94" s="46" t="str" cm="1">
        <f t="array" ref="AK94">IFERROR(INDEX(ReferenceTbl[Fixture Description],_xlfn.AGGREGATE(15,3,(ReferenceTbl[Type]=$AK$1)/(ReferenceTbl[Type]=$AK$1)*(ROW(ReferenceTbl[Type])-ROW($B$1)),ROWS($AJ$2:AJ94))),"")</f>
        <v>2L 2ft T8 Fixture</v>
      </c>
      <c r="AL94" s="46" t="str" cm="1">
        <f t="array" ref="AL94">IFERROR(INDEX(ReferenceTbl[Fixture Description],_xlfn.AGGREGATE(15,3,(ReferenceTbl[Type]=$AL$1)/(ReferenceTbl[Type]=$AL$1)*(ROW(ReferenceTbl[Type])-ROW($B$1)),ROWS($AJ$2:AK94))),"")</f>
        <v>Type C LED Tube 4L 4ft Retrofit w/emergency light</v>
      </c>
      <c r="AM94" s="46" t="str" cm="1">
        <f t="array" ref="AM94">IFERROR(INDEX(ReferenceTbl[Fixture Description],_xlfn.AGGREGATE(15,3,(ReferenceTbl[Type]=$AM$1)/(ReferenceTbl[Type]=$AM$1)*(ROW(ReferenceTbl[Type])-ROW($B$1)),ROWS($AJ$2:AL94))),"")</f>
        <v/>
      </c>
      <c r="AU94" s="4" cm="1">
        <f t="array" aca="1" ref="AU94" ca="1">IFERROR(SEARCH(INDIRECT(CELL("address")),AK94),0)</f>
        <v>1</v>
      </c>
      <c r="AV94" s="4">
        <f ca="1">IF(AU94=0,"",COUNTIF($AU$2:AU94,"&gt;0"))</f>
        <v>93</v>
      </c>
      <c r="AW94" s="4" t="str">
        <f t="shared" ca="1" si="2"/>
        <v>2L 2ft T8 Fixture</v>
      </c>
      <c r="AY94" s="4" cm="1">
        <f t="array" aca="1" ref="AY94" ca="1">IFERROR(SEARCH(INDIRECT(CELL("address")),AL94),0)</f>
        <v>1</v>
      </c>
      <c r="AZ94" s="4">
        <f ca="1">IF(AY94=0,"",COUNTIF($AY$2:AY94,"&gt;0"))</f>
        <v>93</v>
      </c>
      <c r="BA94" s="4" t="str">
        <f t="shared" ca="1" si="3"/>
        <v>Type C LED Tube 4L 4ft Retrofit w/emergency light</v>
      </c>
    </row>
    <row r="95" spans="1:53" x14ac:dyDescent="0.25">
      <c r="A95" s="18" t="s">
        <v>119</v>
      </c>
      <c r="B95" s="18" t="s">
        <v>234</v>
      </c>
      <c r="C95" s="58">
        <v>3</v>
      </c>
      <c r="D95" s="58">
        <v>32</v>
      </c>
      <c r="E95" s="58">
        <v>96</v>
      </c>
      <c r="F95" s="59">
        <v>0</v>
      </c>
      <c r="G95" s="59"/>
      <c r="H95" s="59"/>
      <c r="I95" s="59"/>
      <c r="J95" s="59"/>
      <c r="K95" s="59"/>
      <c r="L95" s="59"/>
      <c r="M95" s="59"/>
      <c r="N95" s="59"/>
      <c r="O95" s="59"/>
      <c r="P95" s="59">
        <v>0</v>
      </c>
      <c r="AK95" s="46" t="str" cm="1">
        <f t="array" ref="AK95">IFERROR(INDEX(ReferenceTbl[Fixture Description],_xlfn.AGGREGATE(15,3,(ReferenceTbl[Type]=$AK$1)/(ReferenceTbl[Type]=$AK$1)*(ROW(ReferenceTbl[Type])-ROW($B$1)),ROWS($AJ$2:AJ95))),"")</f>
        <v>2L 4ft T8 Vapor Fixture</v>
      </c>
      <c r="AL95" s="46" t="str" cm="1">
        <f t="array" ref="AL95">IFERROR(INDEX(ReferenceTbl[Fixture Description],_xlfn.AGGREGATE(15,3,(ReferenceTbl[Type]=$AL$1)/(ReferenceTbl[Type]=$AL$1)*(ROW(ReferenceTbl[Type])-ROW($B$1)),ROWS($AJ$2:AK95))),"")</f>
        <v>Type C LED Tube 3L 4ft Retrofit w/emergency light</v>
      </c>
      <c r="AM95" s="46" t="str" cm="1">
        <f t="array" ref="AM95">IFERROR(INDEX(ReferenceTbl[Fixture Description],_xlfn.AGGREGATE(15,3,(ReferenceTbl[Type]=$AM$1)/(ReferenceTbl[Type]=$AM$1)*(ROW(ReferenceTbl[Type])-ROW($B$1)),ROWS($AJ$2:AL95))),"")</f>
        <v/>
      </c>
      <c r="AU95" s="4" cm="1">
        <f t="array" aca="1" ref="AU95" ca="1">IFERROR(SEARCH(INDIRECT(CELL("address")),AK95),0)</f>
        <v>1</v>
      </c>
      <c r="AV95" s="4">
        <f ca="1">IF(AU95=0,"",COUNTIF($AU$2:AU95,"&gt;0"))</f>
        <v>94</v>
      </c>
      <c r="AW95" s="4" t="str">
        <f t="shared" ca="1" si="2"/>
        <v>2L 4ft T8 Vapor Fixture</v>
      </c>
      <c r="AY95" s="4" cm="1">
        <f t="array" aca="1" ref="AY95" ca="1">IFERROR(SEARCH(INDIRECT(CELL("address")),AL95),0)</f>
        <v>1</v>
      </c>
      <c r="AZ95" s="4">
        <f ca="1">IF(AY95=0,"",COUNTIF($AY$2:AY95,"&gt;0"))</f>
        <v>94</v>
      </c>
      <c r="BA95" s="4" t="str">
        <f t="shared" ca="1" si="3"/>
        <v>Type C LED Tube 3L 4ft Retrofit w/emergency light</v>
      </c>
    </row>
    <row r="96" spans="1:53" x14ac:dyDescent="0.25">
      <c r="A96" s="18" t="s">
        <v>3511</v>
      </c>
      <c r="B96" s="18" t="s">
        <v>234</v>
      </c>
      <c r="C96" s="58">
        <v>4</v>
      </c>
      <c r="D96" s="58">
        <v>17</v>
      </c>
      <c r="E96" s="58">
        <v>68</v>
      </c>
      <c r="F96" s="59">
        <v>0</v>
      </c>
      <c r="G96" s="59"/>
      <c r="H96" s="59"/>
      <c r="I96" s="59"/>
      <c r="J96" s="59"/>
      <c r="K96" s="59"/>
      <c r="L96" s="59"/>
      <c r="M96" s="59"/>
      <c r="N96" s="59"/>
      <c r="O96" s="59"/>
      <c r="P96" s="59">
        <v>0</v>
      </c>
      <c r="AK96" s="46" t="str" cm="1">
        <f t="array" ref="AK96">IFERROR(INDEX(ReferenceTbl[Fixture Description],_xlfn.AGGREGATE(15,3,(ReferenceTbl[Type]=$AK$1)/(ReferenceTbl[Type]=$AK$1)*(ROW(ReferenceTbl[Type])-ROW($B$1)),ROWS($AJ$2:AJ96))),"")</f>
        <v>4L 4ft T8</v>
      </c>
      <c r="AL96" s="46" t="str" cm="1">
        <f t="array" ref="AL96">IFERROR(INDEX(ReferenceTbl[Fixture Description],_xlfn.AGGREGATE(15,3,(ReferenceTbl[Type]=$AL$1)/(ReferenceTbl[Type]=$AL$1)*(ROW(ReferenceTbl[Type])-ROW($B$1)),ROWS($AJ$2:AK96))),"")</f>
        <v>Type C LED Tube 2L 4ft Retrofit w/emergency light</v>
      </c>
      <c r="AM96" s="46" t="str" cm="1">
        <f t="array" ref="AM96">IFERROR(INDEX(ReferenceTbl[Fixture Description],_xlfn.AGGREGATE(15,3,(ReferenceTbl[Type]=$AM$1)/(ReferenceTbl[Type]=$AM$1)*(ROW(ReferenceTbl[Type])-ROW($B$1)),ROWS($AJ$2:AL96))),"")</f>
        <v/>
      </c>
      <c r="AU96" s="4" cm="1">
        <f t="array" aca="1" ref="AU96" ca="1">IFERROR(SEARCH(INDIRECT(CELL("address")),AK96),0)</f>
        <v>1</v>
      </c>
      <c r="AV96" s="4">
        <f ca="1">IF(AU96=0,"",COUNTIF($AU$2:AU96,"&gt;0"))</f>
        <v>95</v>
      </c>
      <c r="AW96" s="4" t="str">
        <f t="shared" ca="1" si="2"/>
        <v>4L 4ft T8</v>
      </c>
      <c r="AY96" s="4" cm="1">
        <f t="array" aca="1" ref="AY96" ca="1">IFERROR(SEARCH(INDIRECT(CELL("address")),AL96),0)</f>
        <v>1</v>
      </c>
      <c r="AZ96" s="4">
        <f ca="1">IF(AY96=0,"",COUNTIF($AY$2:AY96,"&gt;0"))</f>
        <v>95</v>
      </c>
      <c r="BA96" s="4" t="str">
        <f t="shared" ca="1" si="3"/>
        <v>Type C LED Tube 2L 4ft Retrofit w/emergency light</v>
      </c>
    </row>
    <row r="97" spans="1:53" x14ac:dyDescent="0.25">
      <c r="A97" s="18" t="s">
        <v>3512</v>
      </c>
      <c r="B97" s="18" t="s">
        <v>234</v>
      </c>
      <c r="C97" s="58">
        <v>3</v>
      </c>
      <c r="D97" s="58">
        <v>25</v>
      </c>
      <c r="E97" s="58">
        <v>75</v>
      </c>
      <c r="F97" s="59">
        <v>0</v>
      </c>
      <c r="G97" s="59"/>
      <c r="H97" s="59"/>
      <c r="I97" s="59"/>
      <c r="J97" s="59"/>
      <c r="K97" s="59"/>
      <c r="L97" s="59"/>
      <c r="M97" s="59"/>
      <c r="N97" s="59"/>
      <c r="O97" s="59"/>
      <c r="P97" s="59">
        <v>0</v>
      </c>
      <c r="AK97" s="46" t="str" cm="1">
        <f t="array" ref="AK97">IFERROR(INDEX(ReferenceTbl[Fixture Description],_xlfn.AGGREGATE(15,3,(ReferenceTbl[Type]=$AK$1)/(ReferenceTbl[Type]=$AK$1)*(ROW(ReferenceTbl[Type])-ROW($B$1)),ROWS($AJ$2:AJ97))),"")</f>
        <v>4L 3ft T8</v>
      </c>
      <c r="AL97" s="46" t="str" cm="1">
        <f t="array" ref="AL97">IFERROR(INDEX(ReferenceTbl[Fixture Description],_xlfn.AGGREGATE(15,3,(ReferenceTbl[Type]=$AL$1)/(ReferenceTbl[Type]=$AL$1)*(ROW(ReferenceTbl[Type])-ROW($B$1)),ROWS($AJ$2:AK97))),"")</f>
        <v>Type C LED Tube 2L 3ft Retrofit w/emergency light</v>
      </c>
      <c r="AM97" s="46" t="str" cm="1">
        <f t="array" ref="AM97">IFERROR(INDEX(ReferenceTbl[Fixture Description],_xlfn.AGGREGATE(15,3,(ReferenceTbl[Type]=$AM$1)/(ReferenceTbl[Type]=$AM$1)*(ROW(ReferenceTbl[Type])-ROW($B$1)),ROWS($AJ$2:AL97))),"")</f>
        <v/>
      </c>
      <c r="AU97" s="4" cm="1">
        <f t="array" aca="1" ref="AU97" ca="1">IFERROR(SEARCH(INDIRECT(CELL("address")),AK97),0)</f>
        <v>1</v>
      </c>
      <c r="AV97" s="4">
        <f ca="1">IF(AU97=0,"",COUNTIF($AU$2:AU97,"&gt;0"))</f>
        <v>96</v>
      </c>
      <c r="AW97" s="4" t="str">
        <f t="shared" ca="1" si="2"/>
        <v>4L 3ft T8</v>
      </c>
      <c r="AY97" s="4" cm="1">
        <f t="array" aca="1" ref="AY97" ca="1">IFERROR(SEARCH(INDIRECT(CELL("address")),AL97),0)</f>
        <v>1</v>
      </c>
      <c r="AZ97" s="4">
        <f ca="1">IF(AY97=0,"",COUNTIF($AY$2:AY97,"&gt;0"))</f>
        <v>96</v>
      </c>
      <c r="BA97" s="4" t="str">
        <f t="shared" ca="1" si="3"/>
        <v>Type C LED Tube 2L 3ft Retrofit w/emergency light</v>
      </c>
    </row>
    <row r="98" spans="1:53" x14ac:dyDescent="0.25">
      <c r="A98" s="18" t="s">
        <v>116</v>
      </c>
      <c r="B98" s="18" t="s">
        <v>234</v>
      </c>
      <c r="C98" s="58">
        <v>2</v>
      </c>
      <c r="D98" s="58">
        <v>32</v>
      </c>
      <c r="E98" s="58">
        <v>64</v>
      </c>
      <c r="F98" s="59">
        <v>0</v>
      </c>
      <c r="G98" s="59"/>
      <c r="H98" s="59"/>
      <c r="I98" s="59"/>
      <c r="J98" s="59"/>
      <c r="K98" s="59"/>
      <c r="L98" s="59"/>
      <c r="M98" s="59"/>
      <c r="N98" s="59"/>
      <c r="O98" s="59"/>
      <c r="P98" s="59">
        <v>0</v>
      </c>
      <c r="AK98" s="46" t="str" cm="1">
        <f t="array" ref="AK98">IFERROR(INDEX(ReferenceTbl[Fixture Description],_xlfn.AGGREGATE(15,3,(ReferenceTbl[Type]=$AK$1)/(ReferenceTbl[Type]=$AK$1)*(ROW(ReferenceTbl[Type])-ROW($B$1)),ROWS($AJ$2:AJ98))),"")</f>
        <v>4L 2ft T8</v>
      </c>
      <c r="AL98" s="46" t="str" cm="1">
        <f t="array" ref="AL98">IFERROR(INDEX(ReferenceTbl[Fixture Description],_xlfn.AGGREGATE(15,3,(ReferenceTbl[Type]=$AL$1)/(ReferenceTbl[Type]=$AL$1)*(ROW(ReferenceTbl[Type])-ROW($B$1)),ROWS($AJ$2:AK98))),"")</f>
        <v>Type C LED Tube 2L 2ft Retrofit w/emergency light</v>
      </c>
      <c r="AM98" s="46" t="str" cm="1">
        <f t="array" ref="AM98">IFERROR(INDEX(ReferenceTbl[Fixture Description],_xlfn.AGGREGATE(15,3,(ReferenceTbl[Type]=$AM$1)/(ReferenceTbl[Type]=$AM$1)*(ROW(ReferenceTbl[Type])-ROW($B$1)),ROWS($AJ$2:AL98))),"")</f>
        <v/>
      </c>
      <c r="AU98" s="4" cm="1">
        <f t="array" aca="1" ref="AU98" ca="1">IFERROR(SEARCH(INDIRECT(CELL("address")),AK98),0)</f>
        <v>1</v>
      </c>
      <c r="AV98" s="4">
        <f ca="1">IF(AU98=0,"",COUNTIF($AU$2:AU98,"&gt;0"))</f>
        <v>97</v>
      </c>
      <c r="AW98" s="4" t="str">
        <f t="shared" ca="1" si="2"/>
        <v>4L 2ft T8</v>
      </c>
      <c r="AY98" s="4" cm="1">
        <f t="array" aca="1" ref="AY98" ca="1">IFERROR(SEARCH(INDIRECT(CELL("address")),AL98),0)</f>
        <v>1</v>
      </c>
      <c r="AZ98" s="4">
        <f ca="1">IF(AY98=0,"",COUNTIF($AY$2:AY98,"&gt;0"))</f>
        <v>97</v>
      </c>
      <c r="BA98" s="4" t="str">
        <f t="shared" ca="1" si="3"/>
        <v>Type C LED Tube 2L 2ft Retrofit w/emergency light</v>
      </c>
    </row>
    <row r="99" spans="1:53" x14ac:dyDescent="0.25">
      <c r="A99" s="18" t="s">
        <v>3513</v>
      </c>
      <c r="B99" s="18" t="s">
        <v>234</v>
      </c>
      <c r="C99" s="58">
        <v>2</v>
      </c>
      <c r="D99" s="58">
        <v>17</v>
      </c>
      <c r="E99" s="58">
        <v>34</v>
      </c>
      <c r="F99" s="59">
        <v>0</v>
      </c>
      <c r="G99" s="59"/>
      <c r="H99" s="59"/>
      <c r="I99" s="59"/>
      <c r="J99" s="59"/>
      <c r="K99" s="59"/>
      <c r="L99" s="59"/>
      <c r="M99" s="59"/>
      <c r="N99" s="59"/>
      <c r="O99" s="59"/>
      <c r="P99" s="59">
        <v>0</v>
      </c>
      <c r="AK99" s="46" t="str" cm="1">
        <f t="array" ref="AK99">IFERROR(INDEX(ReferenceTbl[Fixture Description],_xlfn.AGGREGATE(15,3,(ReferenceTbl[Type]=$AK$1)/(ReferenceTbl[Type]=$AK$1)*(ROW(ReferenceTbl[Type])-ROW($B$1)),ROWS($AJ$2:AJ99))),"")</f>
        <v>3L 4ft T8</v>
      </c>
      <c r="AL99" s="46" t="str" cm="1">
        <f t="array" ref="AL99">IFERROR(INDEX(ReferenceTbl[Fixture Description],_xlfn.AGGREGATE(15,3,(ReferenceTbl[Type]=$AL$1)/(ReferenceTbl[Type]=$AL$1)*(ROW(ReferenceTbl[Type])-ROW($B$1)),ROWS($AJ$2:AK99))),"")</f>
        <v>Type C LED U-Bent Tube 1L 2ft Retrofit</v>
      </c>
      <c r="AM99" s="46" t="str" cm="1">
        <f t="array" ref="AM99">IFERROR(INDEX(ReferenceTbl[Fixture Description],_xlfn.AGGREGATE(15,3,(ReferenceTbl[Type]=$AM$1)/(ReferenceTbl[Type]=$AM$1)*(ROW(ReferenceTbl[Type])-ROW($B$1)),ROWS($AJ$2:AL99))),"")</f>
        <v/>
      </c>
      <c r="AU99" s="4" cm="1">
        <f t="array" aca="1" ref="AU99" ca="1">IFERROR(SEARCH(INDIRECT(CELL("address")),AK99),0)</f>
        <v>1</v>
      </c>
      <c r="AV99" s="4">
        <f ca="1">IF(AU99=0,"",COUNTIF($AU$2:AU99,"&gt;0"))</f>
        <v>98</v>
      </c>
      <c r="AW99" s="4" t="str">
        <f t="shared" ca="1" si="2"/>
        <v>3L 4ft T8</v>
      </c>
      <c r="AY99" s="4" cm="1">
        <f t="array" aca="1" ref="AY99" ca="1">IFERROR(SEARCH(INDIRECT(CELL("address")),AL99),0)</f>
        <v>1</v>
      </c>
      <c r="AZ99" s="4">
        <f ca="1">IF(AY99=0,"",COUNTIF($AY$2:AY99,"&gt;0"))</f>
        <v>98</v>
      </c>
      <c r="BA99" s="4" t="str">
        <f t="shared" ca="1" si="3"/>
        <v>Type C LED U-Bent Tube 1L 2ft Retrofit</v>
      </c>
    </row>
    <row r="100" spans="1:53" x14ac:dyDescent="0.25">
      <c r="A100" s="18" t="s">
        <v>115</v>
      </c>
      <c r="B100" s="18" t="s">
        <v>234</v>
      </c>
      <c r="C100" s="58">
        <v>2</v>
      </c>
      <c r="D100" s="58">
        <v>32</v>
      </c>
      <c r="E100" s="58">
        <v>64</v>
      </c>
      <c r="F100" s="59">
        <v>0</v>
      </c>
      <c r="G100" s="59"/>
      <c r="H100" s="59"/>
      <c r="I100" s="59"/>
      <c r="J100" s="59"/>
      <c r="K100" s="59"/>
      <c r="L100" s="59"/>
      <c r="M100" s="59"/>
      <c r="N100" s="59"/>
      <c r="O100" s="59"/>
      <c r="P100" s="59">
        <v>0</v>
      </c>
      <c r="AK100" s="46" t="str" cm="1">
        <f t="array" ref="AK100">IFERROR(INDEX(ReferenceTbl[Fixture Description],_xlfn.AGGREGATE(15,3,(ReferenceTbl[Type]=$AK$1)/(ReferenceTbl[Type]=$AK$1)*(ROW(ReferenceTbl[Type])-ROW($B$1)),ROWS($AJ$2:AJ100))),"")</f>
        <v>3L 3ft T8</v>
      </c>
      <c r="AL100" s="46" t="str" cm="1">
        <f t="array" ref="AL100">IFERROR(INDEX(ReferenceTbl[Fixture Description],_xlfn.AGGREGATE(15,3,(ReferenceTbl[Type]=$AL$1)/(ReferenceTbl[Type]=$AL$1)*(ROW(ReferenceTbl[Type])-ROW($B$1)),ROWS($AJ$2:AK100))),"")</f>
        <v>Type C LED U-Bent Tube 2L 2ft Retrofit</v>
      </c>
      <c r="AM100" s="46" t="str" cm="1">
        <f t="array" ref="AM100">IFERROR(INDEX(ReferenceTbl[Fixture Description],_xlfn.AGGREGATE(15,3,(ReferenceTbl[Type]=$AM$1)/(ReferenceTbl[Type]=$AM$1)*(ROW(ReferenceTbl[Type])-ROW($B$1)),ROWS($AJ$2:AL100))),"")</f>
        <v/>
      </c>
      <c r="AU100" s="4" cm="1">
        <f t="array" aca="1" ref="AU100" ca="1">IFERROR(SEARCH(INDIRECT(CELL("address")),AK100),0)</f>
        <v>1</v>
      </c>
      <c r="AV100" s="4">
        <f ca="1">IF(AU100=0,"",COUNTIF($AU$2:AU100,"&gt;0"))</f>
        <v>99</v>
      </c>
      <c r="AW100" s="4" t="str">
        <f t="shared" ca="1" si="2"/>
        <v>3L 3ft T8</v>
      </c>
      <c r="AY100" s="4" cm="1">
        <f t="array" aca="1" ref="AY100" ca="1">IFERROR(SEARCH(INDIRECT(CELL("address")),AL100),0)</f>
        <v>1</v>
      </c>
      <c r="AZ100" s="4">
        <f ca="1">IF(AY100=0,"",COUNTIF($AY$2:AY100,"&gt;0"))</f>
        <v>99</v>
      </c>
      <c r="BA100" s="4" t="str">
        <f t="shared" ca="1" si="3"/>
        <v>Type C LED U-Bent Tube 2L 2ft Retrofit</v>
      </c>
    </row>
    <row r="101" spans="1:53" x14ac:dyDescent="0.25">
      <c r="A101" s="18" t="s">
        <v>3583</v>
      </c>
      <c r="B101" s="18" t="s">
        <v>234</v>
      </c>
      <c r="C101" s="58">
        <v>2</v>
      </c>
      <c r="D101" s="58">
        <v>45</v>
      </c>
      <c r="E101" s="58">
        <v>90</v>
      </c>
      <c r="F101" s="59">
        <v>0</v>
      </c>
      <c r="G101" s="59"/>
      <c r="H101" s="59"/>
      <c r="I101" s="59"/>
      <c r="J101" s="59"/>
      <c r="K101" s="59"/>
      <c r="L101" s="59"/>
      <c r="M101" s="59"/>
      <c r="N101" s="59"/>
      <c r="O101" s="59"/>
      <c r="P101" s="59">
        <v>0</v>
      </c>
      <c r="AK101" s="46" t="str" cm="1">
        <f t="array" ref="AK101">IFERROR(INDEX(ReferenceTbl[Fixture Description],_xlfn.AGGREGATE(15,3,(ReferenceTbl[Type]=$AK$1)/(ReferenceTbl[Type]=$AK$1)*(ROW(ReferenceTbl[Type])-ROW($B$1)),ROWS($AJ$2:AJ101))),"")</f>
        <v>3L 2ft T8</v>
      </c>
      <c r="AL101" s="46" t="str" cm="1">
        <f t="array" ref="AL101">IFERROR(INDEX(ReferenceTbl[Fixture Description],_xlfn.AGGREGATE(15,3,(ReferenceTbl[Type]=$AL$1)/(ReferenceTbl[Type]=$AL$1)*(ROW(ReferenceTbl[Type])-ROW($B$1)),ROWS($AJ$2:AK101))),"")</f>
        <v>Type C LED Tube 4L 4ft T8 Retrofit</v>
      </c>
      <c r="AM101" s="46" t="str" cm="1">
        <f t="array" ref="AM101">IFERROR(INDEX(ReferenceTbl[Fixture Description],_xlfn.AGGREGATE(15,3,(ReferenceTbl[Type]=$AM$1)/(ReferenceTbl[Type]=$AM$1)*(ROW(ReferenceTbl[Type])-ROW($B$1)),ROWS($AJ$2:AL101))),"")</f>
        <v/>
      </c>
      <c r="AU101" s="4" cm="1">
        <f t="array" aca="1" ref="AU101" ca="1">IFERROR(SEARCH(INDIRECT(CELL("address")),AK101),0)</f>
        <v>1</v>
      </c>
      <c r="AV101" s="4">
        <f ca="1">IF(AU101=0,"",COUNTIF($AU$2:AU101,"&gt;0"))</f>
        <v>100</v>
      </c>
      <c r="AW101" s="4" t="str">
        <f t="shared" ca="1" si="2"/>
        <v>3L 2ft T8</v>
      </c>
      <c r="AY101" s="4" cm="1">
        <f t="array" aca="1" ref="AY101" ca="1">IFERROR(SEARCH(INDIRECT(CELL("address")),AL101),0)</f>
        <v>1</v>
      </c>
      <c r="AZ101" s="4">
        <f ca="1">IF(AY101=0,"",COUNTIF($AY$2:AY101,"&gt;0"))</f>
        <v>100</v>
      </c>
      <c r="BA101" s="4" t="str">
        <f t="shared" ca="1" si="3"/>
        <v>Type C LED Tube 4L 4ft T8 Retrofit</v>
      </c>
    </row>
    <row r="102" spans="1:53" x14ac:dyDescent="0.25">
      <c r="A102" s="18" t="s">
        <v>188</v>
      </c>
      <c r="B102" s="18" t="s">
        <v>234</v>
      </c>
      <c r="C102" s="58">
        <v>2</v>
      </c>
      <c r="D102" s="58">
        <v>32</v>
      </c>
      <c r="E102" s="58">
        <v>64</v>
      </c>
      <c r="F102" s="59">
        <v>0</v>
      </c>
      <c r="G102" s="59"/>
      <c r="H102" s="59"/>
      <c r="I102" s="59"/>
      <c r="J102" s="59"/>
      <c r="K102" s="59"/>
      <c r="L102" s="59"/>
      <c r="M102" s="59"/>
      <c r="N102" s="59"/>
      <c r="O102" s="59"/>
      <c r="P102" s="59">
        <v>0</v>
      </c>
      <c r="AK102" s="46" t="str" cm="1">
        <f t="array" ref="AK102">IFERROR(INDEX(ReferenceTbl[Fixture Description],_xlfn.AGGREGATE(15,3,(ReferenceTbl[Type]=$AK$1)/(ReferenceTbl[Type]=$AK$1)*(ROW(ReferenceTbl[Type])-ROW($B$1)),ROWS($AJ$2:AJ102))),"")</f>
        <v>2L 4ft T8</v>
      </c>
      <c r="AL102" s="46" t="str" cm="1">
        <f t="array" ref="AL102">IFERROR(INDEX(ReferenceTbl[Fixture Description],_xlfn.AGGREGATE(15,3,(ReferenceTbl[Type]=$AL$1)/(ReferenceTbl[Type]=$AL$1)*(ROW(ReferenceTbl[Type])-ROW($B$1)),ROWS($AJ$2:AK102))),"")</f>
        <v>Type C LED Tube 3L 4ft T8 Retrofit</v>
      </c>
      <c r="AM102" s="46" t="str" cm="1">
        <f t="array" ref="AM102">IFERROR(INDEX(ReferenceTbl[Fixture Description],_xlfn.AGGREGATE(15,3,(ReferenceTbl[Type]=$AM$1)/(ReferenceTbl[Type]=$AM$1)*(ROW(ReferenceTbl[Type])-ROW($B$1)),ROWS($AJ$2:AL102))),"")</f>
        <v/>
      </c>
      <c r="AU102" s="4" cm="1">
        <f t="array" aca="1" ref="AU102" ca="1">IFERROR(SEARCH(INDIRECT(CELL("address")),AK102),0)</f>
        <v>1</v>
      </c>
      <c r="AV102" s="4">
        <f ca="1">IF(AU102=0,"",COUNTIF($AU$2:AU102,"&gt;0"))</f>
        <v>101</v>
      </c>
      <c r="AW102" s="4" t="str">
        <f t="shared" ca="1" si="2"/>
        <v>2L 4ft T8</v>
      </c>
      <c r="AY102" s="4" cm="1">
        <f t="array" aca="1" ref="AY102" ca="1">IFERROR(SEARCH(INDIRECT(CELL("address")),AL102),0)</f>
        <v>1</v>
      </c>
      <c r="AZ102" s="4">
        <f ca="1">IF(AY102=0,"",COUNTIF($AY$2:AY102,"&gt;0"))</f>
        <v>101</v>
      </c>
      <c r="BA102" s="4" t="str">
        <f t="shared" ca="1" si="3"/>
        <v>Type C LED Tube 3L 4ft T8 Retrofit</v>
      </c>
    </row>
    <row r="103" spans="1:53" x14ac:dyDescent="0.25">
      <c r="A103" s="18" t="s">
        <v>212</v>
      </c>
      <c r="B103" s="18" t="s">
        <v>234</v>
      </c>
      <c r="C103" s="58">
        <v>2</v>
      </c>
      <c r="D103" s="58">
        <v>32</v>
      </c>
      <c r="E103" s="58">
        <v>64</v>
      </c>
      <c r="F103" s="59">
        <v>0</v>
      </c>
      <c r="G103" s="59"/>
      <c r="H103" s="59"/>
      <c r="I103" s="59"/>
      <c r="J103" s="59"/>
      <c r="K103" s="59"/>
      <c r="L103" s="59"/>
      <c r="M103" s="59"/>
      <c r="N103" s="59"/>
      <c r="O103" s="59"/>
      <c r="P103" s="59">
        <v>0</v>
      </c>
      <c r="AK103" s="46" t="str" cm="1">
        <f t="array" ref="AK103">IFERROR(INDEX(ReferenceTbl[Fixture Description],_xlfn.AGGREGATE(15,3,(ReferenceTbl[Type]=$AK$1)/(ReferenceTbl[Type]=$AK$1)*(ROW(ReferenceTbl[Type])-ROW($B$1)),ROWS($AJ$2:AJ103))),"")</f>
        <v>2L 3ft T8</v>
      </c>
      <c r="AL103" s="46" t="str" cm="1">
        <f t="array" ref="AL103">IFERROR(INDEX(ReferenceTbl[Fixture Description],_xlfn.AGGREGATE(15,3,(ReferenceTbl[Type]=$AL$1)/(ReferenceTbl[Type]=$AL$1)*(ROW(ReferenceTbl[Type])-ROW($B$1)),ROWS($AJ$2:AK103))),"")</f>
        <v>Type C LED Tube 2L 4ft T8 Retrofit</v>
      </c>
      <c r="AM103" s="46" t="str" cm="1">
        <f t="array" ref="AM103">IFERROR(INDEX(ReferenceTbl[Fixture Description],_xlfn.AGGREGATE(15,3,(ReferenceTbl[Type]=$AM$1)/(ReferenceTbl[Type]=$AM$1)*(ROW(ReferenceTbl[Type])-ROW($B$1)),ROWS($AJ$2:AL103))),"")</f>
        <v/>
      </c>
      <c r="AU103" s="4" cm="1">
        <f t="array" aca="1" ref="AU103" ca="1">IFERROR(SEARCH(INDIRECT(CELL("address")),AK103),0)</f>
        <v>1</v>
      </c>
      <c r="AV103" s="4">
        <f ca="1">IF(AU103=0,"",COUNTIF($AU$2:AU103,"&gt;0"))</f>
        <v>102</v>
      </c>
      <c r="AW103" s="4" t="str">
        <f t="shared" ca="1" si="2"/>
        <v>2L 3ft T8</v>
      </c>
      <c r="AY103" s="4" cm="1">
        <f t="array" aca="1" ref="AY103" ca="1">IFERROR(SEARCH(INDIRECT(CELL("address")),AL103),0)</f>
        <v>1</v>
      </c>
      <c r="AZ103" s="4">
        <f ca="1">IF(AY103=0,"",COUNTIF($AY$2:AY103,"&gt;0"))</f>
        <v>102</v>
      </c>
      <c r="BA103" s="4" t="str">
        <f t="shared" ca="1" si="3"/>
        <v>Type C LED Tube 2L 4ft T8 Retrofit</v>
      </c>
    </row>
    <row r="104" spans="1:53" x14ac:dyDescent="0.25">
      <c r="A104" s="18" t="s">
        <v>176</v>
      </c>
      <c r="B104" s="18" t="s">
        <v>234</v>
      </c>
      <c r="C104" s="58">
        <v>4</v>
      </c>
      <c r="D104" s="58">
        <v>40</v>
      </c>
      <c r="E104" s="58">
        <v>160</v>
      </c>
      <c r="F104" s="59">
        <v>0</v>
      </c>
      <c r="G104" s="59"/>
      <c r="H104" s="59"/>
      <c r="I104" s="59"/>
      <c r="J104" s="59"/>
      <c r="K104" s="59"/>
      <c r="L104" s="59"/>
      <c r="M104" s="59"/>
      <c r="N104" s="59"/>
      <c r="O104" s="59"/>
      <c r="P104" s="59">
        <v>0</v>
      </c>
      <c r="AK104" s="46" t="str" cm="1">
        <f t="array" ref="AK104">IFERROR(INDEX(ReferenceTbl[Fixture Description],_xlfn.AGGREGATE(15,3,(ReferenceTbl[Type]=$AK$1)/(ReferenceTbl[Type]=$AK$1)*(ROW(ReferenceTbl[Type])-ROW($B$1)),ROWS($AJ$2:AJ104))),"")</f>
        <v>2L 2ft T8</v>
      </c>
      <c r="AL104" s="46" t="str" cm="1">
        <f t="array" ref="AL104">IFERROR(INDEX(ReferenceTbl[Fixture Description],_xlfn.AGGREGATE(15,3,(ReferenceTbl[Type]=$AL$1)/(ReferenceTbl[Type]=$AL$1)*(ROW(ReferenceTbl[Type])-ROW($B$1)),ROWS($AJ$2:AK104))),"")</f>
        <v>Type C LED Tube 2L 3ft T8 Retrofit</v>
      </c>
      <c r="AM104" s="46" t="str" cm="1">
        <f t="array" ref="AM104">IFERROR(INDEX(ReferenceTbl[Fixture Description],_xlfn.AGGREGATE(15,3,(ReferenceTbl[Type]=$AM$1)/(ReferenceTbl[Type]=$AM$1)*(ROW(ReferenceTbl[Type])-ROW($B$1)),ROWS($AJ$2:AL104))),"")</f>
        <v/>
      </c>
      <c r="AU104" s="4" cm="1">
        <f t="array" aca="1" ref="AU104" ca="1">IFERROR(SEARCH(INDIRECT(CELL("address")),AK104),0)</f>
        <v>1</v>
      </c>
      <c r="AV104" s="4">
        <f ca="1">IF(AU104=0,"",COUNTIF($AU$2:AU104,"&gt;0"))</f>
        <v>103</v>
      </c>
      <c r="AW104" s="4" t="str">
        <f t="shared" ca="1" si="2"/>
        <v>2L 2ft T8</v>
      </c>
      <c r="AY104" s="4" cm="1">
        <f t="array" aca="1" ref="AY104" ca="1">IFERROR(SEARCH(INDIRECT(CELL("address")),AL104),0)</f>
        <v>1</v>
      </c>
      <c r="AZ104" s="4">
        <f ca="1">IF(AY104=0,"",COUNTIF($AY$2:AY104,"&gt;0"))</f>
        <v>103</v>
      </c>
      <c r="BA104" s="4" t="str">
        <f t="shared" ca="1" si="3"/>
        <v>Type C LED Tube 2L 3ft T8 Retrofit</v>
      </c>
    </row>
    <row r="105" spans="1:53" x14ac:dyDescent="0.25">
      <c r="A105" s="18" t="s">
        <v>122</v>
      </c>
      <c r="B105" s="18" t="s">
        <v>234</v>
      </c>
      <c r="C105" s="58">
        <v>4</v>
      </c>
      <c r="D105" s="58">
        <v>40</v>
      </c>
      <c r="E105" s="58">
        <v>160</v>
      </c>
      <c r="F105" s="59">
        <v>0</v>
      </c>
      <c r="G105" s="59"/>
      <c r="H105" s="59"/>
      <c r="I105" s="59"/>
      <c r="J105" s="59"/>
      <c r="K105" s="59"/>
      <c r="L105" s="59"/>
      <c r="M105" s="59"/>
      <c r="N105" s="59"/>
      <c r="O105" s="59"/>
      <c r="P105" s="59">
        <v>0</v>
      </c>
      <c r="AK105" s="46" t="str" cm="1">
        <f t="array" ref="AK105">IFERROR(INDEX(ReferenceTbl[Fixture Description],_xlfn.AGGREGATE(15,3,(ReferenceTbl[Type]=$AK$1)/(ReferenceTbl[Type]=$AK$1)*(ROW(ReferenceTbl[Type])-ROW($B$1)),ROWS($AJ$2:AJ105))),"")</f>
        <v>1L 4ft T8</v>
      </c>
      <c r="AL105" s="46" t="str" cm="1">
        <f t="array" ref="AL105">IFERROR(INDEX(ReferenceTbl[Fixture Description],_xlfn.AGGREGATE(15,3,(ReferenceTbl[Type]=$AL$1)/(ReferenceTbl[Type]=$AL$1)*(ROW(ReferenceTbl[Type])-ROW($B$1)),ROWS($AJ$2:AK105))),"")</f>
        <v>Type C LED Tube 2L 2ft T8 Retrofit</v>
      </c>
      <c r="AM105" s="46" t="str" cm="1">
        <f t="array" ref="AM105">IFERROR(INDEX(ReferenceTbl[Fixture Description],_xlfn.AGGREGATE(15,3,(ReferenceTbl[Type]=$AM$1)/(ReferenceTbl[Type]=$AM$1)*(ROW(ReferenceTbl[Type])-ROW($B$1)),ROWS($AJ$2:AL105))),"")</f>
        <v/>
      </c>
      <c r="AU105" s="4" cm="1">
        <f t="array" aca="1" ref="AU105" ca="1">IFERROR(SEARCH(INDIRECT(CELL("address")),AK105),0)</f>
        <v>1</v>
      </c>
      <c r="AV105" s="4">
        <f ca="1">IF(AU105=0,"",COUNTIF($AU$2:AU105,"&gt;0"))</f>
        <v>104</v>
      </c>
      <c r="AW105" s="4" t="str">
        <f t="shared" ca="1" si="2"/>
        <v>1L 4ft T8</v>
      </c>
      <c r="AY105" s="4" cm="1">
        <f t="array" aca="1" ref="AY105" ca="1">IFERROR(SEARCH(INDIRECT(CELL("address")),AL105),0)</f>
        <v>1</v>
      </c>
      <c r="AZ105" s="4">
        <f ca="1">IF(AY105=0,"",COUNTIF($AY$2:AY105,"&gt;0"))</f>
        <v>104</v>
      </c>
      <c r="BA105" s="4" t="str">
        <f t="shared" ca="1" si="3"/>
        <v>Type C LED Tube 2L 2ft T8 Retrofit</v>
      </c>
    </row>
    <row r="106" spans="1:53" x14ac:dyDescent="0.25">
      <c r="A106" s="18" t="s">
        <v>164</v>
      </c>
      <c r="B106" s="18" t="s">
        <v>234</v>
      </c>
      <c r="C106" s="58">
        <v>2</v>
      </c>
      <c r="D106" s="58">
        <v>75</v>
      </c>
      <c r="E106" s="58">
        <v>150</v>
      </c>
      <c r="F106" s="59">
        <v>0</v>
      </c>
      <c r="G106" s="59"/>
      <c r="H106" s="59"/>
      <c r="I106" s="59"/>
      <c r="J106" s="59"/>
      <c r="K106" s="59"/>
      <c r="L106" s="59"/>
      <c r="M106" s="59"/>
      <c r="N106" s="59"/>
      <c r="O106" s="59"/>
      <c r="P106" s="59">
        <v>0</v>
      </c>
      <c r="AK106" s="46" t="str" cm="1">
        <f t="array" ref="AK106">IFERROR(INDEX(ReferenceTbl[Fixture Description],_xlfn.AGGREGATE(15,3,(ReferenceTbl[Type]=$AK$1)/(ReferenceTbl[Type]=$AK$1)*(ROW(ReferenceTbl[Type])-ROW($B$1)),ROWS($AJ$2:AJ106))),"")</f>
        <v>1L 3ft T8</v>
      </c>
      <c r="AL106" s="46" t="str" cm="1">
        <f t="array" ref="AL106">IFERROR(INDEX(ReferenceTbl[Fixture Description],_xlfn.AGGREGATE(15,3,(ReferenceTbl[Type]=$AL$1)/(ReferenceTbl[Type]=$AL$1)*(ROW(ReferenceTbl[Type])-ROW($B$1)),ROWS($AJ$2:AK106))),"")</f>
        <v>Type C LED Tube 1L 4ft T8 Retrofit</v>
      </c>
      <c r="AM106" s="46" t="str" cm="1">
        <f t="array" ref="AM106">IFERROR(INDEX(ReferenceTbl[Fixture Description],_xlfn.AGGREGATE(15,3,(ReferenceTbl[Type]=$AM$1)/(ReferenceTbl[Type]=$AM$1)*(ROW(ReferenceTbl[Type])-ROW($B$1)),ROWS($AJ$2:AL106))),"")</f>
        <v/>
      </c>
      <c r="AU106" s="4" cm="1">
        <f t="array" aca="1" ref="AU106" ca="1">IFERROR(SEARCH(INDIRECT(CELL("address")),AK106),0)</f>
        <v>1</v>
      </c>
      <c r="AV106" s="4">
        <f ca="1">IF(AU106=0,"",COUNTIF($AU$2:AU106,"&gt;0"))</f>
        <v>105</v>
      </c>
      <c r="AW106" s="4" t="str">
        <f t="shared" ca="1" si="2"/>
        <v>1L 3ft T8</v>
      </c>
      <c r="AY106" s="4" cm="1">
        <f t="array" aca="1" ref="AY106" ca="1">IFERROR(SEARCH(INDIRECT(CELL("address")),AL106),0)</f>
        <v>1</v>
      </c>
      <c r="AZ106" s="4">
        <f ca="1">IF(AY106=0,"",COUNTIF($AY$2:AY106,"&gt;0"))</f>
        <v>105</v>
      </c>
      <c r="BA106" s="4" t="str">
        <f t="shared" ca="1" si="3"/>
        <v>Type C LED Tube 1L 4ft T8 Retrofit</v>
      </c>
    </row>
    <row r="107" spans="1:53" x14ac:dyDescent="0.25">
      <c r="A107" s="18" t="s">
        <v>187</v>
      </c>
      <c r="B107" s="18" t="s">
        <v>234</v>
      </c>
      <c r="C107" s="58">
        <v>2</v>
      </c>
      <c r="D107" s="58">
        <v>65</v>
      </c>
      <c r="E107" s="58">
        <v>130</v>
      </c>
      <c r="F107" s="59">
        <v>0</v>
      </c>
      <c r="G107" s="59"/>
      <c r="H107" s="59"/>
      <c r="I107" s="59"/>
      <c r="J107" s="59"/>
      <c r="K107" s="59"/>
      <c r="L107" s="59"/>
      <c r="M107" s="59"/>
      <c r="N107" s="59"/>
      <c r="O107" s="59"/>
      <c r="P107" s="59">
        <v>0</v>
      </c>
      <c r="AK107" s="46" t="str" cm="1">
        <f t="array" ref="AK107">IFERROR(INDEX(ReferenceTbl[Fixture Description],_xlfn.AGGREGATE(15,3,(ReferenceTbl[Type]=$AK$1)/(ReferenceTbl[Type]=$AK$1)*(ROW(ReferenceTbl[Type])-ROW($B$1)),ROWS($AJ$2:AJ107))),"")</f>
        <v>1L 2ft T8</v>
      </c>
      <c r="AL107" s="46" t="str" cm="1">
        <f t="array" ref="AL107">IFERROR(INDEX(ReferenceTbl[Fixture Description],_xlfn.AGGREGATE(15,3,(ReferenceTbl[Type]=$AL$1)/(ReferenceTbl[Type]=$AL$1)*(ROW(ReferenceTbl[Type])-ROW($B$1)),ROWS($AJ$2:AK107))),"")</f>
        <v>Type C LED Tube 1L 3ft T8 Retrofit</v>
      </c>
      <c r="AM107" s="46" t="str" cm="1">
        <f t="array" ref="AM107">IFERROR(INDEX(ReferenceTbl[Fixture Description],_xlfn.AGGREGATE(15,3,(ReferenceTbl[Type]=$AM$1)/(ReferenceTbl[Type]=$AM$1)*(ROW(ReferenceTbl[Type])-ROW($B$1)),ROWS($AJ$2:AL107))),"")</f>
        <v/>
      </c>
      <c r="AU107" s="4" cm="1">
        <f t="array" aca="1" ref="AU107" ca="1">IFERROR(SEARCH(INDIRECT(CELL("address")),AK107),0)</f>
        <v>1</v>
      </c>
      <c r="AV107" s="4">
        <f ca="1">IF(AU107=0,"",COUNTIF($AU$2:AU107,"&gt;0"))</f>
        <v>106</v>
      </c>
      <c r="AW107" s="4" t="str">
        <f t="shared" ca="1" si="2"/>
        <v>1L 2ft T8</v>
      </c>
      <c r="AY107" s="4" cm="1">
        <f t="array" aca="1" ref="AY107" ca="1">IFERROR(SEARCH(INDIRECT(CELL("address")),AL107),0)</f>
        <v>1</v>
      </c>
      <c r="AZ107" s="4">
        <f ca="1">IF(AY107=0,"",COUNTIF($AY$2:AY107,"&gt;0"))</f>
        <v>106</v>
      </c>
      <c r="BA107" s="4" t="str">
        <f t="shared" ca="1" si="3"/>
        <v>Type C LED Tube 1L 3ft T8 Retrofit</v>
      </c>
    </row>
    <row r="108" spans="1:53" x14ac:dyDescent="0.25">
      <c r="A108" s="18" t="s">
        <v>174</v>
      </c>
      <c r="B108" s="18" t="s">
        <v>234</v>
      </c>
      <c r="C108" s="58">
        <v>2</v>
      </c>
      <c r="D108" s="58">
        <v>32</v>
      </c>
      <c r="E108" s="58">
        <v>64</v>
      </c>
      <c r="F108" s="59">
        <v>0</v>
      </c>
      <c r="G108" s="59"/>
      <c r="H108" s="59"/>
      <c r="I108" s="59"/>
      <c r="J108" s="59"/>
      <c r="K108" s="59"/>
      <c r="L108" s="59"/>
      <c r="M108" s="59"/>
      <c r="N108" s="59"/>
      <c r="O108" s="59"/>
      <c r="P108" s="59">
        <v>0</v>
      </c>
      <c r="AK108" s="46" t="str" cm="1">
        <f t="array" ref="AK108">IFERROR(INDEX(ReferenceTbl[Fixture Description],_xlfn.AGGREGATE(15,3,(ReferenceTbl[Type]=$AK$1)/(ReferenceTbl[Type]=$AK$1)*(ROW(ReferenceTbl[Type])-ROW($B$1)),ROWS($AJ$2:AJ108))),"")</f>
        <v>2L 2ft T8 48V</v>
      </c>
      <c r="AL108" s="46" t="str" cm="1">
        <f t="array" ref="AL108">IFERROR(INDEX(ReferenceTbl[Fixture Description],_xlfn.AGGREGATE(15,3,(ReferenceTbl[Type]=$AL$1)/(ReferenceTbl[Type]=$AL$1)*(ROW(ReferenceTbl[Type])-ROW($B$1)),ROWS($AJ$2:AK108))),"")</f>
        <v>Type C LED Tube 1L 2ft T8 Retrofit</v>
      </c>
      <c r="AM108" s="46" t="str" cm="1">
        <f t="array" ref="AM108">IFERROR(INDEX(ReferenceTbl[Fixture Description],_xlfn.AGGREGATE(15,3,(ReferenceTbl[Type]=$AM$1)/(ReferenceTbl[Type]=$AM$1)*(ROW(ReferenceTbl[Type])-ROW($B$1)),ROWS($AJ$2:AL108))),"")</f>
        <v/>
      </c>
      <c r="AU108" s="4" cm="1">
        <f t="array" aca="1" ref="AU108" ca="1">IFERROR(SEARCH(INDIRECT(CELL("address")),AK108),0)</f>
        <v>1</v>
      </c>
      <c r="AV108" s="4">
        <f ca="1">IF(AU108=0,"",COUNTIF($AU$2:AU108,"&gt;0"))</f>
        <v>107</v>
      </c>
      <c r="AW108" s="4" t="str">
        <f t="shared" ca="1" si="2"/>
        <v>2L 2ft T8 48V</v>
      </c>
      <c r="AY108" s="4" cm="1">
        <f t="array" aca="1" ref="AY108" ca="1">IFERROR(SEARCH(INDIRECT(CELL("address")),AL108),0)</f>
        <v>1</v>
      </c>
      <c r="AZ108" s="4">
        <f ca="1">IF(AY108=0,"",COUNTIF($AY$2:AY108,"&gt;0"))</f>
        <v>107</v>
      </c>
      <c r="BA108" s="4" t="str">
        <f t="shared" ca="1" si="3"/>
        <v>Type C LED Tube 1L 2ft T8 Retrofit</v>
      </c>
    </row>
    <row r="109" spans="1:53" x14ac:dyDescent="0.25">
      <c r="A109" s="18" t="s">
        <v>173</v>
      </c>
      <c r="B109" s="18" t="s">
        <v>234</v>
      </c>
      <c r="C109" s="58">
        <v>2</v>
      </c>
      <c r="D109" s="58">
        <v>17</v>
      </c>
      <c r="E109" s="58">
        <v>34</v>
      </c>
      <c r="F109" s="59">
        <v>0</v>
      </c>
      <c r="G109" s="59"/>
      <c r="H109" s="59"/>
      <c r="I109" s="59"/>
      <c r="J109" s="59"/>
      <c r="K109" s="59"/>
      <c r="L109" s="59"/>
      <c r="M109" s="59"/>
      <c r="N109" s="59"/>
      <c r="O109" s="59"/>
      <c r="P109" s="59">
        <v>0</v>
      </c>
      <c r="AK109" s="46" t="str" cm="1">
        <f t="array" ref="AK109">IFERROR(INDEX(ReferenceTbl[Fixture Description],_xlfn.AGGREGATE(15,3,(ReferenceTbl[Type]=$AK$1)/(ReferenceTbl[Type]=$AK$1)*(ROW(ReferenceTbl[Type])-ROW($B$1)),ROWS($AJ$2:AJ109))),"")</f>
        <v>2L 2ft T12 48V</v>
      </c>
      <c r="AL109" s="46" t="str" cm="1">
        <f t="array" ref="AL109">IFERROR(INDEX(ReferenceTbl[Fixture Description],_xlfn.AGGREGATE(15,3,(ReferenceTbl[Type]=$AL$1)/(ReferenceTbl[Type]=$AL$1)*(ROW(ReferenceTbl[Type])-ROW($B$1)),ROWS($AJ$2:AK109))),"")</f>
        <v>Type C LED Tube 4L 4ft T5 Retrofit</v>
      </c>
      <c r="AM109" s="46" t="str" cm="1">
        <f t="array" ref="AM109">IFERROR(INDEX(ReferenceTbl[Fixture Description],_xlfn.AGGREGATE(15,3,(ReferenceTbl[Type]=$AM$1)/(ReferenceTbl[Type]=$AM$1)*(ROW(ReferenceTbl[Type])-ROW($B$1)),ROWS($AJ$2:AL109))),"")</f>
        <v/>
      </c>
      <c r="AU109" s="4" cm="1">
        <f t="array" aca="1" ref="AU109" ca="1">IFERROR(SEARCH(INDIRECT(CELL("address")),AK109),0)</f>
        <v>1</v>
      </c>
      <c r="AV109" s="4">
        <f ca="1">IF(AU109=0,"",COUNTIF($AU$2:AU109,"&gt;0"))</f>
        <v>108</v>
      </c>
      <c r="AW109" s="4" t="str">
        <f t="shared" ca="1" si="2"/>
        <v>2L 2ft T12 48V</v>
      </c>
      <c r="AY109" s="4" cm="1">
        <f t="array" aca="1" ref="AY109" ca="1">IFERROR(SEARCH(INDIRECT(CELL("address")),AL109),0)</f>
        <v>1</v>
      </c>
      <c r="AZ109" s="4">
        <f ca="1">IF(AY109=0,"",COUNTIF($AY$2:AY109,"&gt;0"))</f>
        <v>108</v>
      </c>
      <c r="BA109" s="4" t="str">
        <f t="shared" ca="1" si="3"/>
        <v>Type C LED Tube 4L 4ft T5 Retrofit</v>
      </c>
    </row>
    <row r="110" spans="1:53" x14ac:dyDescent="0.25">
      <c r="A110" s="18" t="s">
        <v>3584</v>
      </c>
      <c r="B110" s="18" t="s">
        <v>234</v>
      </c>
      <c r="C110" s="58">
        <v>1</v>
      </c>
      <c r="D110" s="58">
        <v>0</v>
      </c>
      <c r="E110" s="58">
        <v>0</v>
      </c>
      <c r="F110" s="59">
        <v>0</v>
      </c>
      <c r="G110" s="59"/>
      <c r="H110" s="59"/>
      <c r="I110" s="59"/>
      <c r="J110" s="59"/>
      <c r="K110" s="59"/>
      <c r="L110" s="59"/>
      <c r="M110" s="59"/>
      <c r="N110" s="59"/>
      <c r="O110" s="59"/>
      <c r="P110" s="59">
        <v>0</v>
      </c>
      <c r="AK110" s="46" t="str" cm="1">
        <f t="array" ref="AK110">IFERROR(INDEX(ReferenceTbl[Fixture Description],_xlfn.AGGREGATE(15,3,(ReferenceTbl[Type]=$AK$1)/(ReferenceTbl[Type]=$AK$1)*(ROW(ReferenceTbl[Type])-ROW($B$1)),ROWS($AJ$2:AJ110))),"")</f>
        <v>4L 4ft T12</v>
      </c>
      <c r="AL110" s="46" t="str" cm="1">
        <f t="array" ref="AL110">IFERROR(INDEX(ReferenceTbl[Fixture Description],_xlfn.AGGREGATE(15,3,(ReferenceTbl[Type]=$AL$1)/(ReferenceTbl[Type]=$AL$1)*(ROW(ReferenceTbl[Type])-ROW($B$1)),ROWS($AJ$2:AK110))),"")</f>
        <v>Type C LED Tube 4L 3ft T5 Retrofit</v>
      </c>
      <c r="AM110" s="46" t="str" cm="1">
        <f t="array" ref="AM110">IFERROR(INDEX(ReferenceTbl[Fixture Description],_xlfn.AGGREGATE(15,3,(ReferenceTbl[Type]=$AM$1)/(ReferenceTbl[Type]=$AM$1)*(ROW(ReferenceTbl[Type])-ROW($B$1)),ROWS($AJ$2:AL110))),"")</f>
        <v/>
      </c>
      <c r="AU110" s="4" cm="1">
        <f t="array" aca="1" ref="AU110" ca="1">IFERROR(SEARCH(INDIRECT(CELL("address")),AK110),0)</f>
        <v>1</v>
      </c>
      <c r="AV110" s="4">
        <f ca="1">IF(AU110=0,"",COUNTIF($AU$2:AU110,"&gt;0"))</f>
        <v>109</v>
      </c>
      <c r="AW110" s="4" t="str">
        <f t="shared" ca="1" si="2"/>
        <v>4L 4ft T12</v>
      </c>
      <c r="AY110" s="4" cm="1">
        <f t="array" aca="1" ref="AY110" ca="1">IFERROR(SEARCH(INDIRECT(CELL("address")),AL110),0)</f>
        <v>1</v>
      </c>
      <c r="AZ110" s="4">
        <f ca="1">IF(AY110=0,"",COUNTIF($AY$2:AY110,"&gt;0"))</f>
        <v>109</v>
      </c>
      <c r="BA110" s="4" t="str">
        <f t="shared" ca="1" si="3"/>
        <v>Type C LED Tube 4L 3ft T5 Retrofit</v>
      </c>
    </row>
    <row r="111" spans="1:53" x14ac:dyDescent="0.25">
      <c r="A111" s="18" t="s">
        <v>120</v>
      </c>
      <c r="B111" s="18" t="s">
        <v>234</v>
      </c>
      <c r="C111" s="58">
        <v>4</v>
      </c>
      <c r="D111" s="58">
        <v>32</v>
      </c>
      <c r="E111" s="58">
        <v>128</v>
      </c>
      <c r="F111" s="59">
        <v>0</v>
      </c>
      <c r="G111" s="59"/>
      <c r="H111" s="59"/>
      <c r="I111" s="59"/>
      <c r="J111" s="59"/>
      <c r="K111" s="59"/>
      <c r="L111" s="59"/>
      <c r="M111" s="59"/>
      <c r="N111" s="59"/>
      <c r="O111" s="59"/>
      <c r="P111" s="59">
        <v>0</v>
      </c>
      <c r="AK111" s="46" t="str" cm="1">
        <f t="array" ref="AK111">IFERROR(INDEX(ReferenceTbl[Fixture Description],_xlfn.AGGREGATE(15,3,(ReferenceTbl[Type]=$AK$1)/(ReferenceTbl[Type]=$AK$1)*(ROW(ReferenceTbl[Type])-ROW($B$1)),ROWS($AJ$2:AJ111))),"")</f>
        <v>2L 4ft T12</v>
      </c>
      <c r="AL111" s="46" t="str" cm="1">
        <f t="array" ref="AL111">IFERROR(INDEX(ReferenceTbl[Fixture Description],_xlfn.AGGREGATE(15,3,(ReferenceTbl[Type]=$AL$1)/(ReferenceTbl[Type]=$AL$1)*(ROW(ReferenceTbl[Type])-ROW($B$1)),ROWS($AJ$2:AK111))),"")</f>
        <v>Type C LED Tube 4L 2ft T5 Retrofit</v>
      </c>
      <c r="AM111" s="46" t="str" cm="1">
        <f t="array" ref="AM111">IFERROR(INDEX(ReferenceTbl[Fixture Description],_xlfn.AGGREGATE(15,3,(ReferenceTbl[Type]=$AM$1)/(ReferenceTbl[Type]=$AM$1)*(ROW(ReferenceTbl[Type])-ROW($B$1)),ROWS($AJ$2:AL111))),"")</f>
        <v/>
      </c>
      <c r="AU111" s="4" cm="1">
        <f t="array" aca="1" ref="AU111" ca="1">IFERROR(SEARCH(INDIRECT(CELL("address")),AK111),0)</f>
        <v>1</v>
      </c>
      <c r="AV111" s="4">
        <f ca="1">IF(AU111=0,"",COUNTIF($AU$2:AU111,"&gt;0"))</f>
        <v>110</v>
      </c>
      <c r="AW111" s="4" t="str">
        <f t="shared" ca="1" si="2"/>
        <v>2L 4ft T12</v>
      </c>
      <c r="AY111" s="4" cm="1">
        <f t="array" aca="1" ref="AY111" ca="1">IFERROR(SEARCH(INDIRECT(CELL("address")),AL111),0)</f>
        <v>1</v>
      </c>
      <c r="AZ111" s="4">
        <f ca="1">IF(AY111=0,"",COUNTIF($AY$2:AY111,"&gt;0"))</f>
        <v>110</v>
      </c>
      <c r="BA111" s="4" t="str">
        <f t="shared" ca="1" si="3"/>
        <v>Type C LED Tube 4L 2ft T5 Retrofit</v>
      </c>
    </row>
    <row r="112" spans="1:53" x14ac:dyDescent="0.25">
      <c r="A112" s="18" t="s">
        <v>3514</v>
      </c>
      <c r="B112" s="18" t="s">
        <v>234</v>
      </c>
      <c r="C112" s="58">
        <v>4</v>
      </c>
      <c r="D112" s="58">
        <v>25</v>
      </c>
      <c r="E112" s="58">
        <v>100</v>
      </c>
      <c r="F112" s="59">
        <v>0</v>
      </c>
      <c r="G112" s="59"/>
      <c r="H112" s="59"/>
      <c r="I112" s="59"/>
      <c r="J112" s="59"/>
      <c r="K112" s="59"/>
      <c r="L112" s="59"/>
      <c r="M112" s="59"/>
      <c r="N112" s="59"/>
      <c r="O112" s="59"/>
      <c r="P112" s="59">
        <v>0</v>
      </c>
      <c r="AK112" s="46" t="str" cm="1">
        <f t="array" ref="AK112">IFERROR(INDEX(ReferenceTbl[Fixture Description],_xlfn.AGGREGATE(15,3,(ReferenceTbl[Type]=$AK$1)/(ReferenceTbl[Type]=$AK$1)*(ROW(ReferenceTbl[Type])-ROW($B$1)),ROWS($AJ$2:AJ112))),"")</f>
        <v>2L 8ft T12</v>
      </c>
      <c r="AL112" s="46" t="str" cm="1">
        <f t="array" ref="AL112">IFERROR(INDEX(ReferenceTbl[Fixture Description],_xlfn.AGGREGATE(15,3,(ReferenceTbl[Type]=$AL$1)/(ReferenceTbl[Type]=$AL$1)*(ROW(ReferenceTbl[Type])-ROW($B$1)),ROWS($AJ$2:AK112))),"")</f>
        <v>Type C LED Tube 3L 4ft T5 Retrofit</v>
      </c>
      <c r="AM112" s="46" t="str" cm="1">
        <f t="array" ref="AM112">IFERROR(INDEX(ReferenceTbl[Fixture Description],_xlfn.AGGREGATE(15,3,(ReferenceTbl[Type]=$AM$1)/(ReferenceTbl[Type]=$AM$1)*(ROW(ReferenceTbl[Type])-ROW($B$1)),ROWS($AJ$2:AL112))),"")</f>
        <v/>
      </c>
      <c r="AU112" s="4" cm="1">
        <f t="array" aca="1" ref="AU112" ca="1">IFERROR(SEARCH(INDIRECT(CELL("address")),AK112),0)</f>
        <v>1</v>
      </c>
      <c r="AV112" s="4">
        <f ca="1">IF(AU112=0,"",COUNTIF($AU$2:AU112,"&gt;0"))</f>
        <v>111</v>
      </c>
      <c r="AW112" s="4" t="str">
        <f t="shared" ca="1" si="2"/>
        <v>2L 8ft T12</v>
      </c>
      <c r="AY112" s="4" cm="1">
        <f t="array" aca="1" ref="AY112" ca="1">IFERROR(SEARCH(INDIRECT(CELL("address")),AL112),0)</f>
        <v>1</v>
      </c>
      <c r="AZ112" s="4">
        <f ca="1">IF(AY112=0,"",COUNTIF($AY$2:AY112,"&gt;0"))</f>
        <v>111</v>
      </c>
      <c r="BA112" s="4" t="str">
        <f t="shared" ca="1" si="3"/>
        <v>Type C LED Tube 3L 4ft T5 Retrofit</v>
      </c>
    </row>
    <row r="113" spans="1:53" x14ac:dyDescent="0.25">
      <c r="A113" s="18" t="s">
        <v>3515</v>
      </c>
      <c r="B113" s="18" t="s">
        <v>234</v>
      </c>
      <c r="C113" s="58">
        <v>4</v>
      </c>
      <c r="D113" s="58">
        <v>17</v>
      </c>
      <c r="E113" s="58">
        <v>68</v>
      </c>
      <c r="F113" s="59">
        <v>0</v>
      </c>
      <c r="G113" s="59"/>
      <c r="H113" s="59"/>
      <c r="I113" s="59"/>
      <c r="J113" s="59"/>
      <c r="K113" s="59"/>
      <c r="L113" s="59"/>
      <c r="M113" s="59"/>
      <c r="N113" s="59"/>
      <c r="O113" s="59"/>
      <c r="P113" s="59">
        <v>0</v>
      </c>
      <c r="AK113" s="46" t="str" cm="1">
        <f t="array" ref="AK113">IFERROR(INDEX(ReferenceTbl[Fixture Description],_xlfn.AGGREGATE(15,3,(ReferenceTbl[Type]=$AK$1)/(ReferenceTbl[Type]=$AK$1)*(ROW(ReferenceTbl[Type])-ROW($B$1)),ROWS($AJ$2:AJ113))),"")</f>
        <v>1L 8ft T12</v>
      </c>
      <c r="AL113" s="46" t="str" cm="1">
        <f t="array" ref="AL113">IFERROR(INDEX(ReferenceTbl[Fixture Description],_xlfn.AGGREGATE(15,3,(ReferenceTbl[Type]=$AL$1)/(ReferenceTbl[Type]=$AL$1)*(ROW(ReferenceTbl[Type])-ROW($B$1)),ROWS($AJ$2:AK113))),"")</f>
        <v>Type C LED Tube 3L 3ft T5 Retrofit</v>
      </c>
      <c r="AM113" s="46" t="str" cm="1">
        <f t="array" ref="AM113">IFERROR(INDEX(ReferenceTbl[Fixture Description],_xlfn.AGGREGATE(15,3,(ReferenceTbl[Type]=$AM$1)/(ReferenceTbl[Type]=$AM$1)*(ROW(ReferenceTbl[Type])-ROW($B$1)),ROWS($AJ$2:AL113))),"")</f>
        <v/>
      </c>
      <c r="AU113" s="4" cm="1">
        <f t="array" aca="1" ref="AU113" ca="1">IFERROR(SEARCH(INDIRECT(CELL("address")),AK113),0)</f>
        <v>1</v>
      </c>
      <c r="AV113" s="4">
        <f ca="1">IF(AU113=0,"",COUNTIF($AU$2:AU113,"&gt;0"))</f>
        <v>112</v>
      </c>
      <c r="AW113" s="4" t="str">
        <f t="shared" ca="1" si="2"/>
        <v>1L 8ft T12</v>
      </c>
      <c r="AY113" s="4" cm="1">
        <f t="array" aca="1" ref="AY113" ca="1">IFERROR(SEARCH(INDIRECT(CELL("address")),AL113),0)</f>
        <v>1</v>
      </c>
      <c r="AZ113" s="4">
        <f ca="1">IF(AY113=0,"",COUNTIF($AY$2:AY113,"&gt;0"))</f>
        <v>112</v>
      </c>
      <c r="BA113" s="4" t="str">
        <f t="shared" ca="1" si="3"/>
        <v>Type C LED Tube 3L 3ft T5 Retrofit</v>
      </c>
    </row>
    <row r="114" spans="1:53" x14ac:dyDescent="0.25">
      <c r="A114" s="18" t="s">
        <v>118</v>
      </c>
      <c r="B114" s="18" t="s">
        <v>234</v>
      </c>
      <c r="C114" s="58">
        <v>3</v>
      </c>
      <c r="D114" s="58">
        <v>32</v>
      </c>
      <c r="E114" s="58">
        <v>96</v>
      </c>
      <c r="F114" s="59">
        <v>0</v>
      </c>
      <c r="G114" s="59"/>
      <c r="H114" s="59"/>
      <c r="I114" s="59"/>
      <c r="J114" s="59"/>
      <c r="K114" s="59"/>
      <c r="L114" s="59"/>
      <c r="M114" s="59"/>
      <c r="N114" s="59"/>
      <c r="O114" s="59"/>
      <c r="P114" s="59">
        <v>0</v>
      </c>
      <c r="AK114" s="46" t="str" cm="1">
        <f t="array" ref="AK114">IFERROR(INDEX(ReferenceTbl[Fixture Description],_xlfn.AGGREGATE(15,3,(ReferenceTbl[Type]=$AK$1)/(ReferenceTbl[Type]=$AK$1)*(ROW(ReferenceTbl[Type])-ROW($B$1)),ROWS($AJ$2:AJ114))),"")</f>
        <v>1L 4ft T12</v>
      </c>
      <c r="AL114" s="46" t="str" cm="1">
        <f t="array" ref="AL114">IFERROR(INDEX(ReferenceTbl[Fixture Description],_xlfn.AGGREGATE(15,3,(ReferenceTbl[Type]=$AL$1)/(ReferenceTbl[Type]=$AL$1)*(ROW(ReferenceTbl[Type])-ROW($B$1)),ROWS($AJ$2:AK114))),"")</f>
        <v>Type C LED Tube 3L 2ft T5 Retrofit</v>
      </c>
      <c r="AM114" s="46" t="str" cm="1">
        <f t="array" ref="AM114">IFERROR(INDEX(ReferenceTbl[Fixture Description],_xlfn.AGGREGATE(15,3,(ReferenceTbl[Type]=$AM$1)/(ReferenceTbl[Type]=$AM$1)*(ROW(ReferenceTbl[Type])-ROW($B$1)),ROWS($AJ$2:AL114))),"")</f>
        <v/>
      </c>
      <c r="AU114" s="4" cm="1">
        <f t="array" aca="1" ref="AU114" ca="1">IFERROR(SEARCH(INDIRECT(CELL("address")),AK114),0)</f>
        <v>1</v>
      </c>
      <c r="AV114" s="4">
        <f ca="1">IF(AU114=0,"",COUNTIF($AU$2:AU114,"&gt;0"))</f>
        <v>113</v>
      </c>
      <c r="AW114" s="4" t="str">
        <f t="shared" ca="1" si="2"/>
        <v>1L 4ft T12</v>
      </c>
      <c r="AY114" s="4" cm="1">
        <f t="array" aca="1" ref="AY114" ca="1">IFERROR(SEARCH(INDIRECT(CELL("address")),AL114),0)</f>
        <v>1</v>
      </c>
      <c r="AZ114" s="4">
        <f ca="1">IF(AY114=0,"",COUNTIF($AY$2:AY114,"&gt;0"))</f>
        <v>113</v>
      </c>
      <c r="BA114" s="4" t="str">
        <f t="shared" ca="1" si="3"/>
        <v>Type C LED Tube 3L 2ft T5 Retrofit</v>
      </c>
    </row>
    <row r="115" spans="1:53" x14ac:dyDescent="0.25">
      <c r="A115" s="18" t="s">
        <v>3516</v>
      </c>
      <c r="B115" s="18" t="s">
        <v>234</v>
      </c>
      <c r="C115" s="58">
        <v>3</v>
      </c>
      <c r="D115" s="58">
        <v>25</v>
      </c>
      <c r="E115" s="58">
        <v>75</v>
      </c>
      <c r="F115" s="59">
        <v>0</v>
      </c>
      <c r="G115" s="59"/>
      <c r="H115" s="59"/>
      <c r="I115" s="59"/>
      <c r="J115" s="59"/>
      <c r="K115" s="59"/>
      <c r="L115" s="59"/>
      <c r="M115" s="59"/>
      <c r="N115" s="59"/>
      <c r="O115" s="59"/>
      <c r="P115" s="59">
        <v>0</v>
      </c>
      <c r="AK115" s="46" t="str" cm="1">
        <f t="array" ref="AK115">IFERROR(INDEX(ReferenceTbl[Fixture Description],_xlfn.AGGREGATE(15,3,(ReferenceTbl[Type]=$AK$1)/(ReferenceTbl[Type]=$AK$1)*(ROW(ReferenceTbl[Type])-ROW($B$1)),ROWS($AJ$2:AJ115))),"")</f>
        <v>1L 3ft T12</v>
      </c>
      <c r="AL115" s="46" t="str" cm="1">
        <f t="array" ref="AL115">IFERROR(INDEX(ReferenceTbl[Fixture Description],_xlfn.AGGREGATE(15,3,(ReferenceTbl[Type]=$AL$1)/(ReferenceTbl[Type]=$AL$1)*(ROW(ReferenceTbl[Type])-ROW($B$1)),ROWS($AJ$2:AK115))),"")</f>
        <v>Type C LED Tube 2L 4ft T5 Retrofit</v>
      </c>
      <c r="AM115" s="46" t="str" cm="1">
        <f t="array" ref="AM115">IFERROR(INDEX(ReferenceTbl[Fixture Description],_xlfn.AGGREGATE(15,3,(ReferenceTbl[Type]=$AM$1)/(ReferenceTbl[Type]=$AM$1)*(ROW(ReferenceTbl[Type])-ROW($B$1)),ROWS($AJ$2:AL115))),"")</f>
        <v/>
      </c>
      <c r="AU115" s="4" cm="1">
        <f t="array" aca="1" ref="AU115" ca="1">IFERROR(SEARCH(INDIRECT(CELL("address")),AK115),0)</f>
        <v>1</v>
      </c>
      <c r="AV115" s="4">
        <f ca="1">IF(AU115=0,"",COUNTIF($AU$2:AU115,"&gt;0"))</f>
        <v>114</v>
      </c>
      <c r="AW115" s="4" t="str">
        <f t="shared" ca="1" si="2"/>
        <v>1L 3ft T12</v>
      </c>
      <c r="AY115" s="4" cm="1">
        <f t="array" aca="1" ref="AY115" ca="1">IFERROR(SEARCH(INDIRECT(CELL("address")),AL115),0)</f>
        <v>1</v>
      </c>
      <c r="AZ115" s="4">
        <f ca="1">IF(AY115=0,"",COUNTIF($AY$2:AY115,"&gt;0"))</f>
        <v>114</v>
      </c>
      <c r="BA115" s="4" t="str">
        <f t="shared" ca="1" si="3"/>
        <v>Type C LED Tube 2L 4ft T5 Retrofit</v>
      </c>
    </row>
    <row r="116" spans="1:53" x14ac:dyDescent="0.25">
      <c r="A116" s="18" t="s">
        <v>3517</v>
      </c>
      <c r="B116" s="18" t="s">
        <v>234</v>
      </c>
      <c r="C116" s="58">
        <v>3</v>
      </c>
      <c r="D116" s="58">
        <v>17</v>
      </c>
      <c r="E116" s="58">
        <v>51</v>
      </c>
      <c r="F116" s="59">
        <v>0</v>
      </c>
      <c r="G116" s="59"/>
      <c r="H116" s="59"/>
      <c r="I116" s="59"/>
      <c r="J116" s="59"/>
      <c r="K116" s="59"/>
      <c r="L116" s="59"/>
      <c r="M116" s="59"/>
      <c r="N116" s="59"/>
      <c r="O116" s="59"/>
      <c r="P116" s="59">
        <v>0</v>
      </c>
      <c r="AK116" s="46" t="str" cm="1">
        <f t="array" ref="AK116">IFERROR(INDEX(ReferenceTbl[Fixture Description],_xlfn.AGGREGATE(15,3,(ReferenceTbl[Type]=$AK$1)/(ReferenceTbl[Type]=$AK$1)*(ROW(ReferenceTbl[Type])-ROW($B$1)),ROWS($AJ$2:AJ116))),"")</f>
        <v>1L 2ft T12</v>
      </c>
      <c r="AL116" s="46" t="str" cm="1">
        <f t="array" ref="AL116">IFERROR(INDEX(ReferenceTbl[Fixture Description],_xlfn.AGGREGATE(15,3,(ReferenceTbl[Type]=$AL$1)/(ReferenceTbl[Type]=$AL$1)*(ROW(ReferenceTbl[Type])-ROW($B$1)),ROWS($AJ$2:AK116))),"")</f>
        <v>Type C LED Tube 2L 3ft T5 Retrofit</v>
      </c>
      <c r="AM116" s="46" t="str" cm="1">
        <f t="array" ref="AM116">IFERROR(INDEX(ReferenceTbl[Fixture Description],_xlfn.AGGREGATE(15,3,(ReferenceTbl[Type]=$AM$1)/(ReferenceTbl[Type]=$AM$1)*(ROW(ReferenceTbl[Type])-ROW($B$1)),ROWS($AJ$2:AL116))),"")</f>
        <v/>
      </c>
      <c r="AU116" s="4" cm="1">
        <f t="array" aca="1" ref="AU116" ca="1">IFERROR(SEARCH(INDIRECT(CELL("address")),AK116),0)</f>
        <v>1</v>
      </c>
      <c r="AV116" s="4">
        <f ca="1">IF(AU116=0,"",COUNTIF($AU$2:AU116,"&gt;0"))</f>
        <v>115</v>
      </c>
      <c r="AW116" s="4" t="str">
        <f t="shared" ca="1" si="2"/>
        <v>1L 2ft T12</v>
      </c>
      <c r="AY116" s="4" cm="1">
        <f t="array" aca="1" ref="AY116" ca="1">IFERROR(SEARCH(INDIRECT(CELL("address")),AL116),0)</f>
        <v>1</v>
      </c>
      <c r="AZ116" s="4">
        <f ca="1">IF(AY116=0,"",COUNTIF($AY$2:AY116,"&gt;0"))</f>
        <v>115</v>
      </c>
      <c r="BA116" s="4" t="str">
        <f t="shared" ca="1" si="3"/>
        <v>Type C LED Tube 2L 3ft T5 Retrofit</v>
      </c>
    </row>
    <row r="117" spans="1:53" x14ac:dyDescent="0.25">
      <c r="A117" s="18" t="s">
        <v>113</v>
      </c>
      <c r="B117" s="18" t="s">
        <v>234</v>
      </c>
      <c r="C117" s="58">
        <v>2</v>
      </c>
      <c r="D117" s="58">
        <v>32</v>
      </c>
      <c r="E117" s="58">
        <v>64</v>
      </c>
      <c r="F117" s="59">
        <v>0</v>
      </c>
      <c r="G117" s="59"/>
      <c r="H117" s="59"/>
      <c r="I117" s="59"/>
      <c r="J117" s="59"/>
      <c r="K117" s="59"/>
      <c r="L117" s="59"/>
      <c r="M117" s="59"/>
      <c r="N117" s="59"/>
      <c r="O117" s="59"/>
      <c r="P117" s="59">
        <v>0</v>
      </c>
      <c r="AK117" s="46" t="str" cm="1">
        <f t="array" ref="AK117">IFERROR(INDEX(ReferenceTbl[Fixture Description],_xlfn.AGGREGATE(15,3,(ReferenceTbl[Type]=$AK$1)/(ReferenceTbl[Type]=$AK$1)*(ROW(ReferenceTbl[Type])-ROW($B$1)),ROWS($AJ$2:AJ117))),"")</f>
        <v>1L 4ft T5</v>
      </c>
      <c r="AL117" s="46" t="str" cm="1">
        <f t="array" ref="AL117">IFERROR(INDEX(ReferenceTbl[Fixture Description],_xlfn.AGGREGATE(15,3,(ReferenceTbl[Type]=$AL$1)/(ReferenceTbl[Type]=$AL$1)*(ROW(ReferenceTbl[Type])-ROW($B$1)),ROWS($AJ$2:AK117))),"")</f>
        <v>Type C LED Tube 2L 2ft T5 Retrofit</v>
      </c>
      <c r="AM117" s="46" t="str" cm="1">
        <f t="array" ref="AM117">IFERROR(INDEX(ReferenceTbl[Fixture Description],_xlfn.AGGREGATE(15,3,(ReferenceTbl[Type]=$AM$1)/(ReferenceTbl[Type]=$AM$1)*(ROW(ReferenceTbl[Type])-ROW($B$1)),ROWS($AJ$2:AL117))),"")</f>
        <v/>
      </c>
      <c r="AU117" s="4" cm="1">
        <f t="array" aca="1" ref="AU117" ca="1">IFERROR(SEARCH(INDIRECT(CELL("address")),AK117),0)</f>
        <v>1</v>
      </c>
      <c r="AV117" s="4">
        <f ca="1">IF(AU117=0,"",COUNTIF($AU$2:AU117,"&gt;0"))</f>
        <v>116</v>
      </c>
      <c r="AW117" s="4" t="str">
        <f t="shared" ca="1" si="2"/>
        <v>1L 4ft T5</v>
      </c>
      <c r="AY117" s="4" cm="1">
        <f t="array" aca="1" ref="AY117" ca="1">IFERROR(SEARCH(INDIRECT(CELL("address")),AL117),0)</f>
        <v>1</v>
      </c>
      <c r="AZ117" s="4">
        <f ca="1">IF(AY117=0,"",COUNTIF($AY$2:AY117,"&gt;0"))</f>
        <v>116</v>
      </c>
      <c r="BA117" s="4" t="str">
        <f t="shared" ca="1" si="3"/>
        <v>Type C LED Tube 2L 2ft T5 Retrofit</v>
      </c>
    </row>
    <row r="118" spans="1:53" x14ac:dyDescent="0.25">
      <c r="A118" s="18" t="s">
        <v>111</v>
      </c>
      <c r="B118" s="18" t="s">
        <v>234</v>
      </c>
      <c r="C118" s="58">
        <v>2</v>
      </c>
      <c r="D118" s="58">
        <v>25</v>
      </c>
      <c r="E118" s="58">
        <v>50</v>
      </c>
      <c r="F118" s="59">
        <v>0</v>
      </c>
      <c r="G118" s="59"/>
      <c r="H118" s="59"/>
      <c r="I118" s="59"/>
      <c r="J118" s="59"/>
      <c r="K118" s="59"/>
      <c r="L118" s="59"/>
      <c r="M118" s="59"/>
      <c r="N118" s="59"/>
      <c r="O118" s="59"/>
      <c r="P118" s="59">
        <v>0</v>
      </c>
      <c r="AK118" s="46" t="str" cm="1">
        <f t="array" ref="AK118">IFERROR(INDEX(ReferenceTbl[Fixture Description],_xlfn.AGGREGATE(15,3,(ReferenceTbl[Type]=$AK$1)/(ReferenceTbl[Type]=$AK$1)*(ROW(ReferenceTbl[Type])-ROW($B$1)),ROWS($AJ$2:AJ118))),"")</f>
        <v>1L 3ft T5</v>
      </c>
      <c r="AL118" s="46" t="str" cm="1">
        <f t="array" ref="AL118">IFERROR(INDEX(ReferenceTbl[Fixture Description],_xlfn.AGGREGATE(15,3,(ReferenceTbl[Type]=$AL$1)/(ReferenceTbl[Type]=$AL$1)*(ROW(ReferenceTbl[Type])-ROW($B$1)),ROWS($AJ$2:AK118))),"")</f>
        <v>Type C LED Tube 1L 4ft T5 Retrofit</v>
      </c>
      <c r="AM118" s="46" t="str" cm="1">
        <f t="array" ref="AM118">IFERROR(INDEX(ReferenceTbl[Fixture Description],_xlfn.AGGREGATE(15,3,(ReferenceTbl[Type]=$AM$1)/(ReferenceTbl[Type]=$AM$1)*(ROW(ReferenceTbl[Type])-ROW($B$1)),ROWS($AJ$2:AL118))),"")</f>
        <v/>
      </c>
      <c r="AU118" s="4" cm="1">
        <f t="array" aca="1" ref="AU118" ca="1">IFERROR(SEARCH(INDIRECT(CELL("address")),AK118),0)</f>
        <v>1</v>
      </c>
      <c r="AV118" s="4">
        <f ca="1">IF(AU118=0,"",COUNTIF($AU$2:AU118,"&gt;0"))</f>
        <v>117</v>
      </c>
      <c r="AW118" s="4" t="str">
        <f t="shared" ca="1" si="2"/>
        <v>1L 3ft T5</v>
      </c>
      <c r="AY118" s="4" cm="1">
        <f t="array" aca="1" ref="AY118" ca="1">IFERROR(SEARCH(INDIRECT(CELL("address")),AL118),0)</f>
        <v>1</v>
      </c>
      <c r="AZ118" s="4">
        <f ca="1">IF(AY118=0,"",COUNTIF($AY$2:AY118,"&gt;0"))</f>
        <v>117</v>
      </c>
      <c r="BA118" s="4" t="str">
        <f t="shared" ca="1" si="3"/>
        <v>Type C LED Tube 1L 4ft T5 Retrofit</v>
      </c>
    </row>
    <row r="119" spans="1:53" x14ac:dyDescent="0.25">
      <c r="A119" s="18" t="s">
        <v>112</v>
      </c>
      <c r="B119" s="18" t="s">
        <v>234</v>
      </c>
      <c r="C119" s="58">
        <v>2</v>
      </c>
      <c r="D119" s="58">
        <v>17</v>
      </c>
      <c r="E119" s="58">
        <v>34</v>
      </c>
      <c r="F119" s="59">
        <v>0</v>
      </c>
      <c r="G119" s="59"/>
      <c r="H119" s="59"/>
      <c r="I119" s="59"/>
      <c r="J119" s="59"/>
      <c r="K119" s="59"/>
      <c r="L119" s="59"/>
      <c r="M119" s="59"/>
      <c r="N119" s="59"/>
      <c r="O119" s="59"/>
      <c r="P119" s="59">
        <v>0</v>
      </c>
      <c r="AK119" s="46" t="str" cm="1">
        <f t="array" ref="AK119">IFERROR(INDEX(ReferenceTbl[Fixture Description],_xlfn.AGGREGATE(15,3,(ReferenceTbl[Type]=$AK$1)/(ReferenceTbl[Type]=$AK$1)*(ROW(ReferenceTbl[Type])-ROW($B$1)),ROWS($AJ$2:AJ119))),"")</f>
        <v>1L 2ft T5</v>
      </c>
      <c r="AL119" s="46" t="str" cm="1">
        <f t="array" ref="AL119">IFERROR(INDEX(ReferenceTbl[Fixture Description],_xlfn.AGGREGATE(15,3,(ReferenceTbl[Type]=$AL$1)/(ReferenceTbl[Type]=$AL$1)*(ROW(ReferenceTbl[Type])-ROW($B$1)),ROWS($AJ$2:AK119))),"")</f>
        <v>Type C LED Tube 1L 3ft T5 Retrofit</v>
      </c>
      <c r="AM119" s="46" t="str" cm="1">
        <f t="array" ref="AM119">IFERROR(INDEX(ReferenceTbl[Fixture Description],_xlfn.AGGREGATE(15,3,(ReferenceTbl[Type]=$AM$1)/(ReferenceTbl[Type]=$AM$1)*(ROW(ReferenceTbl[Type])-ROW($B$1)),ROWS($AJ$2:AL119))),"")</f>
        <v/>
      </c>
      <c r="AU119" s="4" cm="1">
        <f t="array" aca="1" ref="AU119" ca="1">IFERROR(SEARCH(INDIRECT(CELL("address")),AK119),0)</f>
        <v>1</v>
      </c>
      <c r="AV119" s="4">
        <f ca="1">IF(AU119=0,"",COUNTIF($AU$2:AU119,"&gt;0"))</f>
        <v>118</v>
      </c>
      <c r="AW119" s="4" t="str">
        <f t="shared" ca="1" si="2"/>
        <v>1L 2ft T5</v>
      </c>
      <c r="AY119" s="4" cm="1">
        <f t="array" aca="1" ref="AY119" ca="1">IFERROR(SEARCH(INDIRECT(CELL("address")),AL119),0)</f>
        <v>1</v>
      </c>
      <c r="AZ119" s="4">
        <f ca="1">IF(AY119=0,"",COUNTIF($AY$2:AY119,"&gt;0"))</f>
        <v>118</v>
      </c>
      <c r="BA119" s="4" t="str">
        <f t="shared" ca="1" si="3"/>
        <v>Type C LED Tube 1L 3ft T5 Retrofit</v>
      </c>
    </row>
    <row r="120" spans="1:53" x14ac:dyDescent="0.25">
      <c r="A120" s="18" t="s">
        <v>106</v>
      </c>
      <c r="B120" s="18" t="s">
        <v>234</v>
      </c>
      <c r="C120" s="58">
        <v>1</v>
      </c>
      <c r="D120" s="58">
        <v>32</v>
      </c>
      <c r="E120" s="58">
        <v>32</v>
      </c>
      <c r="F120" s="59">
        <v>0</v>
      </c>
      <c r="G120" s="59"/>
      <c r="H120" s="59"/>
      <c r="I120" s="59"/>
      <c r="J120" s="59"/>
      <c r="K120" s="59"/>
      <c r="L120" s="59"/>
      <c r="M120" s="59"/>
      <c r="N120" s="59"/>
      <c r="O120" s="59"/>
      <c r="P120" s="59">
        <v>0</v>
      </c>
      <c r="AK120" s="46" t="str" cm="1">
        <f t="array" ref="AK120">IFERROR(INDEX(ReferenceTbl[Fixture Description],_xlfn.AGGREGATE(15,3,(ReferenceTbl[Type]=$AK$1)/(ReferenceTbl[Type]=$AK$1)*(ROW(ReferenceTbl[Type])-ROW($B$1)),ROWS($AJ$2:AJ120))),"")</f>
        <v/>
      </c>
      <c r="AL120" s="46" t="str" cm="1">
        <f t="array" ref="AL120">IFERROR(INDEX(ReferenceTbl[Fixture Description],_xlfn.AGGREGATE(15,3,(ReferenceTbl[Type]=$AL$1)/(ReferenceTbl[Type]=$AL$1)*(ROW(ReferenceTbl[Type])-ROW($B$1)),ROWS($AJ$2:AK120))),"")</f>
        <v>Type C LED Tube 1L 2ft T5 Retrofit</v>
      </c>
      <c r="AM120" s="46" t="str" cm="1">
        <f t="array" ref="AM120">IFERROR(INDEX(ReferenceTbl[Fixture Description],_xlfn.AGGREGATE(15,3,(ReferenceTbl[Type]=$AM$1)/(ReferenceTbl[Type]=$AM$1)*(ROW(ReferenceTbl[Type])-ROW($B$1)),ROWS($AJ$2:AL120))),"")</f>
        <v/>
      </c>
      <c r="AU120" s="4" cm="1">
        <f t="array" aca="1" ref="AU120" ca="1">IFERROR(SEARCH(INDIRECT(CELL("address")),AK120),0)</f>
        <v>0</v>
      </c>
      <c r="AV120" s="4" t="str">
        <f ca="1">IF(AU120=0,"",COUNTIF($AU$2:AU120,"&gt;0"))</f>
        <v/>
      </c>
      <c r="AW120" s="4" t="str">
        <f t="shared" ca="1" si="2"/>
        <v/>
      </c>
      <c r="AY120" s="4" cm="1">
        <f t="array" aca="1" ref="AY120" ca="1">IFERROR(SEARCH(INDIRECT(CELL("address")),AL120),0)</f>
        <v>1</v>
      </c>
      <c r="AZ120" s="4">
        <f ca="1">IF(AY120=0,"",COUNTIF($AY$2:AY120,"&gt;0"))</f>
        <v>119</v>
      </c>
      <c r="BA120" s="4" t="str">
        <f t="shared" ca="1" si="3"/>
        <v>Type C LED Tube 1L 2ft T5 Retrofit</v>
      </c>
    </row>
    <row r="121" spans="1:53" x14ac:dyDescent="0.25">
      <c r="A121" s="18" t="s">
        <v>3518</v>
      </c>
      <c r="B121" s="18" t="s">
        <v>234</v>
      </c>
      <c r="C121" s="58">
        <v>1</v>
      </c>
      <c r="D121" s="58">
        <v>25</v>
      </c>
      <c r="E121" s="58">
        <v>25</v>
      </c>
      <c r="F121" s="59">
        <v>0</v>
      </c>
      <c r="G121" s="59"/>
      <c r="H121" s="59"/>
      <c r="I121" s="59"/>
      <c r="J121" s="59"/>
      <c r="K121" s="59"/>
      <c r="L121" s="59"/>
      <c r="M121" s="59"/>
      <c r="N121" s="59"/>
      <c r="O121" s="59"/>
      <c r="P121" s="59">
        <v>0</v>
      </c>
      <c r="AK121" s="46" t="str" cm="1">
        <f t="array" ref="AK121">IFERROR(INDEX(ReferenceTbl[Fixture Description],_xlfn.AGGREGATE(15,3,(ReferenceTbl[Type]=$AK$1)/(ReferenceTbl[Type]=$AK$1)*(ROW(ReferenceTbl[Type])-ROW($B$1)),ROWS($AJ$2:AJ121))),"")</f>
        <v/>
      </c>
      <c r="AL121" s="46" t="str" cm="1">
        <f t="array" ref="AL121">IFERROR(INDEX(ReferenceTbl[Fixture Description],_xlfn.AGGREGATE(15,3,(ReferenceTbl[Type]=$AL$1)/(ReferenceTbl[Type]=$AL$1)*(ROW(ReferenceTbl[Type])-ROW($B$1)),ROWS($AJ$2:AK121))),"")</f>
        <v/>
      </c>
      <c r="AM121" s="46" t="str" cm="1">
        <f t="array" ref="AM121">IFERROR(INDEX(ReferenceTbl[Fixture Description],_xlfn.AGGREGATE(15,3,(ReferenceTbl[Type]=$AM$1)/(ReferenceTbl[Type]=$AM$1)*(ROW(ReferenceTbl[Type])-ROW($B$1)),ROWS($AJ$2:AL121))),"")</f>
        <v/>
      </c>
      <c r="AU121" s="4" cm="1">
        <f t="array" aca="1" ref="AU121" ca="1">IFERROR(SEARCH(INDIRECT(CELL("address")),AK121),0)</f>
        <v>0</v>
      </c>
      <c r="AV121" s="4" t="str">
        <f ca="1">IF(AU121=0,"",COUNTIF($AU$2:AU121,"&gt;0"))</f>
        <v/>
      </c>
      <c r="AW121" s="4" t="str">
        <f t="shared" ca="1" si="2"/>
        <v/>
      </c>
      <c r="AY121" s="4" cm="1">
        <f t="array" aca="1" ref="AY121" ca="1">IFERROR(SEARCH(INDIRECT(CELL("address")),AL121),0)</f>
        <v>0</v>
      </c>
      <c r="AZ121" s="4" t="str">
        <f ca="1">IF(AY121=0,"",COUNTIF($AY$2:AY121,"&gt;0"))</f>
        <v/>
      </c>
      <c r="BA121" s="4" t="str">
        <f t="shared" ca="1" si="3"/>
        <v/>
      </c>
    </row>
    <row r="122" spans="1:53" x14ac:dyDescent="0.25">
      <c r="A122" s="18" t="s">
        <v>105</v>
      </c>
      <c r="B122" s="18" t="s">
        <v>234</v>
      </c>
      <c r="C122" s="58">
        <v>1</v>
      </c>
      <c r="D122" s="58">
        <v>17</v>
      </c>
      <c r="E122" s="58">
        <v>17</v>
      </c>
      <c r="F122" s="59">
        <v>0</v>
      </c>
      <c r="G122" s="59"/>
      <c r="H122" s="59"/>
      <c r="I122" s="59"/>
      <c r="J122" s="59"/>
      <c r="K122" s="59"/>
      <c r="L122" s="59"/>
      <c r="M122" s="59"/>
      <c r="N122" s="59"/>
      <c r="O122" s="59"/>
      <c r="P122" s="59">
        <v>0</v>
      </c>
      <c r="AK122" s="46" t="str" cm="1">
        <f t="array" ref="AK122">IFERROR(INDEX(ReferenceTbl[Fixture Description],_xlfn.AGGREGATE(15,3,(ReferenceTbl[Type]=$AK$1)/(ReferenceTbl[Type]=$AK$1)*(ROW(ReferenceTbl[Type])-ROW($B$1)),ROWS($AJ$2:AJ122))),"")</f>
        <v/>
      </c>
      <c r="AL122" s="46" t="str" cm="1">
        <f t="array" ref="AL122">IFERROR(INDEX(ReferenceTbl[Fixture Description],_xlfn.AGGREGATE(15,3,(ReferenceTbl[Type]=$AL$1)/(ReferenceTbl[Type]=$AL$1)*(ROW(ReferenceTbl[Type])-ROW($B$1)),ROWS($AJ$2:AK122))),"")</f>
        <v/>
      </c>
      <c r="AM122" s="46" t="str" cm="1">
        <f t="array" ref="AM122">IFERROR(INDEX(ReferenceTbl[Fixture Description],_xlfn.AGGREGATE(15,3,(ReferenceTbl[Type]=$AM$1)/(ReferenceTbl[Type]=$AM$1)*(ROW(ReferenceTbl[Type])-ROW($B$1)),ROWS($AJ$2:AL122))),"")</f>
        <v/>
      </c>
      <c r="AU122" s="4" cm="1">
        <f t="array" aca="1" ref="AU122" ca="1">IFERROR(SEARCH(INDIRECT(CELL("address")),AK122),0)</f>
        <v>0</v>
      </c>
      <c r="AV122" s="4" t="str">
        <f ca="1">IF(AU122=0,"",COUNTIF($AU$2:AU122,"&gt;0"))</f>
        <v/>
      </c>
      <c r="AW122" s="4" t="str">
        <f t="shared" ca="1" si="2"/>
        <v/>
      </c>
      <c r="AY122" s="4" cm="1">
        <f t="array" aca="1" ref="AY122" ca="1">IFERROR(SEARCH(INDIRECT(CELL("address")),AL122),0)</f>
        <v>0</v>
      </c>
      <c r="AZ122" s="4" t="str">
        <f ca="1">IF(AY122=0,"",COUNTIF($AY$2:AY122,"&gt;0"))</f>
        <v/>
      </c>
      <c r="BA122" s="4" t="str">
        <f t="shared" ca="1" si="3"/>
        <v/>
      </c>
    </row>
    <row r="123" spans="1:53" x14ac:dyDescent="0.25">
      <c r="A123" s="18" t="s">
        <v>109</v>
      </c>
      <c r="B123" s="18" t="s">
        <v>234</v>
      </c>
      <c r="C123" s="58">
        <v>2</v>
      </c>
      <c r="D123" s="58">
        <v>17</v>
      </c>
      <c r="E123" s="58">
        <v>34</v>
      </c>
      <c r="F123" s="59">
        <v>0</v>
      </c>
      <c r="G123" s="59"/>
      <c r="H123" s="59"/>
      <c r="I123" s="59"/>
      <c r="J123" s="59"/>
      <c r="K123" s="59"/>
      <c r="L123" s="59"/>
      <c r="M123" s="59"/>
      <c r="N123" s="59"/>
      <c r="O123" s="59"/>
      <c r="P123" s="59">
        <v>0</v>
      </c>
      <c r="AK123" s="46" t="str" cm="1">
        <f t="array" ref="AK123">IFERROR(INDEX(ReferenceTbl[Fixture Description],_xlfn.AGGREGATE(15,3,(ReferenceTbl[Type]=$AK$1)/(ReferenceTbl[Type]=$AK$1)*(ROW(ReferenceTbl[Type])-ROW($B$1)),ROWS($AJ$2:AJ123))),"")</f>
        <v/>
      </c>
      <c r="AL123" s="46" t="str" cm="1">
        <f t="array" ref="AL123">IFERROR(INDEX(ReferenceTbl[Fixture Description],_xlfn.AGGREGATE(15,3,(ReferenceTbl[Type]=$AL$1)/(ReferenceTbl[Type]=$AL$1)*(ROW(ReferenceTbl[Type])-ROW($B$1)),ROWS($AJ$2:AK123))),"")</f>
        <v/>
      </c>
      <c r="AM123" s="46" t="str" cm="1">
        <f t="array" ref="AM123">IFERROR(INDEX(ReferenceTbl[Fixture Description],_xlfn.AGGREGATE(15,3,(ReferenceTbl[Type]=$AM$1)/(ReferenceTbl[Type]=$AM$1)*(ROW(ReferenceTbl[Type])-ROW($B$1)),ROWS($AJ$2:AL123))),"")</f>
        <v/>
      </c>
      <c r="AU123" s="4" cm="1">
        <f t="array" aca="1" ref="AU123" ca="1">IFERROR(SEARCH(INDIRECT(CELL("address")),AK123),0)</f>
        <v>0</v>
      </c>
      <c r="AV123" s="4" t="str">
        <f ca="1">IF(AU123=0,"",COUNTIF($AU$2:AU123,"&gt;0"))</f>
        <v/>
      </c>
      <c r="AW123" s="4" t="str">
        <f t="shared" ca="1" si="2"/>
        <v/>
      </c>
      <c r="AY123" s="4" cm="1">
        <f t="array" aca="1" ref="AY123" ca="1">IFERROR(SEARCH(INDIRECT(CELL("address")),AL123),0)</f>
        <v>0</v>
      </c>
      <c r="AZ123" s="4" t="str">
        <f ca="1">IF(AY123=0,"",COUNTIF($AY$2:AY123,"&gt;0"))</f>
        <v/>
      </c>
      <c r="BA123" s="4" t="str">
        <f t="shared" ca="1" si="3"/>
        <v/>
      </c>
    </row>
    <row r="124" spans="1:53" x14ac:dyDescent="0.25">
      <c r="A124" s="18" t="s">
        <v>110</v>
      </c>
      <c r="B124" s="18" t="s">
        <v>234</v>
      </c>
      <c r="C124" s="58">
        <v>2</v>
      </c>
      <c r="D124" s="58">
        <v>20</v>
      </c>
      <c r="E124" s="58">
        <v>40</v>
      </c>
      <c r="F124" s="59">
        <v>0</v>
      </c>
      <c r="G124" s="59"/>
      <c r="H124" s="59"/>
      <c r="I124" s="59"/>
      <c r="J124" s="59"/>
      <c r="K124" s="59"/>
      <c r="L124" s="59"/>
      <c r="M124" s="59"/>
      <c r="N124" s="59"/>
      <c r="O124" s="59"/>
      <c r="P124" s="59">
        <v>0</v>
      </c>
      <c r="AK124" s="46" t="str" cm="1">
        <f t="array" ref="AK124">IFERROR(INDEX(ReferenceTbl[Fixture Description],_xlfn.AGGREGATE(15,3,(ReferenceTbl[Type]=$AK$1)/(ReferenceTbl[Type]=$AK$1)*(ROW(ReferenceTbl[Type])-ROW($B$1)),ROWS($AJ$2:AJ124))),"")</f>
        <v/>
      </c>
      <c r="AL124" s="46" t="str" cm="1">
        <f t="array" ref="AL124">IFERROR(INDEX(ReferenceTbl[Fixture Description],_xlfn.AGGREGATE(15,3,(ReferenceTbl[Type]=$AL$1)/(ReferenceTbl[Type]=$AL$1)*(ROW(ReferenceTbl[Type])-ROW($B$1)),ROWS($AJ$2:AK124))),"")</f>
        <v/>
      </c>
      <c r="AM124" s="46" t="str" cm="1">
        <f t="array" ref="AM124">IFERROR(INDEX(ReferenceTbl[Fixture Description],_xlfn.AGGREGATE(15,3,(ReferenceTbl[Type]=$AM$1)/(ReferenceTbl[Type]=$AM$1)*(ROW(ReferenceTbl[Type])-ROW($B$1)),ROWS($AJ$2:AL124))),"")</f>
        <v/>
      </c>
      <c r="AU124" s="4" cm="1">
        <f t="array" aca="1" ref="AU124" ca="1">IFERROR(SEARCH(INDIRECT(CELL("address")),AK124),0)</f>
        <v>0</v>
      </c>
      <c r="AV124" s="4" t="str">
        <f ca="1">IF(AU124=0,"",COUNTIF($AU$2:AU124,"&gt;0"))</f>
        <v/>
      </c>
      <c r="AW124" s="4" t="str">
        <f t="shared" ca="1" si="2"/>
        <v/>
      </c>
      <c r="AY124" s="4" cm="1">
        <f t="array" aca="1" ref="AY124" ca="1">IFERROR(SEARCH(INDIRECT(CELL("address")),AL124),0)</f>
        <v>0</v>
      </c>
      <c r="AZ124" s="4" t="str">
        <f ca="1">IF(AY124=0,"",COUNTIF($AY$2:AY124,"&gt;0"))</f>
        <v/>
      </c>
      <c r="BA124" s="4" t="str">
        <f t="shared" ca="1" si="3"/>
        <v/>
      </c>
    </row>
    <row r="125" spans="1:53" x14ac:dyDescent="0.25">
      <c r="A125" s="18" t="s">
        <v>121</v>
      </c>
      <c r="B125" s="18" t="s">
        <v>234</v>
      </c>
      <c r="C125" s="58">
        <v>4</v>
      </c>
      <c r="D125" s="58">
        <v>40</v>
      </c>
      <c r="E125" s="58">
        <v>160</v>
      </c>
      <c r="F125" s="59">
        <v>0</v>
      </c>
      <c r="G125" s="59"/>
      <c r="H125" s="59"/>
      <c r="I125" s="59"/>
      <c r="J125" s="59"/>
      <c r="K125" s="59"/>
      <c r="L125" s="59"/>
      <c r="M125" s="59"/>
      <c r="N125" s="59"/>
      <c r="O125" s="59"/>
      <c r="P125" s="59"/>
      <c r="AK125" s="46" t="str" cm="1">
        <f t="array" ref="AK125">IFERROR(INDEX(ReferenceTbl[Fixture Description],_xlfn.AGGREGATE(15,3,(ReferenceTbl[Type]=$AK$1)/(ReferenceTbl[Type]=$AK$1)*(ROW(ReferenceTbl[Type])-ROW($B$1)),ROWS($AJ$2:AJ125))),"")</f>
        <v/>
      </c>
      <c r="AL125" s="46" t="str" cm="1">
        <f t="array" ref="AL125">IFERROR(INDEX(ReferenceTbl[Fixture Description],_xlfn.AGGREGATE(15,3,(ReferenceTbl[Type]=$AL$1)/(ReferenceTbl[Type]=$AL$1)*(ROW(ReferenceTbl[Type])-ROW($B$1)),ROWS($AJ$2:AK125))),"")</f>
        <v/>
      </c>
      <c r="AM125" s="46" t="str" cm="1">
        <f t="array" ref="AM125">IFERROR(INDEX(ReferenceTbl[Fixture Description],_xlfn.AGGREGATE(15,3,(ReferenceTbl[Type]=$AM$1)/(ReferenceTbl[Type]=$AM$1)*(ROW(ReferenceTbl[Type])-ROW($B$1)),ROWS($AJ$2:AL125))),"")</f>
        <v/>
      </c>
      <c r="AU125" s="4" cm="1">
        <f t="array" aca="1" ref="AU125" ca="1">IFERROR(SEARCH(INDIRECT(CELL("address")),AK125),0)</f>
        <v>0</v>
      </c>
      <c r="AV125" s="4" t="str">
        <f ca="1">IF(AU125=0,"",COUNTIF($AU$2:AU125,"&gt;0"))</f>
        <v/>
      </c>
      <c r="AW125" s="4" t="str">
        <f t="shared" ca="1" si="2"/>
        <v/>
      </c>
      <c r="AY125" s="4" cm="1">
        <f t="array" aca="1" ref="AY125" ca="1">IFERROR(SEARCH(INDIRECT(CELL("address")),AL125),0)</f>
        <v>0</v>
      </c>
      <c r="AZ125" s="4" t="str">
        <f ca="1">IF(AY125=0,"",COUNTIF($AY$2:AY125,"&gt;0"))</f>
        <v/>
      </c>
      <c r="BA125" s="4" t="str">
        <f t="shared" ca="1" si="3"/>
        <v/>
      </c>
    </row>
    <row r="126" spans="1:53" x14ac:dyDescent="0.25">
      <c r="A126" s="18" t="s">
        <v>114</v>
      </c>
      <c r="B126" s="18" t="s">
        <v>234</v>
      </c>
      <c r="C126" s="58">
        <v>2</v>
      </c>
      <c r="D126" s="58">
        <v>40</v>
      </c>
      <c r="E126" s="58">
        <v>80</v>
      </c>
      <c r="F126" s="59">
        <v>0</v>
      </c>
      <c r="G126" s="59"/>
      <c r="H126" s="59"/>
      <c r="I126" s="59"/>
      <c r="J126" s="59"/>
      <c r="K126" s="59"/>
      <c r="L126" s="59"/>
      <c r="M126" s="59"/>
      <c r="N126" s="59"/>
      <c r="O126" s="59"/>
      <c r="P126" s="59"/>
      <c r="AK126" s="46" t="str" cm="1">
        <f t="array" ref="AK126">IFERROR(INDEX(ReferenceTbl[Fixture Description],_xlfn.AGGREGATE(15,3,(ReferenceTbl[Type]=$AK$1)/(ReferenceTbl[Type]=$AK$1)*(ROW(ReferenceTbl[Type])-ROW($B$1)),ROWS($AJ$2:AJ126))),"")</f>
        <v/>
      </c>
      <c r="AL126" s="46" t="str" cm="1">
        <f t="array" ref="AL126">IFERROR(INDEX(ReferenceTbl[Fixture Description],_xlfn.AGGREGATE(15,3,(ReferenceTbl[Type]=$AL$1)/(ReferenceTbl[Type]=$AL$1)*(ROW(ReferenceTbl[Type])-ROW($B$1)),ROWS($AJ$2:AK126))),"")</f>
        <v/>
      </c>
      <c r="AM126" s="46" t="str" cm="1">
        <f t="array" ref="AM126">IFERROR(INDEX(ReferenceTbl[Fixture Description],_xlfn.AGGREGATE(15,3,(ReferenceTbl[Type]=$AM$1)/(ReferenceTbl[Type]=$AM$1)*(ROW(ReferenceTbl[Type])-ROW($B$1)),ROWS($AJ$2:AL126))),"")</f>
        <v/>
      </c>
      <c r="AU126" s="4" cm="1">
        <f t="array" aca="1" ref="AU126" ca="1">IFERROR(SEARCH(INDIRECT(CELL("address")),AK126),0)</f>
        <v>0</v>
      </c>
      <c r="AV126" s="4" t="str">
        <f ca="1">IF(AU126=0,"",COUNTIF($AU$2:AU126,"&gt;0"))</f>
        <v/>
      </c>
      <c r="AW126" s="4" t="str">
        <f t="shared" ca="1" si="2"/>
        <v/>
      </c>
      <c r="AY126" s="4" cm="1">
        <f t="array" aca="1" ref="AY126" ca="1">IFERROR(SEARCH(INDIRECT(CELL("address")),AL126),0)</f>
        <v>0</v>
      </c>
      <c r="AZ126" s="4" t="str">
        <f ca="1">IF(AY126=0,"",COUNTIF($AY$2:AY126,"&gt;0"))</f>
        <v/>
      </c>
      <c r="BA126" s="4" t="str">
        <f t="shared" ca="1" si="3"/>
        <v/>
      </c>
    </row>
    <row r="127" spans="1:53" x14ac:dyDescent="0.25">
      <c r="A127" s="18" t="s">
        <v>3643</v>
      </c>
      <c r="B127" s="18" t="s">
        <v>234</v>
      </c>
      <c r="C127" s="58">
        <v>2</v>
      </c>
      <c r="D127" s="58">
        <v>75</v>
      </c>
      <c r="E127" s="58">
        <v>150</v>
      </c>
      <c r="F127" s="59">
        <v>0</v>
      </c>
      <c r="G127" s="59"/>
      <c r="H127" s="59"/>
      <c r="I127" s="59"/>
      <c r="J127" s="59"/>
      <c r="K127" s="59"/>
      <c r="L127" s="59"/>
      <c r="M127" s="59"/>
      <c r="N127" s="59"/>
      <c r="O127" s="59"/>
      <c r="P127" s="59"/>
      <c r="AK127" s="46" t="str" cm="1">
        <f t="array" ref="AK127">IFERROR(INDEX(ReferenceTbl[Fixture Description],_xlfn.AGGREGATE(15,3,(ReferenceTbl[Type]=$AK$1)/(ReferenceTbl[Type]=$AK$1)*(ROW(ReferenceTbl[Type])-ROW($B$1)),ROWS($AJ$2:AJ127))),"")</f>
        <v/>
      </c>
      <c r="AL127" s="46" t="str" cm="1">
        <f t="array" ref="AL127">IFERROR(INDEX(ReferenceTbl[Fixture Description],_xlfn.AGGREGATE(15,3,(ReferenceTbl[Type]=$AL$1)/(ReferenceTbl[Type]=$AL$1)*(ROW(ReferenceTbl[Type])-ROW($B$1)),ROWS($AJ$2:AK127))),"")</f>
        <v/>
      </c>
      <c r="AM127" s="46" t="str" cm="1">
        <f t="array" ref="AM127">IFERROR(INDEX(ReferenceTbl[Fixture Description],_xlfn.AGGREGATE(15,3,(ReferenceTbl[Type]=$AM$1)/(ReferenceTbl[Type]=$AM$1)*(ROW(ReferenceTbl[Type])-ROW($B$1)),ROWS($AJ$2:AL127))),"")</f>
        <v/>
      </c>
      <c r="AU127" s="4" cm="1">
        <f t="array" aca="1" ref="AU127" ca="1">IFERROR(SEARCH(INDIRECT(CELL("address")),AK127),0)</f>
        <v>0</v>
      </c>
      <c r="AV127" s="4" t="str">
        <f ca="1">IF(AU127=0,"",COUNTIF($AU$2:AU127,"&gt;0"))</f>
        <v/>
      </c>
      <c r="AW127" s="4" t="str">
        <f t="shared" ca="1" si="2"/>
        <v/>
      </c>
      <c r="AY127" s="4" cm="1">
        <f t="array" aca="1" ref="AY127" ca="1">IFERROR(SEARCH(INDIRECT(CELL("address")),AL127),0)</f>
        <v>0</v>
      </c>
      <c r="AZ127" s="4" t="str">
        <f ca="1">IF(AY127=0,"",COUNTIF($AY$2:AY127,"&gt;0"))</f>
        <v/>
      </c>
      <c r="BA127" s="4" t="str">
        <f t="shared" ca="1" si="3"/>
        <v/>
      </c>
    </row>
    <row r="128" spans="1:53" x14ac:dyDescent="0.25">
      <c r="A128" s="18" t="s">
        <v>3644</v>
      </c>
      <c r="B128" s="18" t="s">
        <v>234</v>
      </c>
      <c r="C128" s="58">
        <v>1</v>
      </c>
      <c r="D128" s="58">
        <v>75</v>
      </c>
      <c r="E128" s="58">
        <v>75</v>
      </c>
      <c r="F128" s="59">
        <v>0</v>
      </c>
      <c r="G128" s="59"/>
      <c r="H128" s="59"/>
      <c r="I128" s="59"/>
      <c r="J128" s="59"/>
      <c r="K128" s="59"/>
      <c r="L128" s="59"/>
      <c r="M128" s="59"/>
      <c r="N128" s="59"/>
      <c r="O128" s="59"/>
      <c r="P128" s="59"/>
      <c r="AK128" s="46" t="str" cm="1">
        <f t="array" ref="AK128">IFERROR(INDEX(ReferenceTbl[Fixture Description],_xlfn.AGGREGATE(15,3,(ReferenceTbl[Type]=$AK$1)/(ReferenceTbl[Type]=$AK$1)*(ROW(ReferenceTbl[Type])-ROW($B$1)),ROWS($AJ$2:AJ128))),"")</f>
        <v/>
      </c>
      <c r="AL128" s="46" t="str" cm="1">
        <f t="array" ref="AL128">IFERROR(INDEX(ReferenceTbl[Fixture Description],_xlfn.AGGREGATE(15,3,(ReferenceTbl[Type]=$AL$1)/(ReferenceTbl[Type]=$AL$1)*(ROW(ReferenceTbl[Type])-ROW($B$1)),ROWS($AJ$2:AK128))),"")</f>
        <v/>
      </c>
      <c r="AM128" s="46" t="str" cm="1">
        <f t="array" ref="AM128">IFERROR(INDEX(ReferenceTbl[Fixture Description],_xlfn.AGGREGATE(15,3,(ReferenceTbl[Type]=$AM$1)/(ReferenceTbl[Type]=$AM$1)*(ROW(ReferenceTbl[Type])-ROW($B$1)),ROWS($AJ$2:AL128))),"")</f>
        <v/>
      </c>
      <c r="AU128" s="4" cm="1">
        <f t="array" aca="1" ref="AU128" ca="1">IFERROR(SEARCH(INDIRECT(CELL("address")),AK128),0)</f>
        <v>0</v>
      </c>
      <c r="AV128" s="4" t="str">
        <f ca="1">IF(AU128=0,"",COUNTIF($AU$2:AU128,"&gt;0"))</f>
        <v/>
      </c>
      <c r="AW128" s="4" t="str">
        <f t="shared" ca="1" si="2"/>
        <v/>
      </c>
      <c r="AY128" s="4" cm="1">
        <f t="array" aca="1" ref="AY128" ca="1">IFERROR(SEARCH(INDIRECT(CELL("address")),AL128),0)</f>
        <v>0</v>
      </c>
      <c r="AZ128" s="4" t="str">
        <f ca="1">IF(AY128=0,"",COUNTIF($AY$2:AY128,"&gt;0"))</f>
        <v/>
      </c>
      <c r="BA128" s="4" t="str">
        <f t="shared" ca="1" si="3"/>
        <v/>
      </c>
    </row>
    <row r="129" spans="1:53" x14ac:dyDescent="0.25">
      <c r="A129" s="18" t="s">
        <v>108</v>
      </c>
      <c r="B129" s="18" t="s">
        <v>234</v>
      </c>
      <c r="C129" s="58">
        <v>1</v>
      </c>
      <c r="D129" s="58">
        <v>40</v>
      </c>
      <c r="E129" s="58">
        <v>40</v>
      </c>
      <c r="F129" s="59">
        <v>0</v>
      </c>
      <c r="G129" s="59"/>
      <c r="H129" s="59"/>
      <c r="I129" s="59"/>
      <c r="J129" s="59"/>
      <c r="K129" s="59"/>
      <c r="L129" s="59"/>
      <c r="M129" s="59"/>
      <c r="N129" s="59"/>
      <c r="O129" s="59"/>
      <c r="P129" s="59"/>
      <c r="AK129" s="46" t="str" cm="1">
        <f t="array" ref="AK129">IFERROR(INDEX(ReferenceTbl[Fixture Description],_xlfn.AGGREGATE(15,3,(ReferenceTbl[Type]=$AK$1)/(ReferenceTbl[Type]=$AK$1)*(ROW(ReferenceTbl[Type])-ROW($B$1)),ROWS($AJ$2:AJ129))),"")</f>
        <v/>
      </c>
      <c r="AL129" s="46" t="str" cm="1">
        <f t="array" ref="AL129">IFERROR(INDEX(ReferenceTbl[Fixture Description],_xlfn.AGGREGATE(15,3,(ReferenceTbl[Type]=$AL$1)/(ReferenceTbl[Type]=$AL$1)*(ROW(ReferenceTbl[Type])-ROW($B$1)),ROWS($AJ$2:AK129))),"")</f>
        <v/>
      </c>
      <c r="AM129" s="46" t="str" cm="1">
        <f t="array" ref="AM129">IFERROR(INDEX(ReferenceTbl[Fixture Description],_xlfn.AGGREGATE(15,3,(ReferenceTbl[Type]=$AM$1)/(ReferenceTbl[Type]=$AM$1)*(ROW(ReferenceTbl[Type])-ROW($B$1)),ROWS($AJ$2:AL129))),"")</f>
        <v/>
      </c>
      <c r="AU129" s="4" cm="1">
        <f t="array" aca="1" ref="AU129" ca="1">IFERROR(SEARCH(INDIRECT(CELL("address")),AK129),0)</f>
        <v>0</v>
      </c>
      <c r="AV129" s="4" t="str">
        <f ca="1">IF(AU129=0,"",COUNTIF($AU$2:AU129,"&gt;0"))</f>
        <v/>
      </c>
      <c r="AW129" s="4" t="str">
        <f t="shared" ca="1" si="2"/>
        <v/>
      </c>
      <c r="AY129" s="4" cm="1">
        <f t="array" aca="1" ref="AY129" ca="1">IFERROR(SEARCH(INDIRECT(CELL("address")),AL129),0)</f>
        <v>0</v>
      </c>
      <c r="AZ129" s="4" t="str">
        <f ca="1">IF(AY129=0,"",COUNTIF($AY$2:AY129,"&gt;0"))</f>
        <v/>
      </c>
      <c r="BA129" s="4" t="str">
        <f t="shared" ca="1" si="3"/>
        <v/>
      </c>
    </row>
    <row r="130" spans="1:53" x14ac:dyDescent="0.25">
      <c r="A130" s="18" t="s">
        <v>3519</v>
      </c>
      <c r="B130" s="18" t="s">
        <v>234</v>
      </c>
      <c r="C130" s="58">
        <v>1</v>
      </c>
      <c r="D130" s="58">
        <v>30</v>
      </c>
      <c r="E130" s="58">
        <v>30</v>
      </c>
      <c r="F130" s="59">
        <v>0</v>
      </c>
      <c r="G130" s="59"/>
      <c r="H130" s="59"/>
      <c r="I130" s="59"/>
      <c r="J130" s="59"/>
      <c r="K130" s="59"/>
      <c r="L130" s="59"/>
      <c r="M130" s="59"/>
      <c r="N130" s="59"/>
      <c r="O130" s="59"/>
      <c r="P130" s="59"/>
      <c r="AK130" s="46" t="str" cm="1">
        <f t="array" ref="AK130">IFERROR(INDEX(ReferenceTbl[Fixture Description],_xlfn.AGGREGATE(15,3,(ReferenceTbl[Type]=$AK$1)/(ReferenceTbl[Type]=$AK$1)*(ROW(ReferenceTbl[Type])-ROW($B$1)),ROWS($AJ$2:AJ130))),"")</f>
        <v/>
      </c>
      <c r="AL130" s="46" t="str" cm="1">
        <f t="array" ref="AL130">IFERROR(INDEX(ReferenceTbl[Fixture Description],_xlfn.AGGREGATE(15,3,(ReferenceTbl[Type]=$AL$1)/(ReferenceTbl[Type]=$AL$1)*(ROW(ReferenceTbl[Type])-ROW($B$1)),ROWS($AJ$2:AK130))),"")</f>
        <v/>
      </c>
      <c r="AM130" s="46" t="str" cm="1">
        <f t="array" ref="AM130">IFERROR(INDEX(ReferenceTbl[Fixture Description],_xlfn.AGGREGATE(15,3,(ReferenceTbl[Type]=$AM$1)/(ReferenceTbl[Type]=$AM$1)*(ROW(ReferenceTbl[Type])-ROW($B$1)),ROWS($AJ$2:AL130))),"")</f>
        <v/>
      </c>
      <c r="AU130" s="4" cm="1">
        <f t="array" aca="1" ref="AU130" ca="1">IFERROR(SEARCH(INDIRECT(CELL("address")),AK130),0)</f>
        <v>0</v>
      </c>
      <c r="AV130" s="4" t="str">
        <f ca="1">IF(AU130=0,"",COUNTIF($AU$2:AU130,"&gt;0"))</f>
        <v/>
      </c>
      <c r="AW130" s="4" t="str">
        <f t="shared" ca="1" si="2"/>
        <v/>
      </c>
      <c r="AY130" s="4" cm="1">
        <f t="array" aca="1" ref="AY130" ca="1">IFERROR(SEARCH(INDIRECT(CELL("address")),AL130),0)</f>
        <v>0</v>
      </c>
      <c r="AZ130" s="4" t="str">
        <f ca="1">IF(AY130=0,"",COUNTIF($AY$2:AY130,"&gt;0"))</f>
        <v/>
      </c>
      <c r="BA130" s="4" t="str">
        <f t="shared" ca="1" si="3"/>
        <v/>
      </c>
    </row>
    <row r="131" spans="1:53" x14ac:dyDescent="0.25">
      <c r="A131" s="18" t="s">
        <v>107</v>
      </c>
      <c r="B131" s="18" t="s">
        <v>234</v>
      </c>
      <c r="C131" s="58">
        <v>1</v>
      </c>
      <c r="D131" s="58">
        <v>20</v>
      </c>
      <c r="E131" s="58">
        <v>20</v>
      </c>
      <c r="F131" s="59">
        <v>0</v>
      </c>
      <c r="G131" s="59"/>
      <c r="H131" s="59"/>
      <c r="I131" s="59"/>
      <c r="J131" s="59"/>
      <c r="K131" s="59"/>
      <c r="L131" s="59"/>
      <c r="M131" s="59"/>
      <c r="N131" s="59"/>
      <c r="O131" s="59"/>
      <c r="P131" s="59"/>
      <c r="AK131" s="46" t="str" cm="1">
        <f t="array" ref="AK131">IFERROR(INDEX(ReferenceTbl[Fixture Description],_xlfn.AGGREGATE(15,3,(ReferenceTbl[Type]=$AK$1)/(ReferenceTbl[Type]=$AK$1)*(ROW(ReferenceTbl[Type])-ROW($B$1)),ROWS($AJ$2:AJ131))),"")</f>
        <v/>
      </c>
      <c r="AL131" s="46" t="str" cm="1">
        <f t="array" ref="AL131">IFERROR(INDEX(ReferenceTbl[Fixture Description],_xlfn.AGGREGATE(15,3,(ReferenceTbl[Type]=$AL$1)/(ReferenceTbl[Type]=$AL$1)*(ROW(ReferenceTbl[Type])-ROW($B$1)),ROWS($AJ$2:AK131))),"")</f>
        <v/>
      </c>
      <c r="AM131" s="46" t="str" cm="1">
        <f t="array" ref="AM131">IFERROR(INDEX(ReferenceTbl[Fixture Description],_xlfn.AGGREGATE(15,3,(ReferenceTbl[Type]=$AM$1)/(ReferenceTbl[Type]=$AM$1)*(ROW(ReferenceTbl[Type])-ROW($B$1)),ROWS($AJ$2:AL131))),"")</f>
        <v/>
      </c>
      <c r="AU131" s="4" cm="1">
        <f t="array" aca="1" ref="AU131" ca="1">IFERROR(SEARCH(INDIRECT(CELL("address")),AK131),0)</f>
        <v>0</v>
      </c>
      <c r="AV131" s="4" t="str">
        <f ca="1">IF(AU131=0,"",COUNTIF($AU$2:AU131,"&gt;0"))</f>
        <v/>
      </c>
      <c r="AW131" s="4" t="str">
        <f t="shared" ref="AW131:AW194" ca="1" si="4">IFERROR(INDEX(AK:AK,MATCH(ROW(AU130),AV:AV,0)),"")</f>
        <v/>
      </c>
      <c r="AY131" s="4" cm="1">
        <f t="array" aca="1" ref="AY131" ca="1">IFERROR(SEARCH(INDIRECT(CELL("address")),AL131),0)</f>
        <v>0</v>
      </c>
      <c r="AZ131" s="4" t="str">
        <f ca="1">IF(AY131=0,"",COUNTIF($AY$2:AY131,"&gt;0"))</f>
        <v/>
      </c>
      <c r="BA131" s="4" t="str">
        <f t="shared" ref="BA131:BA194" ca="1" si="5">IFERROR(INDEX(AL:AL,MATCH(ROW(AY130),AZ:AZ,0)),"")</f>
        <v/>
      </c>
    </row>
    <row r="132" spans="1:53" x14ac:dyDescent="0.25">
      <c r="A132" s="18" t="s">
        <v>185</v>
      </c>
      <c r="B132" s="18" t="s">
        <v>234</v>
      </c>
      <c r="C132" s="58">
        <v>1</v>
      </c>
      <c r="D132" s="58">
        <v>28</v>
      </c>
      <c r="E132" s="58">
        <v>28</v>
      </c>
      <c r="F132" s="59">
        <v>0</v>
      </c>
      <c r="G132" s="59"/>
      <c r="H132" s="59"/>
      <c r="I132" s="59"/>
      <c r="J132" s="59"/>
      <c r="K132" s="59"/>
      <c r="L132" s="59"/>
      <c r="M132" s="59"/>
      <c r="N132" s="59"/>
      <c r="O132" s="59"/>
      <c r="P132" s="59"/>
      <c r="AK132" s="46" t="str" cm="1">
        <f t="array" ref="AK132">IFERROR(INDEX(ReferenceTbl[Fixture Description],_xlfn.AGGREGATE(15,3,(ReferenceTbl[Type]=$AK$1)/(ReferenceTbl[Type]=$AK$1)*(ROW(ReferenceTbl[Type])-ROW($B$1)),ROWS($AJ$2:AJ132))),"")</f>
        <v/>
      </c>
      <c r="AL132" s="46" t="str" cm="1">
        <f t="array" ref="AL132">IFERROR(INDEX(ReferenceTbl[Fixture Description],_xlfn.AGGREGATE(15,3,(ReferenceTbl[Type]=$AL$1)/(ReferenceTbl[Type]=$AL$1)*(ROW(ReferenceTbl[Type])-ROW($B$1)),ROWS($AJ$2:AK132))),"")</f>
        <v/>
      </c>
      <c r="AM132" s="46" t="str" cm="1">
        <f t="array" ref="AM132">IFERROR(INDEX(ReferenceTbl[Fixture Description],_xlfn.AGGREGATE(15,3,(ReferenceTbl[Type]=$AM$1)/(ReferenceTbl[Type]=$AM$1)*(ROW(ReferenceTbl[Type])-ROW($B$1)),ROWS($AJ$2:AL132))),"")</f>
        <v/>
      </c>
      <c r="AU132" s="4" cm="1">
        <f t="array" aca="1" ref="AU132" ca="1">IFERROR(SEARCH(INDIRECT(CELL("address")),AK132),0)</f>
        <v>0</v>
      </c>
      <c r="AV132" s="4" t="str">
        <f ca="1">IF(AU132=0,"",COUNTIF($AU$2:AU132,"&gt;0"))</f>
        <v/>
      </c>
      <c r="AW132" s="4" t="str">
        <f t="shared" ca="1" si="4"/>
        <v/>
      </c>
      <c r="AY132" s="4" cm="1">
        <f t="array" aca="1" ref="AY132" ca="1">IFERROR(SEARCH(INDIRECT(CELL("address")),AL132),0)</f>
        <v>0</v>
      </c>
      <c r="AZ132" s="4" t="str">
        <f ca="1">IF(AY132=0,"",COUNTIF($AY$2:AY132,"&gt;0"))</f>
        <v/>
      </c>
      <c r="BA132" s="4" t="str">
        <f t="shared" ca="1" si="5"/>
        <v/>
      </c>
    </row>
    <row r="133" spans="1:53" x14ac:dyDescent="0.25">
      <c r="A133" s="18" t="s">
        <v>183</v>
      </c>
      <c r="B133" s="18" t="s">
        <v>234</v>
      </c>
      <c r="C133" s="58">
        <v>1</v>
      </c>
      <c r="D133" s="58">
        <v>21</v>
      </c>
      <c r="E133" s="58">
        <v>21</v>
      </c>
      <c r="F133" s="59">
        <v>0</v>
      </c>
      <c r="G133" s="59"/>
      <c r="H133" s="59"/>
      <c r="I133" s="59"/>
      <c r="J133" s="59"/>
      <c r="K133" s="59"/>
      <c r="L133" s="59"/>
      <c r="M133" s="59"/>
      <c r="N133" s="59"/>
      <c r="O133" s="59"/>
      <c r="P133" s="59"/>
      <c r="AK133" s="46" t="str" cm="1">
        <f t="array" ref="AK133">IFERROR(INDEX(ReferenceTbl[Fixture Description],_xlfn.AGGREGATE(15,3,(ReferenceTbl[Type]=$AK$1)/(ReferenceTbl[Type]=$AK$1)*(ROW(ReferenceTbl[Type])-ROW($B$1)),ROWS($AJ$2:AJ133))),"")</f>
        <v/>
      </c>
      <c r="AL133" s="46" t="str" cm="1">
        <f t="array" ref="AL133">IFERROR(INDEX(ReferenceTbl[Fixture Description],_xlfn.AGGREGATE(15,3,(ReferenceTbl[Type]=$AL$1)/(ReferenceTbl[Type]=$AL$1)*(ROW(ReferenceTbl[Type])-ROW($B$1)),ROWS($AJ$2:AK133))),"")</f>
        <v/>
      </c>
      <c r="AM133" s="46" t="str" cm="1">
        <f t="array" ref="AM133">IFERROR(INDEX(ReferenceTbl[Fixture Description],_xlfn.AGGREGATE(15,3,(ReferenceTbl[Type]=$AM$1)/(ReferenceTbl[Type]=$AM$1)*(ROW(ReferenceTbl[Type])-ROW($B$1)),ROWS($AJ$2:AL133))),"")</f>
        <v/>
      </c>
      <c r="AU133" s="4" cm="1">
        <f t="array" aca="1" ref="AU133" ca="1">IFERROR(SEARCH(INDIRECT(CELL("address")),AK133),0)</f>
        <v>0</v>
      </c>
      <c r="AV133" s="4" t="str">
        <f ca="1">IF(AU133=0,"",COUNTIF($AU$2:AU133,"&gt;0"))</f>
        <v/>
      </c>
      <c r="AW133" s="4" t="str">
        <f t="shared" ca="1" si="4"/>
        <v/>
      </c>
      <c r="AY133" s="4" cm="1">
        <f t="array" aca="1" ref="AY133" ca="1">IFERROR(SEARCH(INDIRECT(CELL("address")),AL133),0)</f>
        <v>0</v>
      </c>
      <c r="AZ133" s="4" t="str">
        <f ca="1">IF(AY133=0,"",COUNTIF($AY$2:AY133,"&gt;0"))</f>
        <v/>
      </c>
      <c r="BA133" s="4" t="str">
        <f t="shared" ca="1" si="5"/>
        <v/>
      </c>
    </row>
    <row r="134" spans="1:53" x14ac:dyDescent="0.25">
      <c r="A134" s="18" t="s">
        <v>181</v>
      </c>
      <c r="B134" s="18" t="s">
        <v>234</v>
      </c>
      <c r="C134" s="58">
        <v>1</v>
      </c>
      <c r="D134" s="58">
        <v>14</v>
      </c>
      <c r="E134" s="58">
        <v>14</v>
      </c>
      <c r="F134" s="59">
        <v>0</v>
      </c>
      <c r="G134" s="59"/>
      <c r="H134" s="59"/>
      <c r="I134" s="59"/>
      <c r="J134" s="59"/>
      <c r="K134" s="59"/>
      <c r="L134" s="59"/>
      <c r="M134" s="59"/>
      <c r="N134" s="59"/>
      <c r="O134" s="59"/>
      <c r="P134" s="59"/>
      <c r="AK134" s="46" t="str" cm="1">
        <f t="array" ref="AK134">IFERROR(INDEX(ReferenceTbl[Fixture Description],_xlfn.AGGREGATE(15,3,(ReferenceTbl[Type]=$AK$1)/(ReferenceTbl[Type]=$AK$1)*(ROW(ReferenceTbl[Type])-ROW($B$1)),ROWS($AJ$2:AJ134))),"")</f>
        <v/>
      </c>
      <c r="AL134" s="46" t="str" cm="1">
        <f t="array" ref="AL134">IFERROR(INDEX(ReferenceTbl[Fixture Description],_xlfn.AGGREGATE(15,3,(ReferenceTbl[Type]=$AL$1)/(ReferenceTbl[Type]=$AL$1)*(ROW(ReferenceTbl[Type])-ROW($B$1)),ROWS($AJ$2:AK134))),"")</f>
        <v/>
      </c>
      <c r="AM134" s="46" t="str" cm="1">
        <f t="array" ref="AM134">IFERROR(INDEX(ReferenceTbl[Fixture Description],_xlfn.AGGREGATE(15,3,(ReferenceTbl[Type]=$AM$1)/(ReferenceTbl[Type]=$AM$1)*(ROW(ReferenceTbl[Type])-ROW($B$1)),ROWS($AJ$2:AL134))),"")</f>
        <v/>
      </c>
      <c r="AU134" s="4" cm="1">
        <f t="array" aca="1" ref="AU134" ca="1">IFERROR(SEARCH(INDIRECT(CELL("address")),AK134),0)</f>
        <v>0</v>
      </c>
      <c r="AV134" s="4" t="str">
        <f ca="1">IF(AU134=0,"",COUNTIF($AU$2:AU134,"&gt;0"))</f>
        <v/>
      </c>
      <c r="AW134" s="4" t="str">
        <f t="shared" ca="1" si="4"/>
        <v/>
      </c>
      <c r="AY134" s="4" cm="1">
        <f t="array" aca="1" ref="AY134" ca="1">IFERROR(SEARCH(INDIRECT(CELL("address")),AL134),0)</f>
        <v>0</v>
      </c>
      <c r="AZ134" s="4" t="str">
        <f ca="1">IF(AY134=0,"",COUNTIF($AY$2:AY134,"&gt;0"))</f>
        <v/>
      </c>
      <c r="BA134" s="4" t="str">
        <f t="shared" ca="1" si="5"/>
        <v/>
      </c>
    </row>
    <row r="135" spans="1:53" x14ac:dyDescent="0.25">
      <c r="A135" s="18" t="s">
        <v>3585</v>
      </c>
      <c r="B135" s="18" t="s">
        <v>235</v>
      </c>
      <c r="C135" s="58">
        <v>8</v>
      </c>
      <c r="D135" s="58">
        <v>12</v>
      </c>
      <c r="E135" s="58">
        <v>96</v>
      </c>
      <c r="F135" s="59">
        <v>280</v>
      </c>
      <c r="G135" s="59">
        <v>2</v>
      </c>
      <c r="H135" s="59"/>
      <c r="I135" s="59">
        <v>12</v>
      </c>
      <c r="J135" s="59">
        <v>25</v>
      </c>
      <c r="K135" s="59"/>
      <c r="L135" s="59"/>
      <c r="M135" s="59"/>
      <c r="N135" s="59"/>
      <c r="O135" s="59">
        <v>2</v>
      </c>
      <c r="P135" s="59"/>
      <c r="AK135" s="46" t="str" cm="1">
        <f t="array" ref="AK135">IFERROR(INDEX(ReferenceTbl[Fixture Description],_xlfn.AGGREGATE(15,3,(ReferenceTbl[Type]=$AK$1)/(ReferenceTbl[Type]=$AK$1)*(ROW(ReferenceTbl[Type])-ROW($B$1)),ROWS($AJ$2:AJ135))),"")</f>
        <v/>
      </c>
      <c r="AL135" s="46" t="str" cm="1">
        <f t="array" ref="AL135">IFERROR(INDEX(ReferenceTbl[Fixture Description],_xlfn.AGGREGATE(15,3,(ReferenceTbl[Type]=$AL$1)/(ReferenceTbl[Type]=$AL$1)*(ROW(ReferenceTbl[Type])-ROW($B$1)),ROWS($AJ$2:AK135))),"")</f>
        <v/>
      </c>
      <c r="AM135" s="46" t="str" cm="1">
        <f t="array" ref="AM135">IFERROR(INDEX(ReferenceTbl[Fixture Description],_xlfn.AGGREGATE(15,3,(ReferenceTbl[Type]=$AM$1)/(ReferenceTbl[Type]=$AM$1)*(ROW(ReferenceTbl[Type])-ROW($B$1)),ROWS($AJ$2:AL135))),"")</f>
        <v/>
      </c>
      <c r="AU135" s="4" cm="1">
        <f t="array" aca="1" ref="AU135" ca="1">IFERROR(SEARCH(INDIRECT(CELL("address")),AK135),0)</f>
        <v>0</v>
      </c>
      <c r="AV135" s="4" t="str">
        <f ca="1">IF(AU135=0,"",COUNTIF($AU$2:AU135,"&gt;0"))</f>
        <v/>
      </c>
      <c r="AW135" s="4" t="str">
        <f t="shared" ca="1" si="4"/>
        <v/>
      </c>
      <c r="AY135" s="4" cm="1">
        <f t="array" aca="1" ref="AY135" ca="1">IFERROR(SEARCH(INDIRECT(CELL("address")),AL135),0)</f>
        <v>0</v>
      </c>
      <c r="AZ135" s="4" t="str">
        <f ca="1">IF(AY135=0,"",COUNTIF($AY$2:AY135,"&gt;0"))</f>
        <v/>
      </c>
      <c r="BA135" s="4" t="str">
        <f t="shared" ca="1" si="5"/>
        <v/>
      </c>
    </row>
    <row r="136" spans="1:53" x14ac:dyDescent="0.25">
      <c r="A136" s="18" t="s">
        <v>3520</v>
      </c>
      <c r="B136" s="18" t="s">
        <v>235</v>
      </c>
      <c r="C136" s="58">
        <v>4</v>
      </c>
      <c r="D136" s="58">
        <v>12</v>
      </c>
      <c r="E136" s="58">
        <v>48</v>
      </c>
      <c r="F136" s="59">
        <v>140</v>
      </c>
      <c r="G136" s="59">
        <v>1</v>
      </c>
      <c r="H136" s="59"/>
      <c r="I136" s="59">
        <v>6</v>
      </c>
      <c r="J136" s="59">
        <v>25</v>
      </c>
      <c r="K136" s="59"/>
      <c r="L136" s="59"/>
      <c r="M136" s="59"/>
      <c r="N136" s="59"/>
      <c r="O136" s="59">
        <v>2</v>
      </c>
      <c r="P136" s="59"/>
      <c r="AK136" s="46" t="str" cm="1">
        <f t="array" ref="AK136">IFERROR(INDEX(ReferenceTbl[Fixture Description],_xlfn.AGGREGATE(15,3,(ReferenceTbl[Type]=$AK$1)/(ReferenceTbl[Type]=$AK$1)*(ROW(ReferenceTbl[Type])-ROW($B$1)),ROWS($AJ$2:AJ136))),"")</f>
        <v/>
      </c>
      <c r="AL136" s="46" t="str" cm="1">
        <f t="array" ref="AL136">IFERROR(INDEX(ReferenceTbl[Fixture Description],_xlfn.AGGREGATE(15,3,(ReferenceTbl[Type]=$AL$1)/(ReferenceTbl[Type]=$AL$1)*(ROW(ReferenceTbl[Type])-ROW($B$1)),ROWS($AJ$2:AK136))),"")</f>
        <v/>
      </c>
      <c r="AM136" s="46" t="str" cm="1">
        <f t="array" ref="AM136">IFERROR(INDEX(ReferenceTbl[Fixture Description],_xlfn.AGGREGATE(15,3,(ReferenceTbl[Type]=$AM$1)/(ReferenceTbl[Type]=$AM$1)*(ROW(ReferenceTbl[Type])-ROW($B$1)),ROWS($AJ$2:AL136))),"")</f>
        <v/>
      </c>
      <c r="AU136" s="4" cm="1">
        <f t="array" aca="1" ref="AU136" ca="1">IFERROR(SEARCH(INDIRECT(CELL("address")),AK136),0)</f>
        <v>0</v>
      </c>
      <c r="AV136" s="4" t="str">
        <f ca="1">IF(AU136=0,"",COUNTIF($AU$2:AU136,"&gt;0"))</f>
        <v/>
      </c>
      <c r="AW136" s="4" t="str">
        <f t="shared" ca="1" si="4"/>
        <v/>
      </c>
      <c r="AY136" s="4" cm="1">
        <f t="array" aca="1" ref="AY136" ca="1">IFERROR(SEARCH(INDIRECT(CELL("address")),AL136),0)</f>
        <v>0</v>
      </c>
      <c r="AZ136" s="4" t="str">
        <f ca="1">IF(AY136=0,"",COUNTIF($AY$2:AY136,"&gt;0"))</f>
        <v/>
      </c>
      <c r="BA136" s="4" t="str">
        <f t="shared" ca="1" si="5"/>
        <v/>
      </c>
    </row>
    <row r="137" spans="1:53" x14ac:dyDescent="0.25">
      <c r="A137" s="18" t="s">
        <v>3586</v>
      </c>
      <c r="B137" s="18" t="s">
        <v>235</v>
      </c>
      <c r="C137" s="58">
        <v>1</v>
      </c>
      <c r="D137" s="58">
        <v>9</v>
      </c>
      <c r="E137" s="58">
        <v>9</v>
      </c>
      <c r="F137" s="59">
        <v>95</v>
      </c>
      <c r="G137" s="59">
        <v>2</v>
      </c>
      <c r="H137" s="59"/>
      <c r="I137" s="59">
        <v>35</v>
      </c>
      <c r="J137" s="59"/>
      <c r="K137" s="59"/>
      <c r="L137" s="59"/>
      <c r="M137" s="59"/>
      <c r="N137" s="59"/>
      <c r="O137" s="59"/>
      <c r="P137" s="59"/>
      <c r="AK137" s="46" t="str" cm="1">
        <f t="array" ref="AK137">IFERROR(INDEX(ReferenceTbl[Fixture Description],_xlfn.AGGREGATE(15,3,(ReferenceTbl[Type]=$AK$1)/(ReferenceTbl[Type]=$AK$1)*(ROW(ReferenceTbl[Type])-ROW($B$1)),ROWS($AJ$2:AJ137))),"")</f>
        <v/>
      </c>
      <c r="AL137" s="46" t="str" cm="1">
        <f t="array" ref="AL137">IFERROR(INDEX(ReferenceTbl[Fixture Description],_xlfn.AGGREGATE(15,3,(ReferenceTbl[Type]=$AL$1)/(ReferenceTbl[Type]=$AL$1)*(ROW(ReferenceTbl[Type])-ROW($B$1)),ROWS($AJ$2:AK137))),"")</f>
        <v/>
      </c>
      <c r="AM137" s="46" t="str" cm="1">
        <f t="array" ref="AM137">IFERROR(INDEX(ReferenceTbl[Fixture Description],_xlfn.AGGREGATE(15,3,(ReferenceTbl[Type]=$AM$1)/(ReferenceTbl[Type]=$AM$1)*(ROW(ReferenceTbl[Type])-ROW($B$1)),ROWS($AJ$2:AL137))),"")</f>
        <v/>
      </c>
      <c r="AU137" s="4" cm="1">
        <f t="array" aca="1" ref="AU137" ca="1">IFERROR(SEARCH(INDIRECT(CELL("address")),AK137),0)</f>
        <v>0</v>
      </c>
      <c r="AV137" s="4" t="str">
        <f ca="1">IF(AU137=0,"",COUNTIF($AU$2:AU137,"&gt;0"))</f>
        <v/>
      </c>
      <c r="AW137" s="4" t="str">
        <f t="shared" ca="1" si="4"/>
        <v/>
      </c>
      <c r="AY137" s="4" cm="1">
        <f t="array" aca="1" ref="AY137" ca="1">IFERROR(SEARCH(INDIRECT(CELL("address")),AL137),0)</f>
        <v>0</v>
      </c>
      <c r="AZ137" s="4" t="str">
        <f ca="1">IF(AY137=0,"",COUNTIF($AY$2:AY137,"&gt;0"))</f>
        <v/>
      </c>
      <c r="BA137" s="4" t="str">
        <f t="shared" ca="1" si="5"/>
        <v/>
      </c>
    </row>
    <row r="138" spans="1:53" x14ac:dyDescent="0.25">
      <c r="A138" s="18" t="s">
        <v>3521</v>
      </c>
      <c r="B138" s="18" t="s">
        <v>235</v>
      </c>
      <c r="C138" s="58">
        <v>1</v>
      </c>
      <c r="D138" s="58">
        <v>13</v>
      </c>
      <c r="E138" s="58">
        <v>13</v>
      </c>
      <c r="F138" s="59">
        <v>95</v>
      </c>
      <c r="G138" s="59">
        <v>2</v>
      </c>
      <c r="H138" s="59"/>
      <c r="I138" s="59">
        <v>35</v>
      </c>
      <c r="J138" s="59"/>
      <c r="K138" s="59"/>
      <c r="L138" s="59"/>
      <c r="M138" s="59"/>
      <c r="N138" s="59"/>
      <c r="O138" s="59"/>
      <c r="P138" s="59"/>
      <c r="AK138" s="46" t="str" cm="1">
        <f t="array" ref="AK138">IFERROR(INDEX(ReferenceTbl[Fixture Description],_xlfn.AGGREGATE(15,3,(ReferenceTbl[Type]=$AK$1)/(ReferenceTbl[Type]=$AK$1)*(ROW(ReferenceTbl[Type])-ROW($B$1)),ROWS($AJ$2:AJ138))),"")</f>
        <v/>
      </c>
      <c r="AL138" s="46" t="str" cm="1">
        <f t="array" ref="AL138">IFERROR(INDEX(ReferenceTbl[Fixture Description],_xlfn.AGGREGATE(15,3,(ReferenceTbl[Type]=$AL$1)/(ReferenceTbl[Type]=$AL$1)*(ROW(ReferenceTbl[Type])-ROW($B$1)),ROWS($AJ$2:AK138))),"")</f>
        <v/>
      </c>
      <c r="AM138" s="46" t="str" cm="1">
        <f t="array" ref="AM138">IFERROR(INDEX(ReferenceTbl[Fixture Description],_xlfn.AGGREGATE(15,3,(ReferenceTbl[Type]=$AM$1)/(ReferenceTbl[Type]=$AM$1)*(ROW(ReferenceTbl[Type])-ROW($B$1)),ROWS($AJ$2:AL138))),"")</f>
        <v/>
      </c>
      <c r="AU138" s="4" cm="1">
        <f t="array" aca="1" ref="AU138" ca="1">IFERROR(SEARCH(INDIRECT(CELL("address")),AK138),0)</f>
        <v>0</v>
      </c>
      <c r="AV138" s="4" t="str">
        <f ca="1">IF(AU138=0,"",COUNTIF($AU$2:AU138,"&gt;0"))</f>
        <v/>
      </c>
      <c r="AW138" s="4" t="str">
        <f t="shared" ca="1" si="4"/>
        <v/>
      </c>
      <c r="AY138" s="4" cm="1">
        <f t="array" aca="1" ref="AY138" ca="1">IFERROR(SEARCH(INDIRECT(CELL("address")),AL138),0)</f>
        <v>0</v>
      </c>
      <c r="AZ138" s="4" t="str">
        <f ca="1">IF(AY138=0,"",COUNTIF($AY$2:AY138,"&gt;0"))</f>
        <v/>
      </c>
      <c r="BA138" s="4" t="str">
        <f t="shared" ca="1" si="5"/>
        <v/>
      </c>
    </row>
    <row r="139" spans="1:53" x14ac:dyDescent="0.25">
      <c r="A139" s="18" t="s">
        <v>3522</v>
      </c>
      <c r="B139" s="18" t="s">
        <v>235</v>
      </c>
      <c r="C139" s="58">
        <v>1</v>
      </c>
      <c r="D139" s="58">
        <v>13</v>
      </c>
      <c r="E139" s="58">
        <v>13</v>
      </c>
      <c r="F139" s="59">
        <v>95</v>
      </c>
      <c r="G139" s="59">
        <v>2</v>
      </c>
      <c r="H139" s="59"/>
      <c r="I139" s="59">
        <v>35</v>
      </c>
      <c r="J139" s="59"/>
      <c r="K139" s="59"/>
      <c r="L139" s="59"/>
      <c r="M139" s="59"/>
      <c r="N139" s="59"/>
      <c r="O139" s="59"/>
      <c r="P139" s="59"/>
      <c r="AK139" s="46" t="str" cm="1">
        <f t="array" ref="AK139">IFERROR(INDEX(ReferenceTbl[Fixture Description],_xlfn.AGGREGATE(15,3,(ReferenceTbl[Type]=$AK$1)/(ReferenceTbl[Type]=$AK$1)*(ROW(ReferenceTbl[Type])-ROW($B$1)),ROWS($AJ$2:AJ139))),"")</f>
        <v/>
      </c>
      <c r="AL139" s="46" t="str" cm="1">
        <f t="array" ref="AL139">IFERROR(INDEX(ReferenceTbl[Fixture Description],_xlfn.AGGREGATE(15,3,(ReferenceTbl[Type]=$AL$1)/(ReferenceTbl[Type]=$AL$1)*(ROW(ReferenceTbl[Type])-ROW($B$1)),ROWS($AJ$2:AK139))),"")</f>
        <v/>
      </c>
      <c r="AM139" s="46" t="str" cm="1">
        <f t="array" ref="AM139">IFERROR(INDEX(ReferenceTbl[Fixture Description],_xlfn.AGGREGATE(15,3,(ReferenceTbl[Type]=$AM$1)/(ReferenceTbl[Type]=$AM$1)*(ROW(ReferenceTbl[Type])-ROW($B$1)),ROWS($AJ$2:AL139))),"")</f>
        <v/>
      </c>
      <c r="AU139" s="4" cm="1">
        <f t="array" aca="1" ref="AU139" ca="1">IFERROR(SEARCH(INDIRECT(CELL("address")),AK139),0)</f>
        <v>0</v>
      </c>
      <c r="AV139" s="4" t="str">
        <f ca="1">IF(AU139=0,"",COUNTIF($AU$2:AU139,"&gt;0"))</f>
        <v/>
      </c>
      <c r="AW139" s="4" t="str">
        <f t="shared" ca="1" si="4"/>
        <v/>
      </c>
      <c r="AY139" s="4" cm="1">
        <f t="array" aca="1" ref="AY139" ca="1">IFERROR(SEARCH(INDIRECT(CELL("address")),AL139),0)</f>
        <v>0</v>
      </c>
      <c r="AZ139" s="4" t="str">
        <f ca="1">IF(AY139=0,"",COUNTIF($AY$2:AY139,"&gt;0"))</f>
        <v/>
      </c>
      <c r="BA139" s="4" t="str">
        <f t="shared" ca="1" si="5"/>
        <v/>
      </c>
    </row>
    <row r="140" spans="1:53" x14ac:dyDescent="0.25">
      <c r="A140" s="18" t="s">
        <v>196</v>
      </c>
      <c r="B140" s="18" t="s">
        <v>235</v>
      </c>
      <c r="C140" s="58">
        <v>1</v>
      </c>
      <c r="D140" s="58">
        <v>15</v>
      </c>
      <c r="E140" s="58">
        <v>15</v>
      </c>
      <c r="F140" s="59">
        <v>95</v>
      </c>
      <c r="G140" s="59">
        <v>2</v>
      </c>
      <c r="H140" s="59"/>
      <c r="I140" s="59">
        <v>70</v>
      </c>
      <c r="J140" s="59">
        <v>5</v>
      </c>
      <c r="K140" s="59"/>
      <c r="L140" s="59"/>
      <c r="M140" s="59"/>
      <c r="N140" s="59"/>
      <c r="O140" s="59"/>
      <c r="P140" s="59"/>
      <c r="AK140" s="46" t="str" cm="1">
        <f t="array" ref="AK140">IFERROR(INDEX(ReferenceTbl[Fixture Description],_xlfn.AGGREGATE(15,3,(ReferenceTbl[Type]=$AK$1)/(ReferenceTbl[Type]=$AK$1)*(ROW(ReferenceTbl[Type])-ROW($B$1)),ROWS($AJ$2:AJ140))),"")</f>
        <v/>
      </c>
      <c r="AL140" s="46" t="str" cm="1">
        <f t="array" ref="AL140">IFERROR(INDEX(ReferenceTbl[Fixture Description],_xlfn.AGGREGATE(15,3,(ReferenceTbl[Type]=$AL$1)/(ReferenceTbl[Type]=$AL$1)*(ROW(ReferenceTbl[Type])-ROW($B$1)),ROWS($AJ$2:AK140))),"")</f>
        <v/>
      </c>
      <c r="AM140" s="46" t="str" cm="1">
        <f t="array" ref="AM140">IFERROR(INDEX(ReferenceTbl[Fixture Description],_xlfn.AGGREGATE(15,3,(ReferenceTbl[Type]=$AM$1)/(ReferenceTbl[Type]=$AM$1)*(ROW(ReferenceTbl[Type])-ROW($B$1)),ROWS($AJ$2:AL140))),"")</f>
        <v/>
      </c>
      <c r="AU140" s="4" cm="1">
        <f t="array" aca="1" ref="AU140" ca="1">IFERROR(SEARCH(INDIRECT(CELL("address")),AK140),0)</f>
        <v>0</v>
      </c>
      <c r="AV140" s="4" t="str">
        <f ca="1">IF(AU140=0,"",COUNTIF($AU$2:AU140,"&gt;0"))</f>
        <v/>
      </c>
      <c r="AW140" s="4" t="str">
        <f t="shared" ca="1" si="4"/>
        <v/>
      </c>
      <c r="AY140" s="4" cm="1">
        <f t="array" aca="1" ref="AY140" ca="1">IFERROR(SEARCH(INDIRECT(CELL("address")),AL140),0)</f>
        <v>0</v>
      </c>
      <c r="AZ140" s="4" t="str">
        <f ca="1">IF(AY140=0,"",COUNTIF($AY$2:AY140,"&gt;0"))</f>
        <v/>
      </c>
      <c r="BA140" s="4" t="str">
        <f t="shared" ca="1" si="5"/>
        <v/>
      </c>
    </row>
    <row r="141" spans="1:53" x14ac:dyDescent="0.25">
      <c r="A141" s="18" t="s">
        <v>3523</v>
      </c>
      <c r="B141" s="18" t="s">
        <v>235</v>
      </c>
      <c r="C141" s="58">
        <v>1</v>
      </c>
      <c r="D141" s="58">
        <v>26</v>
      </c>
      <c r="E141" s="58">
        <v>26</v>
      </c>
      <c r="F141" s="59">
        <v>95</v>
      </c>
      <c r="G141" s="59">
        <v>2</v>
      </c>
      <c r="H141" s="59"/>
      <c r="I141" s="59">
        <v>70</v>
      </c>
      <c r="J141" s="59">
        <v>5</v>
      </c>
      <c r="K141" s="59"/>
      <c r="L141" s="59"/>
      <c r="M141" s="59"/>
      <c r="N141" s="59"/>
      <c r="O141" s="59"/>
      <c r="P141" s="59"/>
      <c r="AK141" s="46" t="str" cm="1">
        <f t="array" ref="AK141">IFERROR(INDEX(ReferenceTbl[Fixture Description],_xlfn.AGGREGATE(15,3,(ReferenceTbl[Type]=$AK$1)/(ReferenceTbl[Type]=$AK$1)*(ROW(ReferenceTbl[Type])-ROW($B$1)),ROWS($AJ$2:AJ141))),"")</f>
        <v/>
      </c>
      <c r="AL141" s="46" t="str" cm="1">
        <f t="array" ref="AL141">IFERROR(INDEX(ReferenceTbl[Fixture Description],_xlfn.AGGREGATE(15,3,(ReferenceTbl[Type]=$AL$1)/(ReferenceTbl[Type]=$AL$1)*(ROW(ReferenceTbl[Type])-ROW($B$1)),ROWS($AJ$2:AK141))),"")</f>
        <v/>
      </c>
      <c r="AM141" s="46" t="str" cm="1">
        <f t="array" ref="AM141">IFERROR(INDEX(ReferenceTbl[Fixture Description],_xlfn.AGGREGATE(15,3,(ReferenceTbl[Type]=$AM$1)/(ReferenceTbl[Type]=$AM$1)*(ROW(ReferenceTbl[Type])-ROW($B$1)),ROWS($AJ$2:AL141))),"")</f>
        <v/>
      </c>
      <c r="AU141" s="4" cm="1">
        <f t="array" aca="1" ref="AU141" ca="1">IFERROR(SEARCH(INDIRECT(CELL("address")),AK141),0)</f>
        <v>0</v>
      </c>
      <c r="AV141" s="4" t="str">
        <f ca="1">IF(AU141=0,"",COUNTIF($AU$2:AU141,"&gt;0"))</f>
        <v/>
      </c>
      <c r="AW141" s="4" t="str">
        <f t="shared" ca="1" si="4"/>
        <v/>
      </c>
      <c r="AY141" s="4" cm="1">
        <f t="array" aca="1" ref="AY141" ca="1">IFERROR(SEARCH(INDIRECT(CELL("address")),AL141),0)</f>
        <v>0</v>
      </c>
      <c r="AZ141" s="4" t="str">
        <f ca="1">IF(AY141=0,"",COUNTIF($AY$2:AY141,"&gt;0"))</f>
        <v/>
      </c>
      <c r="BA141" s="4" t="str">
        <f t="shared" ca="1" si="5"/>
        <v/>
      </c>
    </row>
    <row r="142" spans="1:53" x14ac:dyDescent="0.25">
      <c r="A142" s="18" t="s">
        <v>3524</v>
      </c>
      <c r="B142" s="18" t="s">
        <v>235</v>
      </c>
      <c r="C142" s="58">
        <v>1</v>
      </c>
      <c r="D142" s="58">
        <v>22</v>
      </c>
      <c r="E142" s="58">
        <v>22</v>
      </c>
      <c r="F142" s="59">
        <v>95</v>
      </c>
      <c r="G142" s="59">
        <v>2</v>
      </c>
      <c r="H142" s="59"/>
      <c r="I142" s="59">
        <v>70</v>
      </c>
      <c r="J142" s="59">
        <v>5</v>
      </c>
      <c r="K142" s="59"/>
      <c r="L142" s="59"/>
      <c r="M142" s="59"/>
      <c r="N142" s="59"/>
      <c r="O142" s="59"/>
      <c r="P142" s="59"/>
      <c r="AK142" s="46" t="str" cm="1">
        <f t="array" ref="AK142">IFERROR(INDEX(ReferenceTbl[Fixture Description],_xlfn.AGGREGATE(15,3,(ReferenceTbl[Type]=$AK$1)/(ReferenceTbl[Type]=$AK$1)*(ROW(ReferenceTbl[Type])-ROW($B$1)),ROWS($AJ$2:AJ142))),"")</f>
        <v/>
      </c>
      <c r="AL142" s="46" t="str" cm="1">
        <f t="array" ref="AL142">IFERROR(INDEX(ReferenceTbl[Fixture Description],_xlfn.AGGREGATE(15,3,(ReferenceTbl[Type]=$AL$1)/(ReferenceTbl[Type]=$AL$1)*(ROW(ReferenceTbl[Type])-ROW($B$1)),ROWS($AJ$2:AK142))),"")</f>
        <v/>
      </c>
      <c r="AM142" s="46" t="str" cm="1">
        <f t="array" ref="AM142">IFERROR(INDEX(ReferenceTbl[Fixture Description],_xlfn.AGGREGATE(15,3,(ReferenceTbl[Type]=$AM$1)/(ReferenceTbl[Type]=$AM$1)*(ROW(ReferenceTbl[Type])-ROW($B$1)),ROWS($AJ$2:AL142))),"")</f>
        <v/>
      </c>
      <c r="AU142" s="4" cm="1">
        <f t="array" aca="1" ref="AU142" ca="1">IFERROR(SEARCH(INDIRECT(CELL("address")),AK142),0)</f>
        <v>0</v>
      </c>
      <c r="AV142" s="4" t="str">
        <f ca="1">IF(AU142=0,"",COUNTIF($AU$2:AU142,"&gt;0"))</f>
        <v/>
      </c>
      <c r="AW142" s="4" t="str">
        <f t="shared" ca="1" si="4"/>
        <v/>
      </c>
      <c r="AY142" s="4" cm="1">
        <f t="array" aca="1" ref="AY142" ca="1">IFERROR(SEARCH(INDIRECT(CELL("address")),AL142),0)</f>
        <v>0</v>
      </c>
      <c r="AZ142" s="4" t="str">
        <f ca="1">IF(AY142=0,"",COUNTIF($AY$2:AY142,"&gt;0"))</f>
        <v/>
      </c>
      <c r="BA142" s="4" t="str">
        <f t="shared" ca="1" si="5"/>
        <v/>
      </c>
    </row>
    <row r="143" spans="1:53" x14ac:dyDescent="0.25">
      <c r="A143" s="18" t="s">
        <v>3525</v>
      </c>
      <c r="B143" s="18" t="s">
        <v>235</v>
      </c>
      <c r="C143" s="58">
        <v>1</v>
      </c>
      <c r="D143" s="58">
        <v>18</v>
      </c>
      <c r="E143" s="58">
        <v>18</v>
      </c>
      <c r="F143" s="59">
        <v>95</v>
      </c>
      <c r="G143" s="59">
        <v>2</v>
      </c>
      <c r="H143" s="59"/>
      <c r="I143" s="59">
        <v>70</v>
      </c>
      <c r="J143" s="59">
        <v>5</v>
      </c>
      <c r="K143" s="59"/>
      <c r="L143" s="59"/>
      <c r="M143" s="59"/>
      <c r="N143" s="59"/>
      <c r="O143" s="59"/>
      <c r="P143" s="59"/>
      <c r="AK143" s="46" t="str" cm="1">
        <f t="array" ref="AK143">IFERROR(INDEX(ReferenceTbl[Fixture Description],_xlfn.AGGREGATE(15,3,(ReferenceTbl[Type]=$AK$1)/(ReferenceTbl[Type]=$AK$1)*(ROW(ReferenceTbl[Type])-ROW($B$1)),ROWS($AJ$2:AJ143))),"")</f>
        <v/>
      </c>
      <c r="AL143" s="46" t="str" cm="1">
        <f t="array" ref="AL143">IFERROR(INDEX(ReferenceTbl[Fixture Description],_xlfn.AGGREGATE(15,3,(ReferenceTbl[Type]=$AL$1)/(ReferenceTbl[Type]=$AL$1)*(ROW(ReferenceTbl[Type])-ROW($B$1)),ROWS($AJ$2:AK143))),"")</f>
        <v/>
      </c>
      <c r="AM143" s="46" t="str" cm="1">
        <f t="array" ref="AM143">IFERROR(INDEX(ReferenceTbl[Fixture Description],_xlfn.AGGREGATE(15,3,(ReferenceTbl[Type]=$AM$1)/(ReferenceTbl[Type]=$AM$1)*(ROW(ReferenceTbl[Type])-ROW($B$1)),ROWS($AJ$2:AL143))),"")</f>
        <v/>
      </c>
      <c r="AU143" s="4" cm="1">
        <f t="array" aca="1" ref="AU143" ca="1">IFERROR(SEARCH(INDIRECT(CELL("address")),AK143),0)</f>
        <v>0</v>
      </c>
      <c r="AV143" s="4" t="str">
        <f ca="1">IF(AU143=0,"",COUNTIF($AU$2:AU143,"&gt;0"))</f>
        <v/>
      </c>
      <c r="AW143" s="4" t="str">
        <f t="shared" ca="1" si="4"/>
        <v/>
      </c>
      <c r="AY143" s="4" cm="1">
        <f t="array" aca="1" ref="AY143" ca="1">IFERROR(SEARCH(INDIRECT(CELL("address")),AL143),0)</f>
        <v>0</v>
      </c>
      <c r="AZ143" s="4" t="str">
        <f ca="1">IF(AY143=0,"",COUNTIF($AY$2:AY143,"&gt;0"))</f>
        <v/>
      </c>
      <c r="BA143" s="4" t="str">
        <f t="shared" ca="1" si="5"/>
        <v/>
      </c>
    </row>
    <row r="144" spans="1:53" x14ac:dyDescent="0.25">
      <c r="A144" s="18" t="s">
        <v>3587</v>
      </c>
      <c r="B144" s="18" t="s">
        <v>235</v>
      </c>
      <c r="C144" s="58">
        <v>1</v>
      </c>
      <c r="D144" s="58">
        <v>14</v>
      </c>
      <c r="E144" s="58">
        <v>14</v>
      </c>
      <c r="F144" s="59">
        <v>95</v>
      </c>
      <c r="G144" s="59">
        <v>2</v>
      </c>
      <c r="H144" s="59"/>
      <c r="I144" s="59">
        <v>70</v>
      </c>
      <c r="J144" s="59">
        <v>5</v>
      </c>
      <c r="K144" s="59"/>
      <c r="L144" s="59"/>
      <c r="M144" s="59"/>
      <c r="N144" s="59"/>
      <c r="O144" s="59"/>
      <c r="P144" s="59"/>
      <c r="AK144" s="46" t="str" cm="1">
        <f t="array" ref="AK144">IFERROR(INDEX(ReferenceTbl[Fixture Description],_xlfn.AGGREGATE(15,3,(ReferenceTbl[Type]=$AK$1)/(ReferenceTbl[Type]=$AK$1)*(ROW(ReferenceTbl[Type])-ROW($B$1)),ROWS($AJ$2:AJ144))),"")</f>
        <v/>
      </c>
      <c r="AL144" s="46" t="str" cm="1">
        <f t="array" ref="AL144">IFERROR(INDEX(ReferenceTbl[Fixture Description],_xlfn.AGGREGATE(15,3,(ReferenceTbl[Type]=$AL$1)/(ReferenceTbl[Type]=$AL$1)*(ROW(ReferenceTbl[Type])-ROW($B$1)),ROWS($AJ$2:AK144))),"")</f>
        <v/>
      </c>
      <c r="AM144" s="46" t="str" cm="1">
        <f t="array" ref="AM144">IFERROR(INDEX(ReferenceTbl[Fixture Description],_xlfn.AGGREGATE(15,3,(ReferenceTbl[Type]=$AM$1)/(ReferenceTbl[Type]=$AM$1)*(ROW(ReferenceTbl[Type])-ROW($B$1)),ROWS($AJ$2:AL144))),"")</f>
        <v/>
      </c>
      <c r="AU144" s="4" cm="1">
        <f t="array" aca="1" ref="AU144" ca="1">IFERROR(SEARCH(INDIRECT(CELL("address")),AK144),0)</f>
        <v>0</v>
      </c>
      <c r="AV144" s="4" t="str">
        <f ca="1">IF(AU144=0,"",COUNTIF($AU$2:AU144,"&gt;0"))</f>
        <v/>
      </c>
      <c r="AW144" s="4" t="str">
        <f t="shared" ca="1" si="4"/>
        <v/>
      </c>
      <c r="AY144" s="4" cm="1">
        <f t="array" aca="1" ref="AY144" ca="1">IFERROR(SEARCH(INDIRECT(CELL("address")),AL144),0)</f>
        <v>0</v>
      </c>
      <c r="AZ144" s="4" t="str">
        <f ca="1">IF(AY144=0,"",COUNTIF($AY$2:AY144,"&gt;0"))</f>
        <v/>
      </c>
      <c r="BA144" s="4" t="str">
        <f t="shared" ca="1" si="5"/>
        <v/>
      </c>
    </row>
    <row r="145" spans="1:53" x14ac:dyDescent="0.25">
      <c r="A145" s="18" t="s">
        <v>195</v>
      </c>
      <c r="B145" s="18" t="s">
        <v>235</v>
      </c>
      <c r="C145" s="58">
        <v>1</v>
      </c>
      <c r="D145" s="58">
        <v>10</v>
      </c>
      <c r="E145" s="58">
        <v>10</v>
      </c>
      <c r="F145" s="59">
        <v>275</v>
      </c>
      <c r="G145" s="59">
        <v>2</v>
      </c>
      <c r="H145" s="59"/>
      <c r="I145" s="59">
        <v>80</v>
      </c>
      <c r="J145" s="59">
        <v>45</v>
      </c>
      <c r="K145" s="59"/>
      <c r="L145" s="59"/>
      <c r="M145" s="59"/>
      <c r="N145" s="59"/>
      <c r="O145" s="59"/>
      <c r="P145" s="59"/>
      <c r="AK145" s="46" t="str" cm="1">
        <f t="array" ref="AK145">IFERROR(INDEX(ReferenceTbl[Fixture Description],_xlfn.AGGREGATE(15,3,(ReferenceTbl[Type]=$AK$1)/(ReferenceTbl[Type]=$AK$1)*(ROW(ReferenceTbl[Type])-ROW($B$1)),ROWS($AJ$2:AJ145))),"")</f>
        <v/>
      </c>
      <c r="AL145" s="46" t="str" cm="1">
        <f t="array" ref="AL145">IFERROR(INDEX(ReferenceTbl[Fixture Description],_xlfn.AGGREGATE(15,3,(ReferenceTbl[Type]=$AL$1)/(ReferenceTbl[Type]=$AL$1)*(ROW(ReferenceTbl[Type])-ROW($B$1)),ROWS($AJ$2:AK145))),"")</f>
        <v/>
      </c>
      <c r="AM145" s="46" t="str" cm="1">
        <f t="array" ref="AM145">IFERROR(INDEX(ReferenceTbl[Fixture Description],_xlfn.AGGREGATE(15,3,(ReferenceTbl[Type]=$AM$1)/(ReferenceTbl[Type]=$AM$1)*(ROW(ReferenceTbl[Type])-ROW($B$1)),ROWS($AJ$2:AL145))),"")</f>
        <v/>
      </c>
      <c r="AU145" s="4" cm="1">
        <f t="array" aca="1" ref="AU145" ca="1">IFERROR(SEARCH(INDIRECT(CELL("address")),AK145),0)</f>
        <v>0</v>
      </c>
      <c r="AV145" s="4" t="str">
        <f ca="1">IF(AU145=0,"",COUNTIF($AU$2:AU145,"&gt;0"))</f>
        <v/>
      </c>
      <c r="AW145" s="4" t="str">
        <f t="shared" ca="1" si="4"/>
        <v/>
      </c>
      <c r="AY145" s="4" cm="1">
        <f t="array" aca="1" ref="AY145" ca="1">IFERROR(SEARCH(INDIRECT(CELL("address")),AL145),0)</f>
        <v>0</v>
      </c>
      <c r="AZ145" s="4" t="str">
        <f ca="1">IF(AY145=0,"",COUNTIF($AY$2:AY145,"&gt;0"))</f>
        <v/>
      </c>
      <c r="BA145" s="4" t="str">
        <f t="shared" ca="1" si="5"/>
        <v/>
      </c>
    </row>
    <row r="146" spans="1:53" x14ac:dyDescent="0.25">
      <c r="A146" s="18" t="s">
        <v>157</v>
      </c>
      <c r="B146" s="18" t="s">
        <v>235</v>
      </c>
      <c r="C146" s="58">
        <v>1</v>
      </c>
      <c r="D146" s="58">
        <v>10</v>
      </c>
      <c r="E146" s="58">
        <v>10</v>
      </c>
      <c r="F146" s="59">
        <v>157</v>
      </c>
      <c r="G146" s="59">
        <v>2</v>
      </c>
      <c r="H146" s="59"/>
      <c r="I146" s="59">
        <v>80</v>
      </c>
      <c r="J146" s="59">
        <v>45</v>
      </c>
      <c r="K146" s="59"/>
      <c r="L146" s="59"/>
      <c r="M146" s="59"/>
      <c r="N146" s="59"/>
      <c r="O146" s="59"/>
      <c r="P146" s="59"/>
      <c r="AK146" s="46" t="str" cm="1">
        <f t="array" ref="AK146">IFERROR(INDEX(ReferenceTbl[Fixture Description],_xlfn.AGGREGATE(15,3,(ReferenceTbl[Type]=$AK$1)/(ReferenceTbl[Type]=$AK$1)*(ROW(ReferenceTbl[Type])-ROW($B$1)),ROWS($AJ$2:AJ146))),"")</f>
        <v/>
      </c>
      <c r="AL146" s="46" t="str" cm="1">
        <f t="array" ref="AL146">IFERROR(INDEX(ReferenceTbl[Fixture Description],_xlfn.AGGREGATE(15,3,(ReferenceTbl[Type]=$AL$1)/(ReferenceTbl[Type]=$AL$1)*(ROW(ReferenceTbl[Type])-ROW($B$1)),ROWS($AJ$2:AK146))),"")</f>
        <v/>
      </c>
      <c r="AM146" s="46" t="str" cm="1">
        <f t="array" ref="AM146">IFERROR(INDEX(ReferenceTbl[Fixture Description],_xlfn.AGGREGATE(15,3,(ReferenceTbl[Type]=$AM$1)/(ReferenceTbl[Type]=$AM$1)*(ROW(ReferenceTbl[Type])-ROW($B$1)),ROWS($AJ$2:AL146))),"")</f>
        <v/>
      </c>
      <c r="AU146" s="4" cm="1">
        <f t="array" aca="1" ref="AU146" ca="1">IFERROR(SEARCH(INDIRECT(CELL("address")),AK146),0)</f>
        <v>0</v>
      </c>
      <c r="AV146" s="4" t="str">
        <f ca="1">IF(AU146=0,"",COUNTIF($AU$2:AU146,"&gt;0"))</f>
        <v/>
      </c>
      <c r="AW146" s="4" t="str">
        <f t="shared" ca="1" si="4"/>
        <v/>
      </c>
      <c r="AY146" s="4" cm="1">
        <f t="array" aca="1" ref="AY146" ca="1">IFERROR(SEARCH(INDIRECT(CELL("address")),AL146),0)</f>
        <v>0</v>
      </c>
      <c r="AZ146" s="4" t="str">
        <f ca="1">IF(AY146=0,"",COUNTIF($AY$2:AY146,"&gt;0"))</f>
        <v/>
      </c>
      <c r="BA146" s="4" t="str">
        <f t="shared" ca="1" si="5"/>
        <v/>
      </c>
    </row>
    <row r="147" spans="1:53" x14ac:dyDescent="0.25">
      <c r="A147" s="18" t="s">
        <v>156</v>
      </c>
      <c r="B147" s="18" t="s">
        <v>235</v>
      </c>
      <c r="C147" s="58">
        <v>1</v>
      </c>
      <c r="D147" s="58">
        <v>7</v>
      </c>
      <c r="E147" s="58">
        <v>7</v>
      </c>
      <c r="F147" s="59">
        <v>128</v>
      </c>
      <c r="G147" s="59">
        <v>2</v>
      </c>
      <c r="H147" s="59"/>
      <c r="I147" s="59">
        <v>80</v>
      </c>
      <c r="J147" s="59">
        <v>45</v>
      </c>
      <c r="K147" s="59"/>
      <c r="L147" s="59"/>
      <c r="M147" s="59"/>
      <c r="N147" s="59"/>
      <c r="O147" s="59"/>
      <c r="P147" s="59"/>
      <c r="AK147" s="46" t="str" cm="1">
        <f t="array" ref="AK147">IFERROR(INDEX(ReferenceTbl[Fixture Description],_xlfn.AGGREGATE(15,3,(ReferenceTbl[Type]=$AK$1)/(ReferenceTbl[Type]=$AK$1)*(ROW(ReferenceTbl[Type])-ROW($B$1)),ROWS($AJ$2:AJ147))),"")</f>
        <v/>
      </c>
      <c r="AL147" s="46" t="str" cm="1">
        <f t="array" ref="AL147">IFERROR(INDEX(ReferenceTbl[Fixture Description],_xlfn.AGGREGATE(15,3,(ReferenceTbl[Type]=$AL$1)/(ReferenceTbl[Type]=$AL$1)*(ROW(ReferenceTbl[Type])-ROW($B$1)),ROWS($AJ$2:AK147))),"")</f>
        <v/>
      </c>
      <c r="AM147" s="46" t="str" cm="1">
        <f t="array" ref="AM147">IFERROR(INDEX(ReferenceTbl[Fixture Description],_xlfn.AGGREGATE(15,3,(ReferenceTbl[Type]=$AM$1)/(ReferenceTbl[Type]=$AM$1)*(ROW(ReferenceTbl[Type])-ROW($B$1)),ROWS($AJ$2:AL147))),"")</f>
        <v/>
      </c>
      <c r="AU147" s="4" cm="1">
        <f t="array" aca="1" ref="AU147" ca="1">IFERROR(SEARCH(INDIRECT(CELL("address")),AK147),0)</f>
        <v>0</v>
      </c>
      <c r="AV147" s="4" t="str">
        <f ca="1">IF(AU147=0,"",COUNTIF($AU$2:AU147,"&gt;0"))</f>
        <v/>
      </c>
      <c r="AW147" s="4" t="str">
        <f t="shared" ca="1" si="4"/>
        <v/>
      </c>
      <c r="AY147" s="4" cm="1">
        <f t="array" aca="1" ref="AY147" ca="1">IFERROR(SEARCH(INDIRECT(CELL("address")),AL147),0)</f>
        <v>0</v>
      </c>
      <c r="AZ147" s="4" t="str">
        <f ca="1">IF(AY147=0,"",COUNTIF($AY$2:AY147,"&gt;0"))</f>
        <v/>
      </c>
      <c r="BA147" s="4" t="str">
        <f t="shared" ca="1" si="5"/>
        <v/>
      </c>
    </row>
    <row r="148" spans="1:53" x14ac:dyDescent="0.25">
      <c r="A148" s="18" t="s">
        <v>3526</v>
      </c>
      <c r="B148" s="18" t="s">
        <v>235</v>
      </c>
      <c r="C148" s="58">
        <v>1</v>
      </c>
      <c r="D148" s="58">
        <v>4.12</v>
      </c>
      <c r="E148" s="58">
        <v>4.12</v>
      </c>
      <c r="F148" s="59">
        <v>100</v>
      </c>
      <c r="G148" s="59">
        <v>2</v>
      </c>
      <c r="H148" s="59"/>
      <c r="I148" s="59">
        <v>10</v>
      </c>
      <c r="J148" s="59"/>
      <c r="K148" s="59"/>
      <c r="L148" s="59"/>
      <c r="M148" s="59"/>
      <c r="N148" s="59"/>
      <c r="O148" s="59"/>
      <c r="P148" s="59"/>
      <c r="AK148" s="46" t="str" cm="1">
        <f t="array" ref="AK148">IFERROR(INDEX(ReferenceTbl[Fixture Description],_xlfn.AGGREGATE(15,3,(ReferenceTbl[Type]=$AK$1)/(ReferenceTbl[Type]=$AK$1)*(ROW(ReferenceTbl[Type])-ROW($B$1)),ROWS($AJ$2:AJ148))),"")</f>
        <v/>
      </c>
      <c r="AL148" s="46" t="str" cm="1">
        <f t="array" ref="AL148">IFERROR(INDEX(ReferenceTbl[Fixture Description],_xlfn.AGGREGATE(15,3,(ReferenceTbl[Type]=$AL$1)/(ReferenceTbl[Type]=$AL$1)*(ROW(ReferenceTbl[Type])-ROW($B$1)),ROWS($AJ$2:AK148))),"")</f>
        <v/>
      </c>
      <c r="AM148" s="46" t="str" cm="1">
        <f t="array" ref="AM148">IFERROR(INDEX(ReferenceTbl[Fixture Description],_xlfn.AGGREGATE(15,3,(ReferenceTbl[Type]=$AM$1)/(ReferenceTbl[Type]=$AM$1)*(ROW(ReferenceTbl[Type])-ROW($B$1)),ROWS($AJ$2:AL148))),"")</f>
        <v/>
      </c>
      <c r="AU148" s="4" cm="1">
        <f t="array" aca="1" ref="AU148" ca="1">IFERROR(SEARCH(INDIRECT(CELL("address")),AK148),0)</f>
        <v>0</v>
      </c>
      <c r="AV148" s="4" t="str">
        <f ca="1">IF(AU148=0,"",COUNTIF($AU$2:AU148,"&gt;0"))</f>
        <v/>
      </c>
      <c r="AW148" s="4" t="str">
        <f t="shared" ca="1" si="4"/>
        <v/>
      </c>
      <c r="AY148" s="4" cm="1">
        <f t="array" aca="1" ref="AY148" ca="1">IFERROR(SEARCH(INDIRECT(CELL("address")),AL148),0)</f>
        <v>0</v>
      </c>
      <c r="AZ148" s="4" t="str">
        <f ca="1">IF(AY148=0,"",COUNTIF($AY$2:AY148,"&gt;0"))</f>
        <v/>
      </c>
      <c r="BA148" s="4" t="str">
        <f t="shared" ca="1" si="5"/>
        <v/>
      </c>
    </row>
    <row r="149" spans="1:53" x14ac:dyDescent="0.25">
      <c r="A149" s="18" t="s">
        <v>3527</v>
      </c>
      <c r="B149" s="18" t="s">
        <v>235</v>
      </c>
      <c r="C149" s="58">
        <v>1</v>
      </c>
      <c r="D149" s="58">
        <v>4.12</v>
      </c>
      <c r="E149" s="58">
        <v>4.12</v>
      </c>
      <c r="F149" s="59">
        <v>100</v>
      </c>
      <c r="G149" s="59">
        <v>2</v>
      </c>
      <c r="H149" s="59"/>
      <c r="I149" s="59">
        <v>10</v>
      </c>
      <c r="J149" s="59"/>
      <c r="K149" s="59"/>
      <c r="L149" s="59"/>
      <c r="M149" s="59"/>
      <c r="N149" s="59"/>
      <c r="O149" s="59"/>
      <c r="P149" s="59"/>
      <c r="AK149" s="46" t="str" cm="1">
        <f t="array" ref="AK149">IFERROR(INDEX(ReferenceTbl[Fixture Description],_xlfn.AGGREGATE(15,3,(ReferenceTbl[Type]=$AK$1)/(ReferenceTbl[Type]=$AK$1)*(ROW(ReferenceTbl[Type])-ROW($B$1)),ROWS($AJ$2:AJ149))),"")</f>
        <v/>
      </c>
      <c r="AL149" s="46" t="str" cm="1">
        <f t="array" ref="AL149">IFERROR(INDEX(ReferenceTbl[Fixture Description],_xlfn.AGGREGATE(15,3,(ReferenceTbl[Type]=$AL$1)/(ReferenceTbl[Type]=$AL$1)*(ROW(ReferenceTbl[Type])-ROW($B$1)),ROWS($AJ$2:AK149))),"")</f>
        <v/>
      </c>
      <c r="AM149" s="46" t="str" cm="1">
        <f t="array" ref="AM149">IFERROR(INDEX(ReferenceTbl[Fixture Description],_xlfn.AGGREGATE(15,3,(ReferenceTbl[Type]=$AM$1)/(ReferenceTbl[Type]=$AM$1)*(ROW(ReferenceTbl[Type])-ROW($B$1)),ROWS($AJ$2:AL149))),"")</f>
        <v/>
      </c>
      <c r="AU149" s="4" cm="1">
        <f t="array" aca="1" ref="AU149" ca="1">IFERROR(SEARCH(INDIRECT(CELL("address")),AK149),0)</f>
        <v>0</v>
      </c>
      <c r="AV149" s="4" t="str">
        <f ca="1">IF(AU149=0,"",COUNTIF($AU$2:AU149,"&gt;0"))</f>
        <v/>
      </c>
      <c r="AW149" s="4" t="str">
        <f t="shared" ca="1" si="4"/>
        <v/>
      </c>
      <c r="AY149" s="4" cm="1">
        <f t="array" aca="1" ref="AY149" ca="1">IFERROR(SEARCH(INDIRECT(CELL("address")),AL149),0)</f>
        <v>0</v>
      </c>
      <c r="AZ149" s="4" t="str">
        <f ca="1">IF(AY149=0,"",COUNTIF($AY$2:AY149,"&gt;0"))</f>
        <v/>
      </c>
      <c r="BA149" s="4" t="str">
        <f t="shared" ca="1" si="5"/>
        <v/>
      </c>
    </row>
    <row r="150" spans="1:53" x14ac:dyDescent="0.25">
      <c r="A150" s="18" t="s">
        <v>155</v>
      </c>
      <c r="B150" s="18" t="s">
        <v>235</v>
      </c>
      <c r="C150" s="58">
        <v>1</v>
      </c>
      <c r="D150" s="58">
        <v>4.12</v>
      </c>
      <c r="E150" s="58">
        <v>4.12</v>
      </c>
      <c r="F150" s="59">
        <v>110</v>
      </c>
      <c r="G150" s="59">
        <v>2</v>
      </c>
      <c r="H150" s="59"/>
      <c r="I150" s="59">
        <v>10</v>
      </c>
      <c r="J150" s="59"/>
      <c r="K150" s="59"/>
      <c r="L150" s="59"/>
      <c r="M150" s="59"/>
      <c r="N150" s="59"/>
      <c r="O150" s="59"/>
      <c r="P150" s="59"/>
      <c r="AK150" s="46" t="str" cm="1">
        <f t="array" ref="AK150">IFERROR(INDEX(ReferenceTbl[Fixture Description],_xlfn.AGGREGATE(15,3,(ReferenceTbl[Type]=$AK$1)/(ReferenceTbl[Type]=$AK$1)*(ROW(ReferenceTbl[Type])-ROW($B$1)),ROWS($AJ$2:AJ150))),"")</f>
        <v/>
      </c>
      <c r="AL150" s="46" t="str" cm="1">
        <f t="array" ref="AL150">IFERROR(INDEX(ReferenceTbl[Fixture Description],_xlfn.AGGREGATE(15,3,(ReferenceTbl[Type]=$AL$1)/(ReferenceTbl[Type]=$AL$1)*(ROW(ReferenceTbl[Type])-ROW($B$1)),ROWS($AJ$2:AK150))),"")</f>
        <v/>
      </c>
      <c r="AM150" s="46" t="str" cm="1">
        <f t="array" ref="AM150">IFERROR(INDEX(ReferenceTbl[Fixture Description],_xlfn.AGGREGATE(15,3,(ReferenceTbl[Type]=$AM$1)/(ReferenceTbl[Type]=$AM$1)*(ROW(ReferenceTbl[Type])-ROW($B$1)),ROWS($AJ$2:AL150))),"")</f>
        <v/>
      </c>
      <c r="AU150" s="4" cm="1">
        <f t="array" aca="1" ref="AU150" ca="1">IFERROR(SEARCH(INDIRECT(CELL("address")),AK150),0)</f>
        <v>0</v>
      </c>
      <c r="AV150" s="4" t="str">
        <f ca="1">IF(AU150=0,"",COUNTIF($AU$2:AU150,"&gt;0"))</f>
        <v/>
      </c>
      <c r="AW150" s="4" t="str">
        <f t="shared" ca="1" si="4"/>
        <v/>
      </c>
      <c r="AY150" s="4" cm="1">
        <f t="array" aca="1" ref="AY150" ca="1">IFERROR(SEARCH(INDIRECT(CELL("address")),AL150),0)</f>
        <v>0</v>
      </c>
      <c r="AZ150" s="4" t="str">
        <f ca="1">IF(AY150=0,"",COUNTIF($AY$2:AY150,"&gt;0"))</f>
        <v/>
      </c>
      <c r="BA150" s="4" t="str">
        <f t="shared" ca="1" si="5"/>
        <v/>
      </c>
    </row>
    <row r="151" spans="1:53" x14ac:dyDescent="0.25">
      <c r="A151" s="18" t="s">
        <v>154</v>
      </c>
      <c r="B151" s="18" t="s">
        <v>235</v>
      </c>
      <c r="C151" s="58">
        <v>1</v>
      </c>
      <c r="D151" s="58">
        <v>4.12</v>
      </c>
      <c r="E151" s="58">
        <v>4.12</v>
      </c>
      <c r="F151" s="59">
        <v>100</v>
      </c>
      <c r="G151" s="59">
        <v>2</v>
      </c>
      <c r="H151" s="59"/>
      <c r="I151" s="59">
        <v>10</v>
      </c>
      <c r="J151" s="59"/>
      <c r="K151" s="59"/>
      <c r="L151" s="59"/>
      <c r="M151" s="59"/>
      <c r="N151" s="59"/>
      <c r="O151" s="59"/>
      <c r="P151" s="59"/>
      <c r="AK151" s="46" t="str" cm="1">
        <f t="array" ref="AK151">IFERROR(INDEX(ReferenceTbl[Fixture Description],_xlfn.AGGREGATE(15,3,(ReferenceTbl[Type]=$AK$1)/(ReferenceTbl[Type]=$AK$1)*(ROW(ReferenceTbl[Type])-ROW($B$1)),ROWS($AJ$2:AJ151))),"")</f>
        <v/>
      </c>
      <c r="AL151" s="46" t="str" cm="1">
        <f t="array" ref="AL151">IFERROR(INDEX(ReferenceTbl[Fixture Description],_xlfn.AGGREGATE(15,3,(ReferenceTbl[Type]=$AL$1)/(ReferenceTbl[Type]=$AL$1)*(ROW(ReferenceTbl[Type])-ROW($B$1)),ROWS($AJ$2:AK151))),"")</f>
        <v/>
      </c>
      <c r="AM151" s="46" t="str" cm="1">
        <f t="array" ref="AM151">IFERROR(INDEX(ReferenceTbl[Fixture Description],_xlfn.AGGREGATE(15,3,(ReferenceTbl[Type]=$AM$1)/(ReferenceTbl[Type]=$AM$1)*(ROW(ReferenceTbl[Type])-ROW($B$1)),ROWS($AJ$2:AL151))),"")</f>
        <v/>
      </c>
      <c r="AU151" s="4" cm="1">
        <f t="array" aca="1" ref="AU151" ca="1">IFERROR(SEARCH(INDIRECT(CELL("address")),AK151),0)</f>
        <v>0</v>
      </c>
      <c r="AV151" s="4" t="str">
        <f ca="1">IF(AU151=0,"",COUNTIF($AU$2:AU151,"&gt;0"))</f>
        <v/>
      </c>
      <c r="AW151" s="4" t="str">
        <f t="shared" ca="1" si="4"/>
        <v/>
      </c>
      <c r="AY151" s="4" cm="1">
        <f t="array" aca="1" ref="AY151" ca="1">IFERROR(SEARCH(INDIRECT(CELL("address")),AL151),0)</f>
        <v>0</v>
      </c>
      <c r="AZ151" s="4" t="str">
        <f ca="1">IF(AY151=0,"",COUNTIF($AY$2:AY151,"&gt;0"))</f>
        <v/>
      </c>
      <c r="BA151" s="4" t="str">
        <f t="shared" ca="1" si="5"/>
        <v/>
      </c>
    </row>
    <row r="152" spans="1:53" x14ac:dyDescent="0.25">
      <c r="A152" s="18" t="s">
        <v>3528</v>
      </c>
      <c r="B152" s="18" t="s">
        <v>235</v>
      </c>
      <c r="C152" s="58">
        <v>1</v>
      </c>
      <c r="D152" s="58">
        <v>4.12</v>
      </c>
      <c r="E152" s="58">
        <v>4.12</v>
      </c>
      <c r="F152" s="59">
        <v>100</v>
      </c>
      <c r="G152" s="59">
        <v>2</v>
      </c>
      <c r="H152" s="59"/>
      <c r="I152" s="59">
        <v>10</v>
      </c>
      <c r="J152" s="59"/>
      <c r="K152" s="59"/>
      <c r="L152" s="59"/>
      <c r="M152" s="59"/>
      <c r="N152" s="59"/>
      <c r="O152" s="59"/>
      <c r="P152" s="59"/>
      <c r="AK152" s="46" t="str" cm="1">
        <f t="array" ref="AK152">IFERROR(INDEX(ReferenceTbl[Fixture Description],_xlfn.AGGREGATE(15,3,(ReferenceTbl[Type]=$AK$1)/(ReferenceTbl[Type]=$AK$1)*(ROW(ReferenceTbl[Type])-ROW($B$1)),ROWS($AJ$2:AJ152))),"")</f>
        <v/>
      </c>
      <c r="AL152" s="46" t="str" cm="1">
        <f t="array" ref="AL152">IFERROR(INDEX(ReferenceTbl[Fixture Description],_xlfn.AGGREGATE(15,3,(ReferenceTbl[Type]=$AL$1)/(ReferenceTbl[Type]=$AL$1)*(ROW(ReferenceTbl[Type])-ROW($B$1)),ROWS($AJ$2:AK152))),"")</f>
        <v/>
      </c>
      <c r="AM152" s="46" t="str" cm="1">
        <f t="array" ref="AM152">IFERROR(INDEX(ReferenceTbl[Fixture Description],_xlfn.AGGREGATE(15,3,(ReferenceTbl[Type]=$AM$1)/(ReferenceTbl[Type]=$AM$1)*(ROW(ReferenceTbl[Type])-ROW($B$1)),ROWS($AJ$2:AL152))),"")</f>
        <v/>
      </c>
      <c r="AU152" s="4" cm="1">
        <f t="array" aca="1" ref="AU152" ca="1">IFERROR(SEARCH(INDIRECT(CELL("address")),AK152),0)</f>
        <v>0</v>
      </c>
      <c r="AV152" s="4" t="str">
        <f ca="1">IF(AU152=0,"",COUNTIF($AU$2:AU152,"&gt;0"))</f>
        <v/>
      </c>
      <c r="AW152" s="4" t="str">
        <f t="shared" ca="1" si="4"/>
        <v/>
      </c>
      <c r="AY152" s="4" cm="1">
        <f t="array" aca="1" ref="AY152" ca="1">IFERROR(SEARCH(INDIRECT(CELL("address")),AL152),0)</f>
        <v>0</v>
      </c>
      <c r="AZ152" s="4" t="str">
        <f ca="1">IF(AY152=0,"",COUNTIF($AY$2:AY152,"&gt;0"))</f>
        <v/>
      </c>
      <c r="BA152" s="4" t="str">
        <f t="shared" ca="1" si="5"/>
        <v/>
      </c>
    </row>
    <row r="153" spans="1:53" x14ac:dyDescent="0.25">
      <c r="A153" s="18" t="s">
        <v>152</v>
      </c>
      <c r="B153" s="18" t="s">
        <v>235</v>
      </c>
      <c r="C153" s="58">
        <v>1</v>
      </c>
      <c r="D153" s="58">
        <v>4.12</v>
      </c>
      <c r="E153" s="58">
        <v>4.12</v>
      </c>
      <c r="F153" s="59">
        <v>100</v>
      </c>
      <c r="G153" s="59">
        <v>2</v>
      </c>
      <c r="H153" s="59"/>
      <c r="I153" s="59">
        <v>10</v>
      </c>
      <c r="J153" s="59"/>
      <c r="K153" s="59"/>
      <c r="L153" s="59"/>
      <c r="M153" s="59"/>
      <c r="N153" s="59"/>
      <c r="O153" s="59"/>
      <c r="P153" s="59"/>
      <c r="AK153" s="46" t="str" cm="1">
        <f t="array" ref="AK153">IFERROR(INDEX(ReferenceTbl[Fixture Description],_xlfn.AGGREGATE(15,3,(ReferenceTbl[Type]=$AK$1)/(ReferenceTbl[Type]=$AK$1)*(ROW(ReferenceTbl[Type])-ROW($B$1)),ROWS($AJ$2:AJ153))),"")</f>
        <v/>
      </c>
      <c r="AL153" s="46" t="str" cm="1">
        <f t="array" ref="AL153">IFERROR(INDEX(ReferenceTbl[Fixture Description],_xlfn.AGGREGATE(15,3,(ReferenceTbl[Type]=$AL$1)/(ReferenceTbl[Type]=$AL$1)*(ROW(ReferenceTbl[Type])-ROW($B$1)),ROWS($AJ$2:AK153))),"")</f>
        <v/>
      </c>
      <c r="AM153" s="46" t="str" cm="1">
        <f t="array" ref="AM153">IFERROR(INDEX(ReferenceTbl[Fixture Description],_xlfn.AGGREGATE(15,3,(ReferenceTbl[Type]=$AM$1)/(ReferenceTbl[Type]=$AM$1)*(ROW(ReferenceTbl[Type])-ROW($B$1)),ROWS($AJ$2:AL153))),"")</f>
        <v/>
      </c>
      <c r="AU153" s="4" cm="1">
        <f t="array" aca="1" ref="AU153" ca="1">IFERROR(SEARCH(INDIRECT(CELL("address")),AK153),0)</f>
        <v>0</v>
      </c>
      <c r="AV153" s="4" t="str">
        <f ca="1">IF(AU153=0,"",COUNTIF($AU$2:AU153,"&gt;0"))</f>
        <v/>
      </c>
      <c r="AW153" s="4" t="str">
        <f t="shared" ca="1" si="4"/>
        <v/>
      </c>
      <c r="AY153" s="4" cm="1">
        <f t="array" aca="1" ref="AY153" ca="1">IFERROR(SEARCH(INDIRECT(CELL("address")),AL153),0)</f>
        <v>0</v>
      </c>
      <c r="AZ153" s="4" t="str">
        <f ca="1">IF(AY153=0,"",COUNTIF($AY$2:AY153,"&gt;0"))</f>
        <v/>
      </c>
      <c r="BA153" s="4" t="str">
        <f t="shared" ca="1" si="5"/>
        <v/>
      </c>
    </row>
    <row r="154" spans="1:53" x14ac:dyDescent="0.25">
      <c r="A154" s="18" t="s">
        <v>151</v>
      </c>
      <c r="B154" s="18" t="s">
        <v>235</v>
      </c>
      <c r="C154" s="58">
        <v>1</v>
      </c>
      <c r="D154" s="58">
        <v>4.12</v>
      </c>
      <c r="E154" s="58">
        <v>4.12</v>
      </c>
      <c r="F154" s="59">
        <v>100</v>
      </c>
      <c r="G154" s="59">
        <v>2</v>
      </c>
      <c r="H154" s="59"/>
      <c r="I154" s="59">
        <v>10</v>
      </c>
      <c r="J154" s="59"/>
      <c r="K154" s="59"/>
      <c r="L154" s="59"/>
      <c r="M154" s="59"/>
      <c r="N154" s="59"/>
      <c r="O154" s="59"/>
      <c r="P154" s="59"/>
      <c r="AK154" s="46" t="str" cm="1">
        <f t="array" ref="AK154">IFERROR(INDEX(ReferenceTbl[Fixture Description],_xlfn.AGGREGATE(15,3,(ReferenceTbl[Type]=$AK$1)/(ReferenceTbl[Type]=$AK$1)*(ROW(ReferenceTbl[Type])-ROW($B$1)),ROWS($AJ$2:AJ154))),"")</f>
        <v/>
      </c>
      <c r="AL154" s="46" t="str" cm="1">
        <f t="array" ref="AL154">IFERROR(INDEX(ReferenceTbl[Fixture Description],_xlfn.AGGREGATE(15,3,(ReferenceTbl[Type]=$AL$1)/(ReferenceTbl[Type]=$AL$1)*(ROW(ReferenceTbl[Type])-ROW($B$1)),ROWS($AJ$2:AK154))),"")</f>
        <v/>
      </c>
      <c r="AM154" s="46" t="str" cm="1">
        <f t="array" ref="AM154">IFERROR(INDEX(ReferenceTbl[Fixture Description],_xlfn.AGGREGATE(15,3,(ReferenceTbl[Type]=$AM$1)/(ReferenceTbl[Type]=$AM$1)*(ROW(ReferenceTbl[Type])-ROW($B$1)),ROWS($AJ$2:AL154))),"")</f>
        <v/>
      </c>
      <c r="AU154" s="4" cm="1">
        <f t="array" aca="1" ref="AU154" ca="1">IFERROR(SEARCH(INDIRECT(CELL("address")),AK154),0)</f>
        <v>0</v>
      </c>
      <c r="AV154" s="4" t="str">
        <f ca="1">IF(AU154=0,"",COUNTIF($AU$2:AU154,"&gt;0"))</f>
        <v/>
      </c>
      <c r="AW154" s="4" t="str">
        <f t="shared" ca="1" si="4"/>
        <v/>
      </c>
      <c r="AY154" s="4" cm="1">
        <f t="array" aca="1" ref="AY154" ca="1">IFERROR(SEARCH(INDIRECT(CELL("address")),AL154),0)</f>
        <v>0</v>
      </c>
      <c r="AZ154" s="4" t="str">
        <f ca="1">IF(AY154=0,"",COUNTIF($AY$2:AY154,"&gt;0"))</f>
        <v/>
      </c>
      <c r="BA154" s="4" t="str">
        <f t="shared" ca="1" si="5"/>
        <v/>
      </c>
    </row>
    <row r="155" spans="1:53" x14ac:dyDescent="0.25">
      <c r="A155" s="18" t="s">
        <v>150</v>
      </c>
      <c r="B155" s="18" t="s">
        <v>235</v>
      </c>
      <c r="C155" s="58">
        <v>1</v>
      </c>
      <c r="D155" s="58">
        <v>4.12</v>
      </c>
      <c r="E155" s="58">
        <v>4.12</v>
      </c>
      <c r="F155" s="59">
        <v>100</v>
      </c>
      <c r="G155" s="59">
        <v>2</v>
      </c>
      <c r="H155" s="59"/>
      <c r="I155" s="59">
        <v>10</v>
      </c>
      <c r="J155" s="59"/>
      <c r="K155" s="59"/>
      <c r="L155" s="59"/>
      <c r="M155" s="59"/>
      <c r="N155" s="59"/>
      <c r="O155" s="59"/>
      <c r="P155" s="59"/>
      <c r="AK155" s="46" t="str" cm="1">
        <f t="array" ref="AK155">IFERROR(INDEX(ReferenceTbl[Fixture Description],_xlfn.AGGREGATE(15,3,(ReferenceTbl[Type]=$AK$1)/(ReferenceTbl[Type]=$AK$1)*(ROW(ReferenceTbl[Type])-ROW($B$1)),ROWS($AJ$2:AJ155))),"")</f>
        <v/>
      </c>
      <c r="AL155" s="46" t="str" cm="1">
        <f t="array" ref="AL155">IFERROR(INDEX(ReferenceTbl[Fixture Description],_xlfn.AGGREGATE(15,3,(ReferenceTbl[Type]=$AL$1)/(ReferenceTbl[Type]=$AL$1)*(ROW(ReferenceTbl[Type])-ROW($B$1)),ROWS($AJ$2:AK155))),"")</f>
        <v/>
      </c>
      <c r="AM155" s="46" t="str" cm="1">
        <f t="array" ref="AM155">IFERROR(INDEX(ReferenceTbl[Fixture Description],_xlfn.AGGREGATE(15,3,(ReferenceTbl[Type]=$AM$1)/(ReferenceTbl[Type]=$AM$1)*(ROW(ReferenceTbl[Type])-ROW($B$1)),ROWS($AJ$2:AL155))),"")</f>
        <v/>
      </c>
      <c r="AU155" s="4" cm="1">
        <f t="array" aca="1" ref="AU155" ca="1">IFERROR(SEARCH(INDIRECT(CELL("address")),AK155),0)</f>
        <v>0</v>
      </c>
      <c r="AV155" s="4" t="str">
        <f ca="1">IF(AU155=0,"",COUNTIF($AU$2:AU155,"&gt;0"))</f>
        <v/>
      </c>
      <c r="AW155" s="4" t="str">
        <f t="shared" ca="1" si="4"/>
        <v/>
      </c>
      <c r="AY155" s="4" cm="1">
        <f t="array" aca="1" ref="AY155" ca="1">IFERROR(SEARCH(INDIRECT(CELL("address")),AL155),0)</f>
        <v>0</v>
      </c>
      <c r="AZ155" s="4" t="str">
        <f ca="1">IF(AY155=0,"",COUNTIF($AY$2:AY155,"&gt;0"))</f>
        <v/>
      </c>
      <c r="BA155" s="4" t="str">
        <f t="shared" ca="1" si="5"/>
        <v/>
      </c>
    </row>
    <row r="156" spans="1:53" x14ac:dyDescent="0.25">
      <c r="A156" s="18" t="s">
        <v>149</v>
      </c>
      <c r="B156" s="18" t="s">
        <v>235</v>
      </c>
      <c r="C156" s="58">
        <v>1</v>
      </c>
      <c r="D156" s="58">
        <v>24.5</v>
      </c>
      <c r="E156" s="58">
        <v>24.5</v>
      </c>
      <c r="F156" s="59">
        <v>225</v>
      </c>
      <c r="G156" s="59">
        <v>2</v>
      </c>
      <c r="H156" s="59"/>
      <c r="I156" s="59">
        <v>100</v>
      </c>
      <c r="J156" s="59">
        <v>100</v>
      </c>
      <c r="K156" s="59"/>
      <c r="L156" s="59"/>
      <c r="M156" s="59"/>
      <c r="N156" s="59"/>
      <c r="O156" s="59"/>
      <c r="P156" s="59"/>
      <c r="AK156" s="46" t="str" cm="1">
        <f t="array" ref="AK156">IFERROR(INDEX(ReferenceTbl[Fixture Description],_xlfn.AGGREGATE(15,3,(ReferenceTbl[Type]=$AK$1)/(ReferenceTbl[Type]=$AK$1)*(ROW(ReferenceTbl[Type])-ROW($B$1)),ROWS($AJ$2:AJ156))),"")</f>
        <v/>
      </c>
      <c r="AL156" s="46" t="str" cm="1">
        <f t="array" ref="AL156">IFERROR(INDEX(ReferenceTbl[Fixture Description],_xlfn.AGGREGATE(15,3,(ReferenceTbl[Type]=$AL$1)/(ReferenceTbl[Type]=$AL$1)*(ROW(ReferenceTbl[Type])-ROW($B$1)),ROWS($AJ$2:AK156))),"")</f>
        <v/>
      </c>
      <c r="AM156" s="46" t="str" cm="1">
        <f t="array" ref="AM156">IFERROR(INDEX(ReferenceTbl[Fixture Description],_xlfn.AGGREGATE(15,3,(ReferenceTbl[Type]=$AM$1)/(ReferenceTbl[Type]=$AM$1)*(ROW(ReferenceTbl[Type])-ROW($B$1)),ROWS($AJ$2:AL156))),"")</f>
        <v/>
      </c>
      <c r="AU156" s="4" cm="1">
        <f t="array" aca="1" ref="AU156" ca="1">IFERROR(SEARCH(INDIRECT(CELL("address")),AK156),0)</f>
        <v>0</v>
      </c>
      <c r="AV156" s="4" t="str">
        <f ca="1">IF(AU156=0,"",COUNTIF($AU$2:AU156,"&gt;0"))</f>
        <v/>
      </c>
      <c r="AW156" s="4" t="str">
        <f t="shared" ca="1" si="4"/>
        <v/>
      </c>
      <c r="AY156" s="4" cm="1">
        <f t="array" aca="1" ref="AY156" ca="1">IFERROR(SEARCH(INDIRECT(CELL("address")),AL156),0)</f>
        <v>0</v>
      </c>
      <c r="AZ156" s="4" t="str">
        <f ca="1">IF(AY156=0,"",COUNTIF($AY$2:AY156,"&gt;0"))</f>
        <v/>
      </c>
      <c r="BA156" s="4" t="str">
        <f t="shared" ca="1" si="5"/>
        <v/>
      </c>
    </row>
    <row r="157" spans="1:53" x14ac:dyDescent="0.25">
      <c r="A157" s="18" t="s">
        <v>3529</v>
      </c>
      <c r="B157" s="18" t="s">
        <v>235</v>
      </c>
      <c r="C157" s="58">
        <v>1</v>
      </c>
      <c r="D157" s="58">
        <v>18</v>
      </c>
      <c r="E157" s="58">
        <v>18</v>
      </c>
      <c r="F157" s="59">
        <v>223</v>
      </c>
      <c r="G157" s="59">
        <v>2</v>
      </c>
      <c r="H157" s="59"/>
      <c r="I157" s="59">
        <v>100</v>
      </c>
      <c r="J157" s="59">
        <v>75</v>
      </c>
      <c r="K157" s="59"/>
      <c r="L157" s="59"/>
      <c r="M157" s="59"/>
      <c r="N157" s="59"/>
      <c r="O157" s="59"/>
      <c r="P157" s="59"/>
      <c r="AK157" s="46" t="str" cm="1">
        <f t="array" ref="AK157">IFERROR(INDEX(ReferenceTbl[Fixture Description],_xlfn.AGGREGATE(15,3,(ReferenceTbl[Type]=$AK$1)/(ReferenceTbl[Type]=$AK$1)*(ROW(ReferenceTbl[Type])-ROW($B$1)),ROWS($AJ$2:AJ157))),"")</f>
        <v/>
      </c>
      <c r="AL157" s="46" t="str" cm="1">
        <f t="array" ref="AL157">IFERROR(INDEX(ReferenceTbl[Fixture Description],_xlfn.AGGREGATE(15,3,(ReferenceTbl[Type]=$AL$1)/(ReferenceTbl[Type]=$AL$1)*(ROW(ReferenceTbl[Type])-ROW($B$1)),ROWS($AJ$2:AK157))),"")</f>
        <v/>
      </c>
      <c r="AM157" s="46" t="str" cm="1">
        <f t="array" ref="AM157">IFERROR(INDEX(ReferenceTbl[Fixture Description],_xlfn.AGGREGATE(15,3,(ReferenceTbl[Type]=$AM$1)/(ReferenceTbl[Type]=$AM$1)*(ROW(ReferenceTbl[Type])-ROW($B$1)),ROWS($AJ$2:AL157))),"")</f>
        <v/>
      </c>
      <c r="AU157" s="4" cm="1">
        <f t="array" aca="1" ref="AU157" ca="1">IFERROR(SEARCH(INDIRECT(CELL("address")),AK157),0)</f>
        <v>0</v>
      </c>
      <c r="AV157" s="4" t="str">
        <f ca="1">IF(AU157=0,"",COUNTIF($AU$2:AU157,"&gt;0"))</f>
        <v/>
      </c>
      <c r="AW157" s="4" t="str">
        <f t="shared" ca="1" si="4"/>
        <v/>
      </c>
      <c r="AY157" s="4" cm="1">
        <f t="array" aca="1" ref="AY157" ca="1">IFERROR(SEARCH(INDIRECT(CELL("address")),AL157),0)</f>
        <v>0</v>
      </c>
      <c r="AZ157" s="4" t="str">
        <f ca="1">IF(AY157=0,"",COUNTIF($AY$2:AY157,"&gt;0"))</f>
        <v/>
      </c>
      <c r="BA157" s="4" t="str">
        <f t="shared" ca="1" si="5"/>
        <v/>
      </c>
    </row>
    <row r="158" spans="1:53" x14ac:dyDescent="0.25">
      <c r="A158" s="18" t="s">
        <v>153</v>
      </c>
      <c r="B158" s="18" t="s">
        <v>235</v>
      </c>
      <c r="C158" s="58">
        <v>1</v>
      </c>
      <c r="D158" s="58">
        <v>52</v>
      </c>
      <c r="E158" s="58">
        <v>52</v>
      </c>
      <c r="F158" s="59">
        <v>250</v>
      </c>
      <c r="G158" s="59">
        <v>2</v>
      </c>
      <c r="H158" s="59"/>
      <c r="I158" s="59">
        <v>150</v>
      </c>
      <c r="J158" s="59">
        <v>75</v>
      </c>
      <c r="K158" s="59"/>
      <c r="L158" s="59"/>
      <c r="M158" s="59"/>
      <c r="N158" s="59"/>
      <c r="O158" s="59"/>
      <c r="P158" s="59"/>
      <c r="AK158" s="46" t="str" cm="1">
        <f t="array" ref="AK158">IFERROR(INDEX(ReferenceTbl[Fixture Description],_xlfn.AGGREGATE(15,3,(ReferenceTbl[Type]=$AK$1)/(ReferenceTbl[Type]=$AK$1)*(ROW(ReferenceTbl[Type])-ROW($B$1)),ROWS($AJ$2:AJ158))),"")</f>
        <v/>
      </c>
      <c r="AL158" s="46" t="str" cm="1">
        <f t="array" ref="AL158">IFERROR(INDEX(ReferenceTbl[Fixture Description],_xlfn.AGGREGATE(15,3,(ReferenceTbl[Type]=$AL$1)/(ReferenceTbl[Type]=$AL$1)*(ROW(ReferenceTbl[Type])-ROW($B$1)),ROWS($AJ$2:AK158))),"")</f>
        <v/>
      </c>
      <c r="AM158" s="46" t="str" cm="1">
        <f t="array" ref="AM158">IFERROR(INDEX(ReferenceTbl[Fixture Description],_xlfn.AGGREGATE(15,3,(ReferenceTbl[Type]=$AM$1)/(ReferenceTbl[Type]=$AM$1)*(ROW(ReferenceTbl[Type])-ROW($B$1)),ROWS($AJ$2:AL158))),"")</f>
        <v/>
      </c>
      <c r="AU158" s="4" cm="1">
        <f t="array" aca="1" ref="AU158" ca="1">IFERROR(SEARCH(INDIRECT(CELL("address")),AK158),0)</f>
        <v>0</v>
      </c>
      <c r="AV158" s="4" t="str">
        <f ca="1">IF(AU158=0,"",COUNTIF($AU$2:AU158,"&gt;0"))</f>
        <v/>
      </c>
      <c r="AW158" s="4" t="str">
        <f t="shared" ca="1" si="4"/>
        <v/>
      </c>
      <c r="AY158" s="4" cm="1">
        <f t="array" aca="1" ref="AY158" ca="1">IFERROR(SEARCH(INDIRECT(CELL("address")),AL158),0)</f>
        <v>0</v>
      </c>
      <c r="AZ158" s="4" t="str">
        <f ca="1">IF(AY158=0,"",COUNTIF($AY$2:AY158,"&gt;0"))</f>
        <v/>
      </c>
      <c r="BA158" s="4" t="str">
        <f t="shared" ca="1" si="5"/>
        <v/>
      </c>
    </row>
    <row r="159" spans="1:53" x14ac:dyDescent="0.25">
      <c r="A159" s="18" t="s">
        <v>3588</v>
      </c>
      <c r="B159" s="18" t="s">
        <v>235</v>
      </c>
      <c r="C159" s="58">
        <v>1</v>
      </c>
      <c r="D159" s="58">
        <v>60</v>
      </c>
      <c r="E159" s="58">
        <v>60</v>
      </c>
      <c r="F159" s="59">
        <v>325</v>
      </c>
      <c r="G159" s="59">
        <v>2</v>
      </c>
      <c r="H159" s="59"/>
      <c r="I159" s="59">
        <v>0</v>
      </c>
      <c r="J159" s="59">
        <v>0</v>
      </c>
      <c r="K159" s="59"/>
      <c r="L159" s="59"/>
      <c r="M159" s="59"/>
      <c r="N159" s="59"/>
      <c r="O159" s="59"/>
      <c r="P159" s="59"/>
      <c r="AK159" s="46" t="str" cm="1">
        <f t="array" ref="AK159">IFERROR(INDEX(ReferenceTbl[Fixture Description],_xlfn.AGGREGATE(15,3,(ReferenceTbl[Type]=$AK$1)/(ReferenceTbl[Type]=$AK$1)*(ROW(ReferenceTbl[Type])-ROW($B$1)),ROWS($AJ$2:AJ159))),"")</f>
        <v/>
      </c>
      <c r="AL159" s="46" t="str" cm="1">
        <f t="array" ref="AL159">IFERROR(INDEX(ReferenceTbl[Fixture Description],_xlfn.AGGREGATE(15,3,(ReferenceTbl[Type]=$AL$1)/(ReferenceTbl[Type]=$AL$1)*(ROW(ReferenceTbl[Type])-ROW($B$1)),ROWS($AJ$2:AK159))),"")</f>
        <v/>
      </c>
      <c r="AM159" s="46" t="str" cm="1">
        <f t="array" ref="AM159">IFERROR(INDEX(ReferenceTbl[Fixture Description],_xlfn.AGGREGATE(15,3,(ReferenceTbl[Type]=$AM$1)/(ReferenceTbl[Type]=$AM$1)*(ROW(ReferenceTbl[Type])-ROW($B$1)),ROWS($AJ$2:AL159))),"")</f>
        <v/>
      </c>
      <c r="AU159" s="4" cm="1">
        <f t="array" aca="1" ref="AU159" ca="1">IFERROR(SEARCH(INDIRECT(CELL("address")),AK159),0)</f>
        <v>0</v>
      </c>
      <c r="AV159" s="4" t="str">
        <f ca="1">IF(AU159=0,"",COUNTIF($AU$2:AU159,"&gt;0"))</f>
        <v/>
      </c>
      <c r="AW159" s="4" t="str">
        <f t="shared" ca="1" si="4"/>
        <v/>
      </c>
      <c r="AY159" s="4" cm="1">
        <f t="array" aca="1" ref="AY159" ca="1">IFERROR(SEARCH(INDIRECT(CELL("address")),AL159),0)</f>
        <v>0</v>
      </c>
      <c r="AZ159" s="4" t="str">
        <f ca="1">IF(AY159=0,"",COUNTIF($AY$2:AY159,"&gt;0"))</f>
        <v/>
      </c>
      <c r="BA159" s="4" t="str">
        <f t="shared" ca="1" si="5"/>
        <v/>
      </c>
    </row>
    <row r="160" spans="1:53" x14ac:dyDescent="0.25">
      <c r="A160" s="18" t="s">
        <v>3645</v>
      </c>
      <c r="B160" s="18" t="s">
        <v>235</v>
      </c>
      <c r="C160" s="58">
        <v>1</v>
      </c>
      <c r="D160" s="58">
        <v>23</v>
      </c>
      <c r="E160" s="58">
        <v>23</v>
      </c>
      <c r="F160" s="59">
        <v>225</v>
      </c>
      <c r="G160" s="59">
        <v>2</v>
      </c>
      <c r="H160" s="59"/>
      <c r="I160" s="59">
        <v>100</v>
      </c>
      <c r="J160" s="59">
        <v>100</v>
      </c>
      <c r="K160" s="59"/>
      <c r="L160" s="59"/>
      <c r="M160" s="59"/>
      <c r="N160" s="59"/>
      <c r="O160" s="59"/>
      <c r="P160" s="59"/>
      <c r="AK160" s="46" t="str" cm="1">
        <f t="array" ref="AK160">IFERROR(INDEX(ReferenceTbl[Fixture Description],_xlfn.AGGREGATE(15,3,(ReferenceTbl[Type]=$AK$1)/(ReferenceTbl[Type]=$AK$1)*(ROW(ReferenceTbl[Type])-ROW($B$1)),ROWS($AJ$2:AJ160))),"")</f>
        <v/>
      </c>
      <c r="AL160" s="46" t="str" cm="1">
        <f t="array" ref="AL160">IFERROR(INDEX(ReferenceTbl[Fixture Description],_xlfn.AGGREGATE(15,3,(ReferenceTbl[Type]=$AL$1)/(ReferenceTbl[Type]=$AL$1)*(ROW(ReferenceTbl[Type])-ROW($B$1)),ROWS($AJ$2:AK160))),"")</f>
        <v/>
      </c>
      <c r="AM160" s="46" t="str" cm="1">
        <f t="array" ref="AM160">IFERROR(INDEX(ReferenceTbl[Fixture Description],_xlfn.AGGREGATE(15,3,(ReferenceTbl[Type]=$AM$1)/(ReferenceTbl[Type]=$AM$1)*(ROW(ReferenceTbl[Type])-ROW($B$1)),ROWS($AJ$2:AL160))),"")</f>
        <v/>
      </c>
      <c r="AU160" s="4" cm="1">
        <f t="array" aca="1" ref="AU160" ca="1">IFERROR(SEARCH(INDIRECT(CELL("address")),AK160),0)</f>
        <v>0</v>
      </c>
      <c r="AV160" s="4" t="str">
        <f ca="1">IF(AU160=0,"",COUNTIF($AU$2:AU160,"&gt;0"))</f>
        <v/>
      </c>
      <c r="AW160" s="4" t="str">
        <f t="shared" ca="1" si="4"/>
        <v/>
      </c>
      <c r="AY160" s="4" cm="1">
        <f t="array" aca="1" ref="AY160" ca="1">IFERROR(SEARCH(INDIRECT(CELL("address")),AL160),0)</f>
        <v>0</v>
      </c>
      <c r="AZ160" s="4" t="str">
        <f ca="1">IF(AY160=0,"",COUNTIF($AY$2:AY160,"&gt;0"))</f>
        <v/>
      </c>
      <c r="BA160" s="4" t="str">
        <f t="shared" ca="1" si="5"/>
        <v/>
      </c>
    </row>
    <row r="161" spans="1:53" x14ac:dyDescent="0.25">
      <c r="A161" s="18" t="s">
        <v>3646</v>
      </c>
      <c r="B161" s="18" t="s">
        <v>235</v>
      </c>
      <c r="C161" s="58">
        <v>1</v>
      </c>
      <c r="D161" s="58">
        <v>12</v>
      </c>
      <c r="E161" s="58">
        <v>12</v>
      </c>
      <c r="F161" s="59">
        <v>200</v>
      </c>
      <c r="G161" s="59">
        <v>2</v>
      </c>
      <c r="H161" s="59"/>
      <c r="I161" s="59">
        <v>100</v>
      </c>
      <c r="J161" s="59">
        <v>100</v>
      </c>
      <c r="K161" s="59"/>
      <c r="L161" s="59"/>
      <c r="M161" s="59"/>
      <c r="N161" s="59"/>
      <c r="O161" s="59"/>
      <c r="P161" s="59"/>
      <c r="AK161" s="46" t="str" cm="1">
        <f t="array" ref="AK161">IFERROR(INDEX(ReferenceTbl[Fixture Description],_xlfn.AGGREGATE(15,3,(ReferenceTbl[Type]=$AK$1)/(ReferenceTbl[Type]=$AK$1)*(ROW(ReferenceTbl[Type])-ROW($B$1)),ROWS($AJ$2:AJ161))),"")</f>
        <v/>
      </c>
      <c r="AL161" s="46" t="str" cm="1">
        <f t="array" ref="AL161">IFERROR(INDEX(ReferenceTbl[Fixture Description],_xlfn.AGGREGATE(15,3,(ReferenceTbl[Type]=$AL$1)/(ReferenceTbl[Type]=$AL$1)*(ROW(ReferenceTbl[Type])-ROW($B$1)),ROWS($AJ$2:AK161))),"")</f>
        <v/>
      </c>
      <c r="AM161" s="46" t="str" cm="1">
        <f t="array" ref="AM161">IFERROR(INDEX(ReferenceTbl[Fixture Description],_xlfn.AGGREGATE(15,3,(ReferenceTbl[Type]=$AM$1)/(ReferenceTbl[Type]=$AM$1)*(ROW(ReferenceTbl[Type])-ROW($B$1)),ROWS($AJ$2:AL161))),"")</f>
        <v/>
      </c>
      <c r="AU161" s="4" cm="1">
        <f t="array" aca="1" ref="AU161" ca="1">IFERROR(SEARCH(INDIRECT(CELL("address")),AK161),0)</f>
        <v>0</v>
      </c>
      <c r="AV161" s="4" t="str">
        <f ca="1">IF(AU161=0,"",COUNTIF($AU$2:AU161,"&gt;0"))</f>
        <v/>
      </c>
      <c r="AW161" s="4" t="str">
        <f t="shared" ca="1" si="4"/>
        <v/>
      </c>
      <c r="AY161" s="4" cm="1">
        <f t="array" aca="1" ref="AY161" ca="1">IFERROR(SEARCH(INDIRECT(CELL("address")),AL161),0)</f>
        <v>0</v>
      </c>
      <c r="AZ161" s="4" t="str">
        <f ca="1">IF(AY161=0,"",COUNTIF($AY$2:AY161,"&gt;0"))</f>
        <v/>
      </c>
      <c r="BA161" s="4" t="str">
        <f t="shared" ca="1" si="5"/>
        <v/>
      </c>
    </row>
    <row r="162" spans="1:53" x14ac:dyDescent="0.25">
      <c r="A162" s="18" t="s">
        <v>3647</v>
      </c>
      <c r="B162" s="18" t="s">
        <v>235</v>
      </c>
      <c r="C162" s="58">
        <v>1</v>
      </c>
      <c r="D162" s="58">
        <v>6</v>
      </c>
      <c r="E162" s="58">
        <v>6</v>
      </c>
      <c r="F162" s="59">
        <v>200</v>
      </c>
      <c r="G162" s="59">
        <v>2</v>
      </c>
      <c r="H162" s="59"/>
      <c r="I162" s="59">
        <v>100</v>
      </c>
      <c r="J162" s="59">
        <v>100</v>
      </c>
      <c r="K162" s="59"/>
      <c r="L162" s="59"/>
      <c r="M162" s="59"/>
      <c r="N162" s="59"/>
      <c r="O162" s="59"/>
      <c r="P162" s="59"/>
      <c r="AK162" s="46" t="str" cm="1">
        <f t="array" ref="AK162">IFERROR(INDEX(ReferenceTbl[Fixture Description],_xlfn.AGGREGATE(15,3,(ReferenceTbl[Type]=$AK$1)/(ReferenceTbl[Type]=$AK$1)*(ROW(ReferenceTbl[Type])-ROW($B$1)),ROWS($AJ$2:AJ162))),"")</f>
        <v/>
      </c>
      <c r="AL162" s="46" t="str" cm="1">
        <f t="array" ref="AL162">IFERROR(INDEX(ReferenceTbl[Fixture Description],_xlfn.AGGREGATE(15,3,(ReferenceTbl[Type]=$AL$1)/(ReferenceTbl[Type]=$AL$1)*(ROW(ReferenceTbl[Type])-ROW($B$1)),ROWS($AJ$2:AK162))),"")</f>
        <v/>
      </c>
      <c r="AM162" s="46" t="str" cm="1">
        <f t="array" ref="AM162">IFERROR(INDEX(ReferenceTbl[Fixture Description],_xlfn.AGGREGATE(15,3,(ReferenceTbl[Type]=$AM$1)/(ReferenceTbl[Type]=$AM$1)*(ROW(ReferenceTbl[Type])-ROW($B$1)),ROWS($AJ$2:AL162))),"")</f>
        <v/>
      </c>
      <c r="AU162" s="4" cm="1">
        <f t="array" aca="1" ref="AU162" ca="1">IFERROR(SEARCH(INDIRECT(CELL("address")),AK162),0)</f>
        <v>0</v>
      </c>
      <c r="AV162" s="4" t="str">
        <f ca="1">IF(AU162=0,"",COUNTIF($AU$2:AU162,"&gt;0"))</f>
        <v/>
      </c>
      <c r="AW162" s="4" t="str">
        <f t="shared" ca="1" si="4"/>
        <v/>
      </c>
      <c r="AY162" s="4" cm="1">
        <f t="array" aca="1" ref="AY162" ca="1">IFERROR(SEARCH(INDIRECT(CELL("address")),AL162),0)</f>
        <v>0</v>
      </c>
      <c r="AZ162" s="4" t="str">
        <f ca="1">IF(AY162=0,"",COUNTIF($AY$2:AY162,"&gt;0"))</f>
        <v/>
      </c>
      <c r="BA162" s="4" t="str">
        <f t="shared" ca="1" si="5"/>
        <v/>
      </c>
    </row>
    <row r="163" spans="1:53" x14ac:dyDescent="0.25">
      <c r="A163" s="18" t="s">
        <v>3530</v>
      </c>
      <c r="B163" s="18" t="s">
        <v>235</v>
      </c>
      <c r="C163" s="58">
        <v>1</v>
      </c>
      <c r="D163" s="58">
        <v>23</v>
      </c>
      <c r="E163" s="58">
        <v>23</v>
      </c>
      <c r="F163" s="59">
        <v>120</v>
      </c>
      <c r="G163" s="59">
        <v>2</v>
      </c>
      <c r="H163" s="59"/>
      <c r="I163" s="59">
        <v>70</v>
      </c>
      <c r="J163" s="59">
        <v>5</v>
      </c>
      <c r="K163" s="59"/>
      <c r="L163" s="59"/>
      <c r="M163" s="59"/>
      <c r="N163" s="59"/>
      <c r="O163" s="59"/>
      <c r="P163" s="59"/>
      <c r="AK163" s="46" t="str" cm="1">
        <f t="array" ref="AK163">IFERROR(INDEX(ReferenceTbl[Fixture Description],_xlfn.AGGREGATE(15,3,(ReferenceTbl[Type]=$AK$1)/(ReferenceTbl[Type]=$AK$1)*(ROW(ReferenceTbl[Type])-ROW($B$1)),ROWS($AJ$2:AJ163))),"")</f>
        <v/>
      </c>
      <c r="AL163" s="46" t="str" cm="1">
        <f t="array" ref="AL163">IFERROR(INDEX(ReferenceTbl[Fixture Description],_xlfn.AGGREGATE(15,3,(ReferenceTbl[Type]=$AL$1)/(ReferenceTbl[Type]=$AL$1)*(ROW(ReferenceTbl[Type])-ROW($B$1)),ROWS($AJ$2:AK163))),"")</f>
        <v/>
      </c>
      <c r="AM163" s="46" t="str" cm="1">
        <f t="array" ref="AM163">IFERROR(INDEX(ReferenceTbl[Fixture Description],_xlfn.AGGREGATE(15,3,(ReferenceTbl[Type]=$AM$1)/(ReferenceTbl[Type]=$AM$1)*(ROW(ReferenceTbl[Type])-ROW($B$1)),ROWS($AJ$2:AL163))),"")</f>
        <v/>
      </c>
      <c r="AU163" s="4" cm="1">
        <f t="array" aca="1" ref="AU163" ca="1">IFERROR(SEARCH(INDIRECT(CELL("address")),AK163),0)</f>
        <v>0</v>
      </c>
      <c r="AV163" s="4" t="str">
        <f ca="1">IF(AU163=0,"",COUNTIF($AU$2:AU163,"&gt;0"))</f>
        <v/>
      </c>
      <c r="AW163" s="4" t="str">
        <f t="shared" ca="1" si="4"/>
        <v/>
      </c>
      <c r="AY163" s="4" cm="1">
        <f t="array" aca="1" ref="AY163" ca="1">IFERROR(SEARCH(INDIRECT(CELL("address")),AL163),0)</f>
        <v>0</v>
      </c>
      <c r="AZ163" s="4" t="str">
        <f ca="1">IF(AY163=0,"",COUNTIF($AY$2:AY163,"&gt;0"))</f>
        <v/>
      </c>
      <c r="BA163" s="4" t="str">
        <f t="shared" ca="1" si="5"/>
        <v/>
      </c>
    </row>
    <row r="164" spans="1:53" x14ac:dyDescent="0.25">
      <c r="A164" s="18" t="s">
        <v>172</v>
      </c>
      <c r="B164" s="18" t="s">
        <v>235</v>
      </c>
      <c r="C164" s="58">
        <v>1</v>
      </c>
      <c r="D164" s="58">
        <v>13</v>
      </c>
      <c r="E164" s="58">
        <v>13</v>
      </c>
      <c r="F164" s="59">
        <v>95</v>
      </c>
      <c r="G164" s="59">
        <v>2</v>
      </c>
      <c r="H164" s="59"/>
      <c r="I164" s="59">
        <v>70</v>
      </c>
      <c r="J164" s="59">
        <v>5</v>
      </c>
      <c r="K164" s="59"/>
      <c r="L164" s="59"/>
      <c r="M164" s="59"/>
      <c r="N164" s="59"/>
      <c r="O164" s="59"/>
      <c r="P164" s="59"/>
      <c r="AK164" s="46" t="str" cm="1">
        <f t="array" ref="AK164">IFERROR(INDEX(ReferenceTbl[Fixture Description],_xlfn.AGGREGATE(15,3,(ReferenceTbl[Type]=$AK$1)/(ReferenceTbl[Type]=$AK$1)*(ROW(ReferenceTbl[Type])-ROW($B$1)),ROWS($AJ$2:AJ164))),"")</f>
        <v/>
      </c>
      <c r="AL164" s="46" t="str" cm="1">
        <f t="array" ref="AL164">IFERROR(INDEX(ReferenceTbl[Fixture Description],_xlfn.AGGREGATE(15,3,(ReferenceTbl[Type]=$AL$1)/(ReferenceTbl[Type]=$AL$1)*(ROW(ReferenceTbl[Type])-ROW($B$1)),ROWS($AJ$2:AK164))),"")</f>
        <v/>
      </c>
      <c r="AM164" s="46" t="str" cm="1">
        <f t="array" ref="AM164">IFERROR(INDEX(ReferenceTbl[Fixture Description],_xlfn.AGGREGATE(15,3,(ReferenceTbl[Type]=$AM$1)/(ReferenceTbl[Type]=$AM$1)*(ROW(ReferenceTbl[Type])-ROW($B$1)),ROWS($AJ$2:AL164))),"")</f>
        <v/>
      </c>
      <c r="AU164" s="4" cm="1">
        <f t="array" aca="1" ref="AU164" ca="1">IFERROR(SEARCH(INDIRECT(CELL("address")),AK164),0)</f>
        <v>0</v>
      </c>
      <c r="AV164" s="4" t="str">
        <f ca="1">IF(AU164=0,"",COUNTIF($AU$2:AU164,"&gt;0"))</f>
        <v/>
      </c>
      <c r="AW164" s="4" t="str">
        <f t="shared" ca="1" si="4"/>
        <v/>
      </c>
      <c r="AY164" s="4" cm="1">
        <f t="array" aca="1" ref="AY164" ca="1">IFERROR(SEARCH(INDIRECT(CELL("address")),AL164),0)</f>
        <v>0</v>
      </c>
      <c r="AZ164" s="4" t="str">
        <f ca="1">IF(AY164=0,"",COUNTIF($AY$2:AY164,"&gt;0"))</f>
        <v/>
      </c>
      <c r="BA164" s="4" t="str">
        <f t="shared" ca="1" si="5"/>
        <v/>
      </c>
    </row>
    <row r="165" spans="1:53" x14ac:dyDescent="0.25">
      <c r="A165" s="18" t="s">
        <v>148</v>
      </c>
      <c r="B165" s="18" t="s">
        <v>235</v>
      </c>
      <c r="C165" s="58">
        <v>1</v>
      </c>
      <c r="D165" s="58">
        <v>12</v>
      </c>
      <c r="E165" s="58">
        <v>12</v>
      </c>
      <c r="F165" s="59">
        <v>95</v>
      </c>
      <c r="G165" s="59">
        <v>2</v>
      </c>
      <c r="H165" s="59"/>
      <c r="I165" s="59">
        <v>70</v>
      </c>
      <c r="J165" s="59">
        <v>5</v>
      </c>
      <c r="K165" s="59"/>
      <c r="L165" s="59"/>
      <c r="M165" s="59"/>
      <c r="N165" s="59"/>
      <c r="O165" s="59"/>
      <c r="P165" s="59"/>
      <c r="AK165" s="46" t="str" cm="1">
        <f t="array" ref="AK165">IFERROR(INDEX(ReferenceTbl[Fixture Description],_xlfn.AGGREGATE(15,3,(ReferenceTbl[Type]=$AK$1)/(ReferenceTbl[Type]=$AK$1)*(ROW(ReferenceTbl[Type])-ROW($B$1)),ROWS($AJ$2:AJ165))),"")</f>
        <v/>
      </c>
      <c r="AL165" s="46" t="str" cm="1">
        <f t="array" ref="AL165">IFERROR(INDEX(ReferenceTbl[Fixture Description],_xlfn.AGGREGATE(15,3,(ReferenceTbl[Type]=$AL$1)/(ReferenceTbl[Type]=$AL$1)*(ROW(ReferenceTbl[Type])-ROW($B$1)),ROWS($AJ$2:AK165))),"")</f>
        <v/>
      </c>
      <c r="AM165" s="46" t="str" cm="1">
        <f t="array" ref="AM165">IFERROR(INDEX(ReferenceTbl[Fixture Description],_xlfn.AGGREGATE(15,3,(ReferenceTbl[Type]=$AM$1)/(ReferenceTbl[Type]=$AM$1)*(ROW(ReferenceTbl[Type])-ROW($B$1)),ROWS($AJ$2:AL165))),"")</f>
        <v/>
      </c>
      <c r="AU165" s="4" cm="1">
        <f t="array" aca="1" ref="AU165" ca="1">IFERROR(SEARCH(INDIRECT(CELL("address")),AK165),0)</f>
        <v>0</v>
      </c>
      <c r="AV165" s="4" t="str">
        <f ca="1">IF(AU165=0,"",COUNTIF($AU$2:AU165,"&gt;0"))</f>
        <v/>
      </c>
      <c r="AW165" s="4" t="str">
        <f t="shared" ca="1" si="4"/>
        <v/>
      </c>
      <c r="AY165" s="4" cm="1">
        <f t="array" aca="1" ref="AY165" ca="1">IFERROR(SEARCH(INDIRECT(CELL("address")),AL165),0)</f>
        <v>0</v>
      </c>
      <c r="AZ165" s="4" t="str">
        <f ca="1">IF(AY165=0,"",COUNTIF($AY$2:AY165,"&gt;0"))</f>
        <v/>
      </c>
      <c r="BA165" s="4" t="str">
        <f t="shared" ca="1" si="5"/>
        <v/>
      </c>
    </row>
    <row r="166" spans="1:53" x14ac:dyDescent="0.25">
      <c r="A166" s="18" t="s">
        <v>3531</v>
      </c>
      <c r="B166" s="18" t="s">
        <v>235</v>
      </c>
      <c r="C166" s="58">
        <v>1</v>
      </c>
      <c r="D166" s="58">
        <v>9</v>
      </c>
      <c r="E166" s="58">
        <v>9</v>
      </c>
      <c r="F166" s="59">
        <v>95</v>
      </c>
      <c r="G166" s="59">
        <v>2</v>
      </c>
      <c r="H166" s="59"/>
      <c r="I166" s="59">
        <v>70</v>
      </c>
      <c r="J166" s="59">
        <v>5</v>
      </c>
      <c r="K166" s="59"/>
      <c r="L166" s="59"/>
      <c r="M166" s="59"/>
      <c r="N166" s="59"/>
      <c r="O166" s="59"/>
      <c r="P166" s="59"/>
      <c r="AK166" s="46" t="str" cm="1">
        <f t="array" ref="AK166">IFERROR(INDEX(ReferenceTbl[Fixture Description],_xlfn.AGGREGATE(15,3,(ReferenceTbl[Type]=$AK$1)/(ReferenceTbl[Type]=$AK$1)*(ROW(ReferenceTbl[Type])-ROW($B$1)),ROWS($AJ$2:AJ166))),"")</f>
        <v/>
      </c>
      <c r="AL166" s="46" t="str" cm="1">
        <f t="array" ref="AL166">IFERROR(INDEX(ReferenceTbl[Fixture Description],_xlfn.AGGREGATE(15,3,(ReferenceTbl[Type]=$AL$1)/(ReferenceTbl[Type]=$AL$1)*(ROW(ReferenceTbl[Type])-ROW($B$1)),ROWS($AJ$2:AK166))),"")</f>
        <v/>
      </c>
      <c r="AM166" s="46" t="str" cm="1">
        <f t="array" ref="AM166">IFERROR(INDEX(ReferenceTbl[Fixture Description],_xlfn.AGGREGATE(15,3,(ReferenceTbl[Type]=$AM$1)/(ReferenceTbl[Type]=$AM$1)*(ROW(ReferenceTbl[Type])-ROW($B$1)),ROWS($AJ$2:AL166))),"")</f>
        <v/>
      </c>
      <c r="AU166" s="4" cm="1">
        <f t="array" aca="1" ref="AU166" ca="1">IFERROR(SEARCH(INDIRECT(CELL("address")),AK166),0)</f>
        <v>0</v>
      </c>
      <c r="AV166" s="4" t="str">
        <f ca="1">IF(AU166=0,"",COUNTIF($AU$2:AU166,"&gt;0"))</f>
        <v/>
      </c>
      <c r="AW166" s="4" t="str">
        <f t="shared" ca="1" si="4"/>
        <v/>
      </c>
      <c r="AY166" s="4" cm="1">
        <f t="array" aca="1" ref="AY166" ca="1">IFERROR(SEARCH(INDIRECT(CELL("address")),AL166),0)</f>
        <v>0</v>
      </c>
      <c r="AZ166" s="4" t="str">
        <f ca="1">IF(AY166=0,"",COUNTIF($AY$2:AY166,"&gt;0"))</f>
        <v/>
      </c>
      <c r="BA166" s="4" t="str">
        <f t="shared" ca="1" si="5"/>
        <v/>
      </c>
    </row>
    <row r="167" spans="1:53" x14ac:dyDescent="0.25">
      <c r="A167" s="18" t="s">
        <v>3532</v>
      </c>
      <c r="B167" s="18" t="s">
        <v>235</v>
      </c>
      <c r="C167" s="58">
        <v>1</v>
      </c>
      <c r="D167" s="58">
        <v>13</v>
      </c>
      <c r="E167" s="58">
        <v>13</v>
      </c>
      <c r="F167" s="59">
        <v>15</v>
      </c>
      <c r="G167" s="59">
        <v>2</v>
      </c>
      <c r="H167" s="59"/>
      <c r="I167" s="59">
        <v>12</v>
      </c>
      <c r="J167" s="59">
        <v>3</v>
      </c>
      <c r="K167" s="59"/>
      <c r="L167" s="59"/>
      <c r="M167" s="59"/>
      <c r="N167" s="59"/>
      <c r="O167" s="59">
        <v>10</v>
      </c>
      <c r="P167" s="59"/>
      <c r="AK167" s="46" t="str" cm="1">
        <f t="array" ref="AK167">IFERROR(INDEX(ReferenceTbl[Fixture Description],_xlfn.AGGREGATE(15,3,(ReferenceTbl[Type]=$AK$1)/(ReferenceTbl[Type]=$AK$1)*(ROW(ReferenceTbl[Type])-ROW($B$1)),ROWS($AJ$2:AJ167))),"")</f>
        <v/>
      </c>
      <c r="AL167" s="46" t="str" cm="1">
        <f t="array" ref="AL167">IFERROR(INDEX(ReferenceTbl[Fixture Description],_xlfn.AGGREGATE(15,3,(ReferenceTbl[Type]=$AL$1)/(ReferenceTbl[Type]=$AL$1)*(ROW(ReferenceTbl[Type])-ROW($B$1)),ROWS($AJ$2:AK167))),"")</f>
        <v/>
      </c>
      <c r="AM167" s="46" t="str" cm="1">
        <f t="array" ref="AM167">IFERROR(INDEX(ReferenceTbl[Fixture Description],_xlfn.AGGREGATE(15,3,(ReferenceTbl[Type]=$AM$1)/(ReferenceTbl[Type]=$AM$1)*(ROW(ReferenceTbl[Type])-ROW($B$1)),ROWS($AJ$2:AL167))),"")</f>
        <v/>
      </c>
      <c r="AU167" s="4" cm="1">
        <f t="array" aca="1" ref="AU167" ca="1">IFERROR(SEARCH(INDIRECT(CELL("address")),AK167),0)</f>
        <v>0</v>
      </c>
      <c r="AV167" s="4" t="str">
        <f ca="1">IF(AU167=0,"",COUNTIF($AU$2:AU167,"&gt;0"))</f>
        <v/>
      </c>
      <c r="AW167" s="4" t="str">
        <f t="shared" ca="1" si="4"/>
        <v/>
      </c>
      <c r="AY167" s="4" cm="1">
        <f t="array" aca="1" ref="AY167" ca="1">IFERROR(SEARCH(INDIRECT(CELL("address")),AL167),0)</f>
        <v>0</v>
      </c>
      <c r="AZ167" s="4" t="str">
        <f ca="1">IF(AY167=0,"",COUNTIF($AY$2:AY167,"&gt;0"))</f>
        <v/>
      </c>
      <c r="BA167" s="4" t="str">
        <f t="shared" ca="1" si="5"/>
        <v/>
      </c>
    </row>
    <row r="168" spans="1:53" x14ac:dyDescent="0.25">
      <c r="A168" s="18" t="s">
        <v>3533</v>
      </c>
      <c r="B168" s="18" t="s">
        <v>235</v>
      </c>
      <c r="C168" s="58">
        <v>1</v>
      </c>
      <c r="D168" s="58">
        <v>8</v>
      </c>
      <c r="E168" s="58">
        <v>8</v>
      </c>
      <c r="F168" s="59">
        <v>15</v>
      </c>
      <c r="G168" s="59">
        <v>2</v>
      </c>
      <c r="H168" s="59"/>
      <c r="I168" s="59">
        <v>8</v>
      </c>
      <c r="J168" s="59">
        <v>3</v>
      </c>
      <c r="K168" s="59"/>
      <c r="L168" s="59"/>
      <c r="M168" s="59"/>
      <c r="N168" s="59"/>
      <c r="O168" s="59">
        <v>8</v>
      </c>
      <c r="P168" s="59"/>
      <c r="AK168" s="46" t="str" cm="1">
        <f t="array" ref="AK168">IFERROR(INDEX(ReferenceTbl[Fixture Description],_xlfn.AGGREGATE(15,3,(ReferenceTbl[Type]=$AK$1)/(ReferenceTbl[Type]=$AK$1)*(ROW(ReferenceTbl[Type])-ROW($B$1)),ROWS($AJ$2:AJ168))),"")</f>
        <v/>
      </c>
      <c r="AL168" s="46" t="str" cm="1">
        <f t="array" ref="AL168">IFERROR(INDEX(ReferenceTbl[Fixture Description],_xlfn.AGGREGATE(15,3,(ReferenceTbl[Type]=$AL$1)/(ReferenceTbl[Type]=$AL$1)*(ROW(ReferenceTbl[Type])-ROW($B$1)),ROWS($AJ$2:AK168))),"")</f>
        <v/>
      </c>
      <c r="AM168" s="46" t="str" cm="1">
        <f t="array" ref="AM168">IFERROR(INDEX(ReferenceTbl[Fixture Description],_xlfn.AGGREGATE(15,3,(ReferenceTbl[Type]=$AM$1)/(ReferenceTbl[Type]=$AM$1)*(ROW(ReferenceTbl[Type])-ROW($B$1)),ROWS($AJ$2:AL168))),"")</f>
        <v/>
      </c>
      <c r="AU168" s="4" cm="1">
        <f t="array" aca="1" ref="AU168" ca="1">IFERROR(SEARCH(INDIRECT(CELL("address")),AK168),0)</f>
        <v>0</v>
      </c>
      <c r="AV168" s="4" t="str">
        <f ca="1">IF(AU168=0,"",COUNTIF($AU$2:AU168,"&gt;0"))</f>
        <v/>
      </c>
      <c r="AW168" s="4" t="str">
        <f t="shared" ca="1" si="4"/>
        <v/>
      </c>
      <c r="AY168" s="4" cm="1">
        <f t="array" aca="1" ref="AY168" ca="1">IFERROR(SEARCH(INDIRECT(CELL("address")),AL168),0)</f>
        <v>0</v>
      </c>
      <c r="AZ168" s="4" t="str">
        <f ca="1">IF(AY168=0,"",COUNTIF($AY$2:AY168,"&gt;0"))</f>
        <v/>
      </c>
      <c r="BA168" s="4" t="str">
        <f t="shared" ca="1" si="5"/>
        <v/>
      </c>
    </row>
    <row r="169" spans="1:53" x14ac:dyDescent="0.25">
      <c r="A169" s="18" t="s">
        <v>3534</v>
      </c>
      <c r="B169" s="18" t="s">
        <v>235</v>
      </c>
      <c r="C169" s="58">
        <v>1</v>
      </c>
      <c r="D169" s="58">
        <v>7</v>
      </c>
      <c r="E169" s="58">
        <v>7</v>
      </c>
      <c r="F169" s="59">
        <v>15</v>
      </c>
      <c r="G169" s="59">
        <v>2</v>
      </c>
      <c r="H169" s="59"/>
      <c r="I169" s="59">
        <v>5</v>
      </c>
      <c r="J169" s="59">
        <v>2</v>
      </c>
      <c r="K169" s="59"/>
      <c r="L169" s="59"/>
      <c r="M169" s="59"/>
      <c r="N169" s="59"/>
      <c r="O169" s="59">
        <v>5</v>
      </c>
      <c r="P169" s="59"/>
      <c r="AK169" s="46" t="str" cm="1">
        <f t="array" ref="AK169">IFERROR(INDEX(ReferenceTbl[Fixture Description],_xlfn.AGGREGATE(15,3,(ReferenceTbl[Type]=$AK$1)/(ReferenceTbl[Type]=$AK$1)*(ROW(ReferenceTbl[Type])-ROW($B$1)),ROWS($AJ$2:AJ169))),"")</f>
        <v/>
      </c>
      <c r="AL169" s="46" t="str" cm="1">
        <f t="array" ref="AL169">IFERROR(INDEX(ReferenceTbl[Fixture Description],_xlfn.AGGREGATE(15,3,(ReferenceTbl[Type]=$AL$1)/(ReferenceTbl[Type]=$AL$1)*(ROW(ReferenceTbl[Type])-ROW($B$1)),ROWS($AJ$2:AK169))),"")</f>
        <v/>
      </c>
      <c r="AM169" s="46" t="str" cm="1">
        <f t="array" ref="AM169">IFERROR(INDEX(ReferenceTbl[Fixture Description],_xlfn.AGGREGATE(15,3,(ReferenceTbl[Type]=$AM$1)/(ReferenceTbl[Type]=$AM$1)*(ROW(ReferenceTbl[Type])-ROW($B$1)),ROWS($AJ$2:AL169))),"")</f>
        <v/>
      </c>
      <c r="AU169" s="4" cm="1">
        <f t="array" aca="1" ref="AU169" ca="1">IFERROR(SEARCH(INDIRECT(CELL("address")),AK169),0)</f>
        <v>0</v>
      </c>
      <c r="AV169" s="4" t="str">
        <f ca="1">IF(AU169=0,"",COUNTIF($AU$2:AU169,"&gt;0"))</f>
        <v/>
      </c>
      <c r="AW169" s="4" t="str">
        <f t="shared" ca="1" si="4"/>
        <v/>
      </c>
      <c r="AY169" s="4" cm="1">
        <f t="array" aca="1" ref="AY169" ca="1">IFERROR(SEARCH(INDIRECT(CELL("address")),AL169),0)</f>
        <v>0</v>
      </c>
      <c r="AZ169" s="4" t="str">
        <f ca="1">IF(AY169=0,"",COUNTIF($AY$2:AY169,"&gt;0"))</f>
        <v/>
      </c>
      <c r="BA169" s="4" t="str">
        <f t="shared" ca="1" si="5"/>
        <v/>
      </c>
    </row>
    <row r="170" spans="1:53" x14ac:dyDescent="0.25">
      <c r="A170" s="18" t="s">
        <v>3589</v>
      </c>
      <c r="B170" s="18" t="s">
        <v>235</v>
      </c>
      <c r="C170" s="58">
        <v>1</v>
      </c>
      <c r="D170" s="58">
        <v>37</v>
      </c>
      <c r="E170" s="58">
        <v>37</v>
      </c>
      <c r="F170" s="59">
        <v>125</v>
      </c>
      <c r="G170" s="59">
        <v>0</v>
      </c>
      <c r="H170" s="59"/>
      <c r="I170" s="59"/>
      <c r="J170" s="59"/>
      <c r="K170" s="59"/>
      <c r="L170" s="59"/>
      <c r="M170" s="59"/>
      <c r="N170" s="59"/>
      <c r="O170" s="59"/>
      <c r="P170" s="59"/>
      <c r="AK170" s="46" t="str" cm="1">
        <f t="array" ref="AK170">IFERROR(INDEX(ReferenceTbl[Fixture Description],_xlfn.AGGREGATE(15,3,(ReferenceTbl[Type]=$AK$1)/(ReferenceTbl[Type]=$AK$1)*(ROW(ReferenceTbl[Type])-ROW($B$1)),ROWS($AJ$2:AJ170))),"")</f>
        <v/>
      </c>
      <c r="AL170" s="46" t="str" cm="1">
        <f t="array" ref="AL170">IFERROR(INDEX(ReferenceTbl[Fixture Description],_xlfn.AGGREGATE(15,3,(ReferenceTbl[Type]=$AL$1)/(ReferenceTbl[Type]=$AL$1)*(ROW(ReferenceTbl[Type])-ROW($B$1)),ROWS($AJ$2:AK170))),"")</f>
        <v/>
      </c>
      <c r="AM170" s="46" t="str" cm="1">
        <f t="array" ref="AM170">IFERROR(INDEX(ReferenceTbl[Fixture Description],_xlfn.AGGREGATE(15,3,(ReferenceTbl[Type]=$AM$1)/(ReferenceTbl[Type]=$AM$1)*(ROW(ReferenceTbl[Type])-ROW($B$1)),ROWS($AJ$2:AL170))),"")</f>
        <v/>
      </c>
      <c r="AU170" s="4" cm="1">
        <f t="array" aca="1" ref="AU170" ca="1">IFERROR(SEARCH(INDIRECT(CELL("address")),AK170),0)</f>
        <v>0</v>
      </c>
      <c r="AV170" s="4" t="str">
        <f ca="1">IF(AU170=0,"",COUNTIF($AU$2:AU170,"&gt;0"))</f>
        <v/>
      </c>
      <c r="AW170" s="4" t="str">
        <f t="shared" ca="1" si="4"/>
        <v/>
      </c>
      <c r="AY170" s="4" cm="1">
        <f t="array" aca="1" ref="AY170" ca="1">IFERROR(SEARCH(INDIRECT(CELL("address")),AL170),0)</f>
        <v>0</v>
      </c>
      <c r="AZ170" s="4" t="str">
        <f ca="1">IF(AY170=0,"",COUNTIF($AY$2:AY170,"&gt;0"))</f>
        <v/>
      </c>
      <c r="BA170" s="4" t="str">
        <f t="shared" ca="1" si="5"/>
        <v/>
      </c>
    </row>
    <row r="171" spans="1:53" x14ac:dyDescent="0.25">
      <c r="A171" s="18" t="s">
        <v>3590</v>
      </c>
      <c r="B171" s="18" t="s">
        <v>235</v>
      </c>
      <c r="C171" s="58">
        <v>1</v>
      </c>
      <c r="D171" s="58">
        <v>27</v>
      </c>
      <c r="E171" s="58">
        <v>27</v>
      </c>
      <c r="F171" s="59">
        <v>125</v>
      </c>
      <c r="G171" s="59">
        <v>0</v>
      </c>
      <c r="H171" s="59"/>
      <c r="I171" s="59"/>
      <c r="J171" s="59"/>
      <c r="K171" s="59"/>
      <c r="L171" s="59"/>
      <c r="M171" s="59"/>
      <c r="N171" s="59"/>
      <c r="O171" s="59"/>
      <c r="P171" s="59"/>
      <c r="AK171" s="46" t="str" cm="1">
        <f t="array" ref="AK171">IFERROR(INDEX(ReferenceTbl[Fixture Description],_xlfn.AGGREGATE(15,3,(ReferenceTbl[Type]=$AK$1)/(ReferenceTbl[Type]=$AK$1)*(ROW(ReferenceTbl[Type])-ROW($B$1)),ROWS($AJ$2:AJ171))),"")</f>
        <v/>
      </c>
      <c r="AL171" s="46" t="str" cm="1">
        <f t="array" ref="AL171">IFERROR(INDEX(ReferenceTbl[Fixture Description],_xlfn.AGGREGATE(15,3,(ReferenceTbl[Type]=$AL$1)/(ReferenceTbl[Type]=$AL$1)*(ROW(ReferenceTbl[Type])-ROW($B$1)),ROWS($AJ$2:AK171))),"")</f>
        <v/>
      </c>
      <c r="AM171" s="46" t="str" cm="1">
        <f t="array" ref="AM171">IFERROR(INDEX(ReferenceTbl[Fixture Description],_xlfn.AGGREGATE(15,3,(ReferenceTbl[Type]=$AM$1)/(ReferenceTbl[Type]=$AM$1)*(ROW(ReferenceTbl[Type])-ROW($B$1)),ROWS($AJ$2:AL171))),"")</f>
        <v/>
      </c>
      <c r="AU171" s="4" cm="1">
        <f t="array" aca="1" ref="AU171" ca="1">IFERROR(SEARCH(INDIRECT(CELL("address")),AK171),0)</f>
        <v>0</v>
      </c>
      <c r="AV171" s="4" t="str">
        <f ca="1">IF(AU171=0,"",COUNTIF($AU$2:AU171,"&gt;0"))</f>
        <v/>
      </c>
      <c r="AW171" s="4" t="str">
        <f t="shared" ca="1" si="4"/>
        <v/>
      </c>
      <c r="AY171" s="4" cm="1">
        <f t="array" aca="1" ref="AY171" ca="1">IFERROR(SEARCH(INDIRECT(CELL("address")),AL171),0)</f>
        <v>0</v>
      </c>
      <c r="AZ171" s="4" t="str">
        <f ca="1">IF(AY171=0,"",COUNTIF($AY$2:AY171,"&gt;0"))</f>
        <v/>
      </c>
      <c r="BA171" s="4" t="str">
        <f t="shared" ca="1" si="5"/>
        <v/>
      </c>
    </row>
    <row r="172" spans="1:53" x14ac:dyDescent="0.25">
      <c r="A172" s="18" t="s">
        <v>3535</v>
      </c>
      <c r="B172" s="18" t="s">
        <v>235</v>
      </c>
      <c r="C172" s="58">
        <v>1</v>
      </c>
      <c r="D172" s="58">
        <v>15</v>
      </c>
      <c r="E172" s="58">
        <v>15</v>
      </c>
      <c r="F172" s="59">
        <v>19</v>
      </c>
      <c r="G172" s="59">
        <v>0</v>
      </c>
      <c r="H172" s="59"/>
      <c r="I172" s="59">
        <v>12</v>
      </c>
      <c r="J172" s="59">
        <v>3</v>
      </c>
      <c r="K172" s="59"/>
      <c r="L172" s="59"/>
      <c r="M172" s="59"/>
      <c r="N172" s="59"/>
      <c r="O172" s="59">
        <v>15</v>
      </c>
      <c r="P172" s="59"/>
      <c r="AK172" s="46" t="str" cm="1">
        <f t="array" ref="AK172">IFERROR(INDEX(ReferenceTbl[Fixture Description],_xlfn.AGGREGATE(15,3,(ReferenceTbl[Type]=$AK$1)/(ReferenceTbl[Type]=$AK$1)*(ROW(ReferenceTbl[Type])-ROW($B$1)),ROWS($AJ$2:AJ172))),"")</f>
        <v/>
      </c>
      <c r="AL172" s="46" t="str" cm="1">
        <f t="array" ref="AL172">IFERROR(INDEX(ReferenceTbl[Fixture Description],_xlfn.AGGREGATE(15,3,(ReferenceTbl[Type]=$AL$1)/(ReferenceTbl[Type]=$AL$1)*(ROW(ReferenceTbl[Type])-ROW($B$1)),ROWS($AJ$2:AK172))),"")</f>
        <v/>
      </c>
      <c r="AM172" s="46" t="str" cm="1">
        <f t="array" ref="AM172">IFERROR(INDEX(ReferenceTbl[Fixture Description],_xlfn.AGGREGATE(15,3,(ReferenceTbl[Type]=$AM$1)/(ReferenceTbl[Type]=$AM$1)*(ROW(ReferenceTbl[Type])-ROW($B$1)),ROWS($AJ$2:AL172))),"")</f>
        <v/>
      </c>
      <c r="AU172" s="4" cm="1">
        <f t="array" aca="1" ref="AU172" ca="1">IFERROR(SEARCH(INDIRECT(CELL("address")),AK172),0)</f>
        <v>0</v>
      </c>
      <c r="AV172" s="4" t="str">
        <f ca="1">IF(AU172=0,"",COUNTIF($AU$2:AU172,"&gt;0"))</f>
        <v/>
      </c>
      <c r="AW172" s="4" t="str">
        <f t="shared" ca="1" si="4"/>
        <v/>
      </c>
      <c r="AY172" s="4" cm="1">
        <f t="array" aca="1" ref="AY172" ca="1">IFERROR(SEARCH(INDIRECT(CELL("address")),AL172),0)</f>
        <v>0</v>
      </c>
      <c r="AZ172" s="4" t="str">
        <f ca="1">IF(AY172=0,"",COUNTIF($AY$2:AY172,"&gt;0"))</f>
        <v/>
      </c>
      <c r="BA172" s="4" t="str">
        <f t="shared" ca="1" si="5"/>
        <v/>
      </c>
    </row>
    <row r="173" spans="1:53" x14ac:dyDescent="0.25">
      <c r="A173" s="18" t="s">
        <v>3536</v>
      </c>
      <c r="B173" s="18" t="s">
        <v>235</v>
      </c>
      <c r="C173" s="58">
        <v>1</v>
      </c>
      <c r="D173" s="58">
        <v>13</v>
      </c>
      <c r="E173" s="58">
        <v>13</v>
      </c>
      <c r="F173" s="59">
        <v>15</v>
      </c>
      <c r="G173" s="59">
        <v>0</v>
      </c>
      <c r="H173" s="59"/>
      <c r="I173" s="59">
        <v>8</v>
      </c>
      <c r="J173" s="59">
        <v>3</v>
      </c>
      <c r="K173" s="59"/>
      <c r="L173" s="59"/>
      <c r="M173" s="59"/>
      <c r="N173" s="59"/>
      <c r="O173" s="59">
        <v>7</v>
      </c>
      <c r="P173" s="59"/>
      <c r="AK173" s="46" t="str" cm="1">
        <f t="array" ref="AK173">IFERROR(INDEX(ReferenceTbl[Fixture Description],_xlfn.AGGREGATE(15,3,(ReferenceTbl[Type]=$AK$1)/(ReferenceTbl[Type]=$AK$1)*(ROW(ReferenceTbl[Type])-ROW($B$1)),ROWS($AJ$2:AJ173))),"")</f>
        <v/>
      </c>
      <c r="AL173" s="46" t="str" cm="1">
        <f t="array" ref="AL173">IFERROR(INDEX(ReferenceTbl[Fixture Description],_xlfn.AGGREGATE(15,3,(ReferenceTbl[Type]=$AL$1)/(ReferenceTbl[Type]=$AL$1)*(ROW(ReferenceTbl[Type])-ROW($B$1)),ROWS($AJ$2:AK173))),"")</f>
        <v/>
      </c>
      <c r="AM173" s="46" t="str" cm="1">
        <f t="array" ref="AM173">IFERROR(INDEX(ReferenceTbl[Fixture Description],_xlfn.AGGREGATE(15,3,(ReferenceTbl[Type]=$AM$1)/(ReferenceTbl[Type]=$AM$1)*(ROW(ReferenceTbl[Type])-ROW($B$1)),ROWS($AJ$2:AL173))),"")</f>
        <v/>
      </c>
      <c r="AU173" s="4" cm="1">
        <f t="array" aca="1" ref="AU173" ca="1">IFERROR(SEARCH(INDIRECT(CELL("address")),AK173),0)</f>
        <v>0</v>
      </c>
      <c r="AV173" s="4" t="str">
        <f ca="1">IF(AU173=0,"",COUNTIF($AU$2:AU173,"&gt;0"))</f>
        <v/>
      </c>
      <c r="AW173" s="4" t="str">
        <f t="shared" ca="1" si="4"/>
        <v/>
      </c>
      <c r="AY173" s="4" cm="1">
        <f t="array" aca="1" ref="AY173" ca="1">IFERROR(SEARCH(INDIRECT(CELL("address")),AL173),0)</f>
        <v>0</v>
      </c>
      <c r="AZ173" s="4" t="str">
        <f ca="1">IF(AY173=0,"",COUNTIF($AY$2:AY173,"&gt;0"))</f>
        <v/>
      </c>
      <c r="BA173" s="4" t="str">
        <f t="shared" ca="1" si="5"/>
        <v/>
      </c>
    </row>
    <row r="174" spans="1:53" x14ac:dyDescent="0.25">
      <c r="A174" s="18" t="s">
        <v>3537</v>
      </c>
      <c r="B174" s="18" t="s">
        <v>235</v>
      </c>
      <c r="C174" s="58">
        <v>1</v>
      </c>
      <c r="D174" s="58">
        <v>7</v>
      </c>
      <c r="E174" s="58">
        <v>7</v>
      </c>
      <c r="F174" s="59">
        <v>15</v>
      </c>
      <c r="G174" s="59">
        <v>0</v>
      </c>
      <c r="H174" s="59"/>
      <c r="I174" s="59">
        <v>5</v>
      </c>
      <c r="J174" s="59">
        <v>2</v>
      </c>
      <c r="K174" s="59"/>
      <c r="L174" s="59"/>
      <c r="M174" s="59"/>
      <c r="N174" s="59"/>
      <c r="O174" s="59">
        <v>6</v>
      </c>
      <c r="P174" s="59"/>
      <c r="AK174" s="46" t="str" cm="1">
        <f t="array" ref="AK174">IFERROR(INDEX(ReferenceTbl[Fixture Description],_xlfn.AGGREGATE(15,3,(ReferenceTbl[Type]=$AK$1)/(ReferenceTbl[Type]=$AK$1)*(ROW(ReferenceTbl[Type])-ROW($B$1)),ROWS($AJ$2:AJ174))),"")</f>
        <v/>
      </c>
      <c r="AL174" s="46" t="str" cm="1">
        <f t="array" ref="AL174">IFERROR(INDEX(ReferenceTbl[Fixture Description],_xlfn.AGGREGATE(15,3,(ReferenceTbl[Type]=$AL$1)/(ReferenceTbl[Type]=$AL$1)*(ROW(ReferenceTbl[Type])-ROW($B$1)),ROWS($AJ$2:AK174))),"")</f>
        <v/>
      </c>
      <c r="AM174" s="46" t="str" cm="1">
        <f t="array" ref="AM174">IFERROR(INDEX(ReferenceTbl[Fixture Description],_xlfn.AGGREGATE(15,3,(ReferenceTbl[Type]=$AM$1)/(ReferenceTbl[Type]=$AM$1)*(ROW(ReferenceTbl[Type])-ROW($B$1)),ROWS($AJ$2:AL174))),"")</f>
        <v/>
      </c>
      <c r="AU174" s="4" cm="1">
        <f t="array" aca="1" ref="AU174" ca="1">IFERROR(SEARCH(INDIRECT(CELL("address")),AK174),0)</f>
        <v>0</v>
      </c>
      <c r="AV174" s="4" t="str">
        <f ca="1">IF(AU174=0,"",COUNTIF($AU$2:AU174,"&gt;0"))</f>
        <v/>
      </c>
      <c r="AW174" s="4" t="str">
        <f t="shared" ca="1" si="4"/>
        <v/>
      </c>
      <c r="AY174" s="4" cm="1">
        <f t="array" aca="1" ref="AY174" ca="1">IFERROR(SEARCH(INDIRECT(CELL("address")),AL174),0)</f>
        <v>0</v>
      </c>
      <c r="AZ174" s="4" t="str">
        <f ca="1">IF(AY174=0,"",COUNTIF($AY$2:AY174,"&gt;0"))</f>
        <v/>
      </c>
      <c r="BA174" s="4" t="str">
        <f t="shared" ca="1" si="5"/>
        <v/>
      </c>
    </row>
    <row r="175" spans="1:53" x14ac:dyDescent="0.25">
      <c r="A175" s="18" t="s">
        <v>3538</v>
      </c>
      <c r="B175" s="18" t="s">
        <v>235</v>
      </c>
      <c r="C175" s="58">
        <v>1</v>
      </c>
      <c r="D175" s="58"/>
      <c r="E175" s="58"/>
      <c r="F175" s="59">
        <v>15</v>
      </c>
      <c r="G175" s="59">
        <v>0</v>
      </c>
      <c r="H175" s="59"/>
      <c r="I175" s="59">
        <v>10</v>
      </c>
      <c r="J175" s="59">
        <v>2</v>
      </c>
      <c r="K175" s="59"/>
      <c r="L175" s="59"/>
      <c r="M175" s="59"/>
      <c r="N175" s="59"/>
      <c r="O175" s="59">
        <v>8</v>
      </c>
      <c r="P175" s="59"/>
      <c r="AK175" s="46" t="str" cm="1">
        <f t="array" ref="AK175">IFERROR(INDEX(ReferenceTbl[Fixture Description],_xlfn.AGGREGATE(15,3,(ReferenceTbl[Type]=$AK$1)/(ReferenceTbl[Type]=$AK$1)*(ROW(ReferenceTbl[Type])-ROW($B$1)),ROWS($AJ$2:AJ175))),"")</f>
        <v/>
      </c>
      <c r="AL175" s="46" t="str" cm="1">
        <f t="array" ref="AL175">IFERROR(INDEX(ReferenceTbl[Fixture Description],_xlfn.AGGREGATE(15,3,(ReferenceTbl[Type]=$AL$1)/(ReferenceTbl[Type]=$AL$1)*(ROW(ReferenceTbl[Type])-ROW($B$1)),ROWS($AJ$2:AK175))),"")</f>
        <v/>
      </c>
      <c r="AM175" s="46" t="str" cm="1">
        <f t="array" ref="AM175">IFERROR(INDEX(ReferenceTbl[Fixture Description],_xlfn.AGGREGATE(15,3,(ReferenceTbl[Type]=$AM$1)/(ReferenceTbl[Type]=$AM$1)*(ROW(ReferenceTbl[Type])-ROW($B$1)),ROWS($AJ$2:AL175))),"")</f>
        <v/>
      </c>
      <c r="AU175" s="4" cm="1">
        <f t="array" aca="1" ref="AU175" ca="1">IFERROR(SEARCH(INDIRECT(CELL("address")),AK175),0)</f>
        <v>0</v>
      </c>
      <c r="AV175" s="4" t="str">
        <f ca="1">IF(AU175=0,"",COUNTIF($AU$2:AU175,"&gt;0"))</f>
        <v/>
      </c>
      <c r="AW175" s="4" t="str">
        <f t="shared" ca="1" si="4"/>
        <v/>
      </c>
      <c r="AY175" s="4" cm="1">
        <f t="array" aca="1" ref="AY175" ca="1">IFERROR(SEARCH(INDIRECT(CELL("address")),AL175),0)</f>
        <v>0</v>
      </c>
      <c r="AZ175" s="4" t="str">
        <f ca="1">IF(AY175=0,"",COUNTIF($AY$2:AY175,"&gt;0"))</f>
        <v/>
      </c>
      <c r="BA175" s="4" t="str">
        <f t="shared" ca="1" si="5"/>
        <v/>
      </c>
    </row>
    <row r="176" spans="1:53" x14ac:dyDescent="0.25">
      <c r="A176" s="18" t="s">
        <v>3539</v>
      </c>
      <c r="B176" s="18" t="s">
        <v>235</v>
      </c>
      <c r="C176" s="58">
        <v>1</v>
      </c>
      <c r="D176" s="58">
        <v>9</v>
      </c>
      <c r="E176" s="58">
        <v>9</v>
      </c>
      <c r="F176" s="59">
        <v>10</v>
      </c>
      <c r="G176" s="59">
        <v>0</v>
      </c>
      <c r="H176" s="59"/>
      <c r="I176" s="59">
        <v>8</v>
      </c>
      <c r="J176" s="59">
        <v>1</v>
      </c>
      <c r="K176" s="59"/>
      <c r="L176" s="59"/>
      <c r="M176" s="59"/>
      <c r="N176" s="59"/>
      <c r="O176" s="59">
        <v>6</v>
      </c>
      <c r="P176" s="59"/>
      <c r="AK176" s="46" t="str" cm="1">
        <f t="array" ref="AK176">IFERROR(INDEX(ReferenceTbl[Fixture Description],_xlfn.AGGREGATE(15,3,(ReferenceTbl[Type]=$AK$1)/(ReferenceTbl[Type]=$AK$1)*(ROW(ReferenceTbl[Type])-ROW($B$1)),ROWS($AJ$2:AJ176))),"")</f>
        <v/>
      </c>
      <c r="AL176" s="46" t="str" cm="1">
        <f t="array" ref="AL176">IFERROR(INDEX(ReferenceTbl[Fixture Description],_xlfn.AGGREGATE(15,3,(ReferenceTbl[Type]=$AL$1)/(ReferenceTbl[Type]=$AL$1)*(ROW(ReferenceTbl[Type])-ROW($B$1)),ROWS($AJ$2:AK176))),"")</f>
        <v/>
      </c>
      <c r="AM176" s="46" t="str" cm="1">
        <f t="array" ref="AM176">IFERROR(INDEX(ReferenceTbl[Fixture Description],_xlfn.AGGREGATE(15,3,(ReferenceTbl[Type]=$AM$1)/(ReferenceTbl[Type]=$AM$1)*(ROW(ReferenceTbl[Type])-ROW($B$1)),ROWS($AJ$2:AL176))),"")</f>
        <v/>
      </c>
      <c r="AU176" s="4" cm="1">
        <f t="array" aca="1" ref="AU176" ca="1">IFERROR(SEARCH(INDIRECT(CELL("address")),AK176),0)</f>
        <v>0</v>
      </c>
      <c r="AV176" s="4" t="str">
        <f ca="1">IF(AU176=0,"",COUNTIF($AU$2:AU176,"&gt;0"))</f>
        <v/>
      </c>
      <c r="AW176" s="4" t="str">
        <f t="shared" ca="1" si="4"/>
        <v/>
      </c>
      <c r="AY176" s="4" cm="1">
        <f t="array" aca="1" ref="AY176" ca="1">IFERROR(SEARCH(INDIRECT(CELL("address")),AL176),0)</f>
        <v>0</v>
      </c>
      <c r="AZ176" s="4" t="str">
        <f ca="1">IF(AY176=0,"",COUNTIF($AY$2:AY176,"&gt;0"))</f>
        <v/>
      </c>
      <c r="BA176" s="4" t="str">
        <f t="shared" ca="1" si="5"/>
        <v/>
      </c>
    </row>
    <row r="177" spans="1:53" x14ac:dyDescent="0.25">
      <c r="A177" s="18" t="s">
        <v>3540</v>
      </c>
      <c r="B177" s="18" t="s">
        <v>235</v>
      </c>
      <c r="C177" s="58">
        <v>1</v>
      </c>
      <c r="D177" s="58">
        <v>5</v>
      </c>
      <c r="E177" s="58">
        <v>5</v>
      </c>
      <c r="F177" s="59">
        <v>8</v>
      </c>
      <c r="G177" s="59">
        <v>0</v>
      </c>
      <c r="H177" s="59"/>
      <c r="I177" s="59">
        <v>0</v>
      </c>
      <c r="J177" s="59">
        <v>1</v>
      </c>
      <c r="K177" s="59"/>
      <c r="L177" s="59"/>
      <c r="M177" s="59"/>
      <c r="N177" s="59"/>
      <c r="O177" s="59">
        <v>5</v>
      </c>
      <c r="P177" s="59"/>
      <c r="AK177" s="46" t="str" cm="1">
        <f t="array" ref="AK177">IFERROR(INDEX(ReferenceTbl[Fixture Description],_xlfn.AGGREGATE(15,3,(ReferenceTbl[Type]=$AK$1)/(ReferenceTbl[Type]=$AK$1)*(ROW(ReferenceTbl[Type])-ROW($B$1)),ROWS($AJ$2:AJ177))),"")</f>
        <v/>
      </c>
      <c r="AL177" s="46" t="str" cm="1">
        <f t="array" ref="AL177">IFERROR(INDEX(ReferenceTbl[Fixture Description],_xlfn.AGGREGATE(15,3,(ReferenceTbl[Type]=$AL$1)/(ReferenceTbl[Type]=$AL$1)*(ROW(ReferenceTbl[Type])-ROW($B$1)),ROWS($AJ$2:AK177))),"")</f>
        <v/>
      </c>
      <c r="AM177" s="46" t="str" cm="1">
        <f t="array" ref="AM177">IFERROR(INDEX(ReferenceTbl[Fixture Description],_xlfn.AGGREGATE(15,3,(ReferenceTbl[Type]=$AM$1)/(ReferenceTbl[Type]=$AM$1)*(ROW(ReferenceTbl[Type])-ROW($B$1)),ROWS($AJ$2:AL177))),"")</f>
        <v/>
      </c>
      <c r="AU177" s="4" cm="1">
        <f t="array" aca="1" ref="AU177" ca="1">IFERROR(SEARCH(INDIRECT(CELL("address")),AK177),0)</f>
        <v>0</v>
      </c>
      <c r="AV177" s="4" t="str">
        <f ca="1">IF(AU177=0,"",COUNTIF($AU$2:AU177,"&gt;0"))</f>
        <v/>
      </c>
      <c r="AW177" s="4" t="str">
        <f t="shared" ca="1" si="4"/>
        <v/>
      </c>
      <c r="AY177" s="4" cm="1">
        <f t="array" aca="1" ref="AY177" ca="1">IFERROR(SEARCH(INDIRECT(CELL("address")),AL177),0)</f>
        <v>0</v>
      </c>
      <c r="AZ177" s="4" t="str">
        <f ca="1">IF(AY177=0,"",COUNTIF($AY$2:AY177,"&gt;0"))</f>
        <v/>
      </c>
      <c r="BA177" s="4" t="str">
        <f t="shared" ca="1" si="5"/>
        <v/>
      </c>
    </row>
    <row r="178" spans="1:53" x14ac:dyDescent="0.25">
      <c r="A178" s="18" t="s">
        <v>3541</v>
      </c>
      <c r="B178" s="18" t="s">
        <v>235</v>
      </c>
      <c r="C178" s="58">
        <v>1</v>
      </c>
      <c r="D178" s="58">
        <v>7</v>
      </c>
      <c r="E178" s="58">
        <v>7</v>
      </c>
      <c r="F178" s="59">
        <v>12</v>
      </c>
      <c r="G178" s="59">
        <v>0</v>
      </c>
      <c r="H178" s="59"/>
      <c r="I178" s="59">
        <v>10</v>
      </c>
      <c r="J178" s="59">
        <v>1</v>
      </c>
      <c r="K178" s="59"/>
      <c r="L178" s="59"/>
      <c r="M178" s="59"/>
      <c r="N178" s="59"/>
      <c r="O178" s="59">
        <v>12</v>
      </c>
      <c r="P178" s="59"/>
      <c r="AK178" s="46" t="str" cm="1">
        <f t="array" ref="AK178">IFERROR(INDEX(ReferenceTbl[Fixture Description],_xlfn.AGGREGATE(15,3,(ReferenceTbl[Type]=$AK$1)/(ReferenceTbl[Type]=$AK$1)*(ROW(ReferenceTbl[Type])-ROW($B$1)),ROWS($AJ$2:AJ178))),"")</f>
        <v/>
      </c>
      <c r="AL178" s="46" t="str" cm="1">
        <f t="array" ref="AL178">IFERROR(INDEX(ReferenceTbl[Fixture Description],_xlfn.AGGREGATE(15,3,(ReferenceTbl[Type]=$AL$1)/(ReferenceTbl[Type]=$AL$1)*(ROW(ReferenceTbl[Type])-ROW($B$1)),ROWS($AJ$2:AK178))),"")</f>
        <v/>
      </c>
      <c r="AM178" s="46" t="str" cm="1">
        <f t="array" ref="AM178">IFERROR(INDEX(ReferenceTbl[Fixture Description],_xlfn.AGGREGATE(15,3,(ReferenceTbl[Type]=$AM$1)/(ReferenceTbl[Type]=$AM$1)*(ROW(ReferenceTbl[Type])-ROW($B$1)),ROWS($AJ$2:AL178))),"")</f>
        <v/>
      </c>
      <c r="AU178" s="4" cm="1">
        <f t="array" aca="1" ref="AU178" ca="1">IFERROR(SEARCH(INDIRECT(CELL("address")),AK178),0)</f>
        <v>0</v>
      </c>
      <c r="AV178" s="4" t="str">
        <f ca="1">IF(AU178=0,"",COUNTIF($AU$2:AU178,"&gt;0"))</f>
        <v/>
      </c>
      <c r="AW178" s="4" t="str">
        <f t="shared" ca="1" si="4"/>
        <v/>
      </c>
      <c r="AY178" s="4" cm="1">
        <f t="array" aca="1" ref="AY178" ca="1">IFERROR(SEARCH(INDIRECT(CELL("address")),AL178),0)</f>
        <v>0</v>
      </c>
      <c r="AZ178" s="4" t="str">
        <f ca="1">IF(AY178=0,"",COUNTIF($AY$2:AY178,"&gt;0"))</f>
        <v/>
      </c>
      <c r="BA178" s="4" t="str">
        <f t="shared" ca="1" si="5"/>
        <v/>
      </c>
    </row>
    <row r="179" spans="1:53" x14ac:dyDescent="0.25">
      <c r="A179" s="18" t="s">
        <v>3648</v>
      </c>
      <c r="B179" s="18" t="s">
        <v>235</v>
      </c>
      <c r="C179" s="58">
        <v>1</v>
      </c>
      <c r="D179" s="58">
        <v>4</v>
      </c>
      <c r="E179" s="58">
        <v>4</v>
      </c>
      <c r="F179" s="59">
        <v>15</v>
      </c>
      <c r="G179" s="59">
        <v>2</v>
      </c>
      <c r="H179" s="59"/>
      <c r="I179" s="59"/>
      <c r="J179" s="59"/>
      <c r="K179" s="59"/>
      <c r="L179" s="59"/>
      <c r="M179" s="59"/>
      <c r="N179" s="59"/>
      <c r="O179" s="59"/>
      <c r="P179" s="59"/>
      <c r="AK179" s="46" t="str" cm="1">
        <f t="array" ref="AK179">IFERROR(INDEX(ReferenceTbl[Fixture Description],_xlfn.AGGREGATE(15,3,(ReferenceTbl[Type]=$AK$1)/(ReferenceTbl[Type]=$AK$1)*(ROW(ReferenceTbl[Type])-ROW($B$1)),ROWS($AJ$2:AJ179))),"")</f>
        <v/>
      </c>
      <c r="AL179" s="46" t="str" cm="1">
        <f t="array" ref="AL179">IFERROR(INDEX(ReferenceTbl[Fixture Description],_xlfn.AGGREGATE(15,3,(ReferenceTbl[Type]=$AL$1)/(ReferenceTbl[Type]=$AL$1)*(ROW(ReferenceTbl[Type])-ROW($B$1)),ROWS($AJ$2:AK179))),"")</f>
        <v/>
      </c>
      <c r="AM179" s="46" t="str" cm="1">
        <f t="array" ref="AM179">IFERROR(INDEX(ReferenceTbl[Fixture Description],_xlfn.AGGREGATE(15,3,(ReferenceTbl[Type]=$AM$1)/(ReferenceTbl[Type]=$AM$1)*(ROW(ReferenceTbl[Type])-ROW($B$1)),ROWS($AJ$2:AL179))),"")</f>
        <v/>
      </c>
      <c r="AU179" s="4" cm="1">
        <f t="array" aca="1" ref="AU179" ca="1">IFERROR(SEARCH(INDIRECT(CELL("address")),AK179),0)</f>
        <v>0</v>
      </c>
      <c r="AV179" s="4" t="str">
        <f ca="1">IF(AU179=0,"",COUNTIF($AU$2:AU179,"&gt;0"))</f>
        <v/>
      </c>
      <c r="AW179" s="4" t="str">
        <f t="shared" ca="1" si="4"/>
        <v/>
      </c>
      <c r="AY179" s="4" cm="1">
        <f t="array" aca="1" ref="AY179" ca="1">IFERROR(SEARCH(INDIRECT(CELL("address")),AL179),0)</f>
        <v>0</v>
      </c>
      <c r="AZ179" s="4" t="str">
        <f ca="1">IF(AY179=0,"",COUNTIF($AY$2:AY179,"&gt;0"))</f>
        <v/>
      </c>
      <c r="BA179" s="4" t="str">
        <f t="shared" ca="1" si="5"/>
        <v/>
      </c>
    </row>
    <row r="180" spans="1:53" x14ac:dyDescent="0.25">
      <c r="A180" s="18" t="s">
        <v>3542</v>
      </c>
      <c r="B180" s="18" t="s">
        <v>235</v>
      </c>
      <c r="C180" s="58">
        <v>2</v>
      </c>
      <c r="D180" s="58">
        <v>9</v>
      </c>
      <c r="E180" s="58">
        <v>18</v>
      </c>
      <c r="F180" s="59">
        <v>36</v>
      </c>
      <c r="G180" s="59">
        <v>0.5</v>
      </c>
      <c r="H180" s="59"/>
      <c r="I180" s="59">
        <v>0</v>
      </c>
      <c r="J180" s="59">
        <v>0</v>
      </c>
      <c r="K180" s="59"/>
      <c r="L180" s="59"/>
      <c r="M180" s="59"/>
      <c r="N180" s="59"/>
      <c r="O180" s="59"/>
      <c r="P180" s="59"/>
      <c r="AK180" s="46" t="str" cm="1">
        <f t="array" ref="AK180">IFERROR(INDEX(ReferenceTbl[Fixture Description],_xlfn.AGGREGATE(15,3,(ReferenceTbl[Type]=$AK$1)/(ReferenceTbl[Type]=$AK$1)*(ROW(ReferenceTbl[Type])-ROW($B$1)),ROWS($AJ$2:AJ180))),"")</f>
        <v/>
      </c>
      <c r="AL180" s="46" t="str" cm="1">
        <f t="array" ref="AL180">IFERROR(INDEX(ReferenceTbl[Fixture Description],_xlfn.AGGREGATE(15,3,(ReferenceTbl[Type]=$AL$1)/(ReferenceTbl[Type]=$AL$1)*(ROW(ReferenceTbl[Type])-ROW($B$1)),ROWS($AJ$2:AK180))),"")</f>
        <v/>
      </c>
      <c r="AM180" s="46" t="str" cm="1">
        <f t="array" ref="AM180">IFERROR(INDEX(ReferenceTbl[Fixture Description],_xlfn.AGGREGATE(15,3,(ReferenceTbl[Type]=$AM$1)/(ReferenceTbl[Type]=$AM$1)*(ROW(ReferenceTbl[Type])-ROW($B$1)),ROWS($AJ$2:AL180))),"")</f>
        <v/>
      </c>
      <c r="AU180" s="4" cm="1">
        <f t="array" aca="1" ref="AU180" ca="1">IFERROR(SEARCH(INDIRECT(CELL("address")),AK180),0)</f>
        <v>0</v>
      </c>
      <c r="AV180" s="4" t="str">
        <f ca="1">IF(AU180=0,"",COUNTIF($AU$2:AU180,"&gt;0"))</f>
        <v/>
      </c>
      <c r="AW180" s="4" t="str">
        <f t="shared" ca="1" si="4"/>
        <v/>
      </c>
      <c r="AY180" s="4" cm="1">
        <f t="array" aca="1" ref="AY180" ca="1">IFERROR(SEARCH(INDIRECT(CELL("address")),AL180),0)</f>
        <v>0</v>
      </c>
      <c r="AZ180" s="4" t="str">
        <f ca="1">IF(AY180=0,"",COUNTIF($AY$2:AY180,"&gt;0"))</f>
        <v/>
      </c>
      <c r="BA180" s="4" t="str">
        <f t="shared" ca="1" si="5"/>
        <v/>
      </c>
    </row>
    <row r="181" spans="1:53" x14ac:dyDescent="0.25">
      <c r="A181" s="18" t="s">
        <v>3543</v>
      </c>
      <c r="B181" s="18" t="s">
        <v>235</v>
      </c>
      <c r="C181" s="58">
        <v>1</v>
      </c>
      <c r="D181" s="58">
        <v>9</v>
      </c>
      <c r="E181" s="58">
        <v>9</v>
      </c>
      <c r="F181" s="59">
        <v>18</v>
      </c>
      <c r="G181" s="59">
        <v>0.25</v>
      </c>
      <c r="H181" s="59"/>
      <c r="I181" s="59">
        <v>0</v>
      </c>
      <c r="J181" s="59">
        <v>0</v>
      </c>
      <c r="K181" s="59"/>
      <c r="L181" s="59"/>
      <c r="M181" s="59"/>
      <c r="N181" s="59"/>
      <c r="O181" s="59"/>
      <c r="P181" s="59"/>
      <c r="AK181" s="46" t="str" cm="1">
        <f t="array" ref="AK181">IFERROR(INDEX(ReferenceTbl[Fixture Description],_xlfn.AGGREGATE(15,3,(ReferenceTbl[Type]=$AK$1)/(ReferenceTbl[Type]=$AK$1)*(ROW(ReferenceTbl[Type])-ROW($B$1)),ROWS($AJ$2:AJ181))),"")</f>
        <v/>
      </c>
      <c r="AL181" s="46" t="str" cm="1">
        <f t="array" ref="AL181">IFERROR(INDEX(ReferenceTbl[Fixture Description],_xlfn.AGGREGATE(15,3,(ReferenceTbl[Type]=$AL$1)/(ReferenceTbl[Type]=$AL$1)*(ROW(ReferenceTbl[Type])-ROW($B$1)),ROWS($AJ$2:AK181))),"")</f>
        <v/>
      </c>
      <c r="AM181" s="46" t="str" cm="1">
        <f t="array" ref="AM181">IFERROR(INDEX(ReferenceTbl[Fixture Description],_xlfn.AGGREGATE(15,3,(ReferenceTbl[Type]=$AM$1)/(ReferenceTbl[Type]=$AM$1)*(ROW(ReferenceTbl[Type])-ROW($B$1)),ROWS($AJ$2:AL181))),"")</f>
        <v/>
      </c>
      <c r="AU181" s="4" cm="1">
        <f t="array" aca="1" ref="AU181" ca="1">IFERROR(SEARCH(INDIRECT(CELL("address")),AK181),0)</f>
        <v>0</v>
      </c>
      <c r="AV181" s="4" t="str">
        <f ca="1">IF(AU181=0,"",COUNTIF($AU$2:AU181,"&gt;0"))</f>
        <v/>
      </c>
      <c r="AW181" s="4" t="str">
        <f t="shared" ca="1" si="4"/>
        <v/>
      </c>
      <c r="AY181" s="4" cm="1">
        <f t="array" aca="1" ref="AY181" ca="1">IFERROR(SEARCH(INDIRECT(CELL("address")),AL181),0)</f>
        <v>0</v>
      </c>
      <c r="AZ181" s="4" t="str">
        <f ca="1">IF(AY181=0,"",COUNTIF($AY$2:AY181,"&gt;0"))</f>
        <v/>
      </c>
      <c r="BA181" s="4" t="str">
        <f t="shared" ca="1" si="5"/>
        <v/>
      </c>
    </row>
    <row r="182" spans="1:53" x14ac:dyDescent="0.25">
      <c r="A182" s="18" t="s">
        <v>3544</v>
      </c>
      <c r="B182" s="18" t="s">
        <v>235</v>
      </c>
      <c r="C182" s="58">
        <v>4</v>
      </c>
      <c r="D182" s="58">
        <v>7</v>
      </c>
      <c r="E182" s="58">
        <v>28</v>
      </c>
      <c r="F182" s="59">
        <v>72</v>
      </c>
      <c r="G182" s="59">
        <v>1</v>
      </c>
      <c r="H182" s="59"/>
      <c r="I182" s="59">
        <v>5</v>
      </c>
      <c r="J182" s="59">
        <v>5</v>
      </c>
      <c r="K182" s="59"/>
      <c r="L182" s="59"/>
      <c r="M182" s="59"/>
      <c r="N182" s="59"/>
      <c r="O182" s="59">
        <v>4</v>
      </c>
      <c r="P182" s="59"/>
      <c r="AK182" s="46" t="str" cm="1">
        <f t="array" ref="AK182">IFERROR(INDEX(ReferenceTbl[Fixture Description],_xlfn.AGGREGATE(15,3,(ReferenceTbl[Type]=$AK$1)/(ReferenceTbl[Type]=$AK$1)*(ROW(ReferenceTbl[Type])-ROW($B$1)),ROWS($AJ$2:AJ182))),"")</f>
        <v/>
      </c>
      <c r="AL182" s="46" t="str" cm="1">
        <f t="array" ref="AL182">IFERROR(INDEX(ReferenceTbl[Fixture Description],_xlfn.AGGREGATE(15,3,(ReferenceTbl[Type]=$AL$1)/(ReferenceTbl[Type]=$AL$1)*(ROW(ReferenceTbl[Type])-ROW($B$1)),ROWS($AJ$2:AK182))),"")</f>
        <v/>
      </c>
      <c r="AM182" s="46" t="str" cm="1">
        <f t="array" ref="AM182">IFERROR(INDEX(ReferenceTbl[Fixture Description],_xlfn.AGGREGATE(15,3,(ReferenceTbl[Type]=$AM$1)/(ReferenceTbl[Type]=$AM$1)*(ROW(ReferenceTbl[Type])-ROW($B$1)),ROWS($AJ$2:AL182))),"")</f>
        <v/>
      </c>
      <c r="AU182" s="4" cm="1">
        <f t="array" aca="1" ref="AU182" ca="1">IFERROR(SEARCH(INDIRECT(CELL("address")),AK182),0)</f>
        <v>0</v>
      </c>
      <c r="AV182" s="4" t="str">
        <f ca="1">IF(AU182=0,"",COUNTIF($AU$2:AU182,"&gt;0"))</f>
        <v/>
      </c>
      <c r="AW182" s="4" t="str">
        <f t="shared" ca="1" si="4"/>
        <v/>
      </c>
      <c r="AY182" s="4" cm="1">
        <f t="array" aca="1" ref="AY182" ca="1">IFERROR(SEARCH(INDIRECT(CELL("address")),AL182),0)</f>
        <v>0</v>
      </c>
      <c r="AZ182" s="4" t="str">
        <f ca="1">IF(AY182=0,"",COUNTIF($AY$2:AY182,"&gt;0"))</f>
        <v/>
      </c>
      <c r="BA182" s="4" t="str">
        <f t="shared" ca="1" si="5"/>
        <v/>
      </c>
    </row>
    <row r="183" spans="1:53" x14ac:dyDescent="0.25">
      <c r="A183" s="18" t="s">
        <v>3545</v>
      </c>
      <c r="B183" s="18" t="s">
        <v>235</v>
      </c>
      <c r="C183" s="58">
        <v>3</v>
      </c>
      <c r="D183" s="58">
        <v>7</v>
      </c>
      <c r="E183" s="58">
        <v>21</v>
      </c>
      <c r="F183" s="59">
        <v>54</v>
      </c>
      <c r="G183" s="59">
        <v>0.75</v>
      </c>
      <c r="H183" s="59"/>
      <c r="I183" s="59">
        <v>5</v>
      </c>
      <c r="J183" s="59">
        <v>5</v>
      </c>
      <c r="K183" s="59"/>
      <c r="L183" s="59"/>
      <c r="M183" s="59"/>
      <c r="N183" s="59"/>
      <c r="O183" s="59">
        <v>4</v>
      </c>
      <c r="P183" s="59"/>
      <c r="AK183" s="46" t="str" cm="1">
        <f t="array" ref="AK183">IFERROR(INDEX(ReferenceTbl[Fixture Description],_xlfn.AGGREGATE(15,3,(ReferenceTbl[Type]=$AK$1)/(ReferenceTbl[Type]=$AK$1)*(ROW(ReferenceTbl[Type])-ROW($B$1)),ROWS($AJ$2:AJ183))),"")</f>
        <v/>
      </c>
      <c r="AL183" s="46" t="str" cm="1">
        <f t="array" ref="AL183">IFERROR(INDEX(ReferenceTbl[Fixture Description],_xlfn.AGGREGATE(15,3,(ReferenceTbl[Type]=$AL$1)/(ReferenceTbl[Type]=$AL$1)*(ROW(ReferenceTbl[Type])-ROW($B$1)),ROWS($AJ$2:AK183))),"")</f>
        <v/>
      </c>
      <c r="AM183" s="46" t="str" cm="1">
        <f t="array" ref="AM183">IFERROR(INDEX(ReferenceTbl[Fixture Description],_xlfn.AGGREGATE(15,3,(ReferenceTbl[Type]=$AM$1)/(ReferenceTbl[Type]=$AM$1)*(ROW(ReferenceTbl[Type])-ROW($B$1)),ROWS($AJ$2:AL183))),"")</f>
        <v/>
      </c>
      <c r="AU183" s="4" cm="1">
        <f t="array" aca="1" ref="AU183" ca="1">IFERROR(SEARCH(INDIRECT(CELL("address")),AK183),0)</f>
        <v>0</v>
      </c>
      <c r="AV183" s="4" t="str">
        <f ca="1">IF(AU183=0,"",COUNTIF($AU$2:AU183,"&gt;0"))</f>
        <v/>
      </c>
      <c r="AW183" s="4" t="str">
        <f t="shared" ca="1" si="4"/>
        <v/>
      </c>
      <c r="AY183" s="4" cm="1">
        <f t="array" aca="1" ref="AY183" ca="1">IFERROR(SEARCH(INDIRECT(CELL("address")),AL183),0)</f>
        <v>0</v>
      </c>
      <c r="AZ183" s="4" t="str">
        <f ca="1">IF(AY183=0,"",COUNTIF($AY$2:AY183,"&gt;0"))</f>
        <v/>
      </c>
      <c r="BA183" s="4" t="str">
        <f t="shared" ca="1" si="5"/>
        <v/>
      </c>
    </row>
    <row r="184" spans="1:53" x14ac:dyDescent="0.25">
      <c r="A184" s="18" t="s">
        <v>3546</v>
      </c>
      <c r="B184" s="18" t="s">
        <v>235</v>
      </c>
      <c r="C184" s="58">
        <v>2</v>
      </c>
      <c r="D184" s="58">
        <v>7</v>
      </c>
      <c r="E184" s="58">
        <v>14</v>
      </c>
      <c r="F184" s="59">
        <v>36</v>
      </c>
      <c r="G184" s="59">
        <v>0.5</v>
      </c>
      <c r="H184" s="59"/>
      <c r="I184" s="59">
        <v>5</v>
      </c>
      <c r="J184" s="59">
        <v>5</v>
      </c>
      <c r="K184" s="59"/>
      <c r="L184" s="59"/>
      <c r="M184" s="59"/>
      <c r="N184" s="59"/>
      <c r="O184" s="59">
        <v>4</v>
      </c>
      <c r="P184" s="59"/>
      <c r="AK184" s="46" t="str" cm="1">
        <f t="array" ref="AK184">IFERROR(INDEX(ReferenceTbl[Fixture Description],_xlfn.AGGREGATE(15,3,(ReferenceTbl[Type]=$AK$1)/(ReferenceTbl[Type]=$AK$1)*(ROW(ReferenceTbl[Type])-ROW($B$1)),ROWS($AJ$2:AJ184))),"")</f>
        <v/>
      </c>
      <c r="AL184" s="46" t="str" cm="1">
        <f t="array" ref="AL184">IFERROR(INDEX(ReferenceTbl[Fixture Description],_xlfn.AGGREGATE(15,3,(ReferenceTbl[Type]=$AL$1)/(ReferenceTbl[Type]=$AL$1)*(ROW(ReferenceTbl[Type])-ROW($B$1)),ROWS($AJ$2:AK184))),"")</f>
        <v/>
      </c>
      <c r="AM184" s="46" t="str" cm="1">
        <f t="array" ref="AM184">IFERROR(INDEX(ReferenceTbl[Fixture Description],_xlfn.AGGREGATE(15,3,(ReferenceTbl[Type]=$AM$1)/(ReferenceTbl[Type]=$AM$1)*(ROW(ReferenceTbl[Type])-ROW($B$1)),ROWS($AJ$2:AL184))),"")</f>
        <v/>
      </c>
      <c r="AU184" s="4" cm="1">
        <f t="array" aca="1" ref="AU184" ca="1">IFERROR(SEARCH(INDIRECT(CELL("address")),AK184),0)</f>
        <v>0</v>
      </c>
      <c r="AV184" s="4" t="str">
        <f ca="1">IF(AU184=0,"",COUNTIF($AU$2:AU184,"&gt;0"))</f>
        <v/>
      </c>
      <c r="AW184" s="4" t="str">
        <f t="shared" ca="1" si="4"/>
        <v/>
      </c>
      <c r="AY184" s="4" cm="1">
        <f t="array" aca="1" ref="AY184" ca="1">IFERROR(SEARCH(INDIRECT(CELL("address")),AL184),0)</f>
        <v>0</v>
      </c>
      <c r="AZ184" s="4" t="str">
        <f ca="1">IF(AY184=0,"",COUNTIF($AY$2:AY184,"&gt;0"))</f>
        <v/>
      </c>
      <c r="BA184" s="4" t="str">
        <f t="shared" ca="1" si="5"/>
        <v/>
      </c>
    </row>
    <row r="185" spans="1:53" x14ac:dyDescent="0.25">
      <c r="A185" s="18" t="s">
        <v>3547</v>
      </c>
      <c r="B185" s="18" t="s">
        <v>235</v>
      </c>
      <c r="C185" s="58">
        <v>1</v>
      </c>
      <c r="D185" s="58">
        <v>7</v>
      </c>
      <c r="E185" s="58">
        <v>7</v>
      </c>
      <c r="F185" s="59">
        <v>18</v>
      </c>
      <c r="G185" s="59">
        <v>0.25</v>
      </c>
      <c r="H185" s="59"/>
      <c r="I185" s="59">
        <v>5</v>
      </c>
      <c r="J185" s="59">
        <v>5</v>
      </c>
      <c r="K185" s="59"/>
      <c r="L185" s="59"/>
      <c r="M185" s="59"/>
      <c r="N185" s="59"/>
      <c r="O185" s="59">
        <v>4</v>
      </c>
      <c r="P185" s="59"/>
      <c r="AK185" s="46" t="str" cm="1">
        <f t="array" ref="AK185">IFERROR(INDEX(ReferenceTbl[Fixture Description],_xlfn.AGGREGATE(15,3,(ReferenceTbl[Type]=$AK$1)/(ReferenceTbl[Type]=$AK$1)*(ROW(ReferenceTbl[Type])-ROW($B$1)),ROWS($AJ$2:AJ185))),"")</f>
        <v/>
      </c>
      <c r="AL185" s="46" t="str" cm="1">
        <f t="array" ref="AL185">IFERROR(INDEX(ReferenceTbl[Fixture Description],_xlfn.AGGREGATE(15,3,(ReferenceTbl[Type]=$AL$1)/(ReferenceTbl[Type]=$AL$1)*(ROW(ReferenceTbl[Type])-ROW($B$1)),ROWS($AJ$2:AK185))),"")</f>
        <v/>
      </c>
      <c r="AM185" s="46" t="str" cm="1">
        <f t="array" ref="AM185">IFERROR(INDEX(ReferenceTbl[Fixture Description],_xlfn.AGGREGATE(15,3,(ReferenceTbl[Type]=$AM$1)/(ReferenceTbl[Type]=$AM$1)*(ROW(ReferenceTbl[Type])-ROW($B$1)),ROWS($AJ$2:AL185))),"")</f>
        <v/>
      </c>
      <c r="AU185" s="4" cm="1">
        <f t="array" aca="1" ref="AU185" ca="1">IFERROR(SEARCH(INDIRECT(CELL("address")),AK185),0)</f>
        <v>0</v>
      </c>
      <c r="AV185" s="4" t="str">
        <f ca="1">IF(AU185=0,"",COUNTIF($AU$2:AU185,"&gt;0"))</f>
        <v/>
      </c>
      <c r="AW185" s="4" t="str">
        <f t="shared" ca="1" si="4"/>
        <v/>
      </c>
      <c r="AY185" s="4" cm="1">
        <f t="array" aca="1" ref="AY185" ca="1">IFERROR(SEARCH(INDIRECT(CELL("address")),AL185),0)</f>
        <v>0</v>
      </c>
      <c r="AZ185" s="4" t="str">
        <f ca="1">IF(AY185=0,"",COUNTIF($AY$2:AY185,"&gt;0"))</f>
        <v/>
      </c>
      <c r="BA185" s="4" t="str">
        <f t="shared" ca="1" si="5"/>
        <v/>
      </c>
    </row>
    <row r="186" spans="1:53" x14ac:dyDescent="0.25">
      <c r="A186" s="18" t="s">
        <v>168</v>
      </c>
      <c r="B186" s="18" t="s">
        <v>235</v>
      </c>
      <c r="C186" s="58">
        <v>1</v>
      </c>
      <c r="D186" s="58">
        <v>40</v>
      </c>
      <c r="E186" s="58">
        <v>40</v>
      </c>
      <c r="F186" s="59">
        <v>120</v>
      </c>
      <c r="G186" s="59">
        <v>2</v>
      </c>
      <c r="H186" s="59"/>
      <c r="I186" s="59">
        <v>70</v>
      </c>
      <c r="J186" s="59">
        <v>25</v>
      </c>
      <c r="K186" s="59"/>
      <c r="L186" s="59"/>
      <c r="M186" s="59"/>
      <c r="N186" s="59"/>
      <c r="O186" s="59"/>
      <c r="P186" s="59"/>
      <c r="AK186" s="46" t="str" cm="1">
        <f t="array" ref="AK186">IFERROR(INDEX(ReferenceTbl[Fixture Description],_xlfn.AGGREGATE(15,3,(ReferenceTbl[Type]=$AK$1)/(ReferenceTbl[Type]=$AK$1)*(ROW(ReferenceTbl[Type])-ROW($B$1)),ROWS($AJ$2:AJ186))),"")</f>
        <v/>
      </c>
      <c r="AL186" s="46" t="str" cm="1">
        <f t="array" ref="AL186">IFERROR(INDEX(ReferenceTbl[Fixture Description],_xlfn.AGGREGATE(15,3,(ReferenceTbl[Type]=$AL$1)/(ReferenceTbl[Type]=$AL$1)*(ROW(ReferenceTbl[Type])-ROW($B$1)),ROWS($AJ$2:AK186))),"")</f>
        <v/>
      </c>
      <c r="AM186" s="46" t="str" cm="1">
        <f t="array" ref="AM186">IFERROR(INDEX(ReferenceTbl[Fixture Description],_xlfn.AGGREGATE(15,3,(ReferenceTbl[Type]=$AM$1)/(ReferenceTbl[Type]=$AM$1)*(ROW(ReferenceTbl[Type])-ROW($B$1)),ROWS($AJ$2:AL186))),"")</f>
        <v/>
      </c>
      <c r="AU186" s="4" cm="1">
        <f t="array" aca="1" ref="AU186" ca="1">IFERROR(SEARCH(INDIRECT(CELL("address")),AK186),0)</f>
        <v>0</v>
      </c>
      <c r="AV186" s="4" t="str">
        <f ca="1">IF(AU186=0,"",COUNTIF($AU$2:AU186,"&gt;0"))</f>
        <v/>
      </c>
      <c r="AW186" s="4" t="str">
        <f t="shared" ca="1" si="4"/>
        <v/>
      </c>
      <c r="AY186" s="4" cm="1">
        <f t="array" aca="1" ref="AY186" ca="1">IFERROR(SEARCH(INDIRECT(CELL("address")),AL186),0)</f>
        <v>0</v>
      </c>
      <c r="AZ186" s="4" t="str">
        <f ca="1">IF(AY186=0,"",COUNTIF($AY$2:AY186,"&gt;0"))</f>
        <v/>
      </c>
      <c r="BA186" s="4" t="str">
        <f t="shared" ca="1" si="5"/>
        <v/>
      </c>
    </row>
    <row r="187" spans="1:53" x14ac:dyDescent="0.25">
      <c r="A187" s="18" t="s">
        <v>170</v>
      </c>
      <c r="B187" s="18" t="s">
        <v>235</v>
      </c>
      <c r="C187" s="58">
        <v>1</v>
      </c>
      <c r="D187" s="58">
        <v>20</v>
      </c>
      <c r="E187" s="58">
        <v>20</v>
      </c>
      <c r="F187" s="59">
        <v>95</v>
      </c>
      <c r="G187" s="59">
        <v>2</v>
      </c>
      <c r="H187" s="59"/>
      <c r="I187" s="59">
        <v>70</v>
      </c>
      <c r="J187" s="59">
        <v>15</v>
      </c>
      <c r="K187" s="59"/>
      <c r="L187" s="59"/>
      <c r="M187" s="59"/>
      <c r="N187" s="59"/>
      <c r="O187" s="59"/>
      <c r="P187" s="59"/>
      <c r="AK187" s="46" t="str" cm="1">
        <f t="array" ref="AK187">IFERROR(INDEX(ReferenceTbl[Fixture Description],_xlfn.AGGREGATE(15,3,(ReferenceTbl[Type]=$AK$1)/(ReferenceTbl[Type]=$AK$1)*(ROW(ReferenceTbl[Type])-ROW($B$1)),ROWS($AJ$2:AJ187))),"")</f>
        <v/>
      </c>
      <c r="AL187" s="46" t="str" cm="1">
        <f t="array" ref="AL187">IFERROR(INDEX(ReferenceTbl[Fixture Description],_xlfn.AGGREGATE(15,3,(ReferenceTbl[Type]=$AL$1)/(ReferenceTbl[Type]=$AL$1)*(ROW(ReferenceTbl[Type])-ROW($B$1)),ROWS($AJ$2:AK187))),"")</f>
        <v/>
      </c>
      <c r="AM187" s="46" t="str" cm="1">
        <f t="array" ref="AM187">IFERROR(INDEX(ReferenceTbl[Fixture Description],_xlfn.AGGREGATE(15,3,(ReferenceTbl[Type]=$AM$1)/(ReferenceTbl[Type]=$AM$1)*(ROW(ReferenceTbl[Type])-ROW($B$1)),ROWS($AJ$2:AL187))),"")</f>
        <v/>
      </c>
      <c r="AU187" s="4" cm="1">
        <f t="array" aca="1" ref="AU187" ca="1">IFERROR(SEARCH(INDIRECT(CELL("address")),AK187),0)</f>
        <v>0</v>
      </c>
      <c r="AV187" s="4" t="str">
        <f ca="1">IF(AU187=0,"",COUNTIF($AU$2:AU187,"&gt;0"))</f>
        <v/>
      </c>
      <c r="AW187" s="4" t="str">
        <f t="shared" ca="1" si="4"/>
        <v/>
      </c>
      <c r="AY187" s="4" cm="1">
        <f t="array" aca="1" ref="AY187" ca="1">IFERROR(SEARCH(INDIRECT(CELL("address")),AL187),0)</f>
        <v>0</v>
      </c>
      <c r="AZ187" s="4" t="str">
        <f ca="1">IF(AY187=0,"",COUNTIF($AY$2:AY187,"&gt;0"))</f>
        <v/>
      </c>
      <c r="BA187" s="4" t="str">
        <f t="shared" ca="1" si="5"/>
        <v/>
      </c>
    </row>
    <row r="188" spans="1:53" x14ac:dyDescent="0.25">
      <c r="A188" s="18" t="s">
        <v>3591</v>
      </c>
      <c r="B188" s="18" t="s">
        <v>235</v>
      </c>
      <c r="C188" s="58">
        <v>1</v>
      </c>
      <c r="D188" s="58">
        <v>20</v>
      </c>
      <c r="E188" s="58">
        <v>20</v>
      </c>
      <c r="F188" s="59">
        <v>110</v>
      </c>
      <c r="G188" s="59">
        <v>2</v>
      </c>
      <c r="H188" s="59"/>
      <c r="I188" s="59">
        <v>70</v>
      </c>
      <c r="J188" s="59">
        <v>15</v>
      </c>
      <c r="K188" s="59"/>
      <c r="L188" s="59"/>
      <c r="M188" s="59"/>
      <c r="N188" s="59"/>
      <c r="O188" s="59"/>
      <c r="P188" s="59"/>
      <c r="AK188" s="46" t="str" cm="1">
        <f t="array" ref="AK188">IFERROR(INDEX(ReferenceTbl[Fixture Description],_xlfn.AGGREGATE(15,3,(ReferenceTbl[Type]=$AK$1)/(ReferenceTbl[Type]=$AK$1)*(ROW(ReferenceTbl[Type])-ROW($B$1)),ROWS($AJ$2:AJ188))),"")</f>
        <v/>
      </c>
      <c r="AL188" s="46" t="str" cm="1">
        <f t="array" ref="AL188">IFERROR(INDEX(ReferenceTbl[Fixture Description],_xlfn.AGGREGATE(15,3,(ReferenceTbl[Type]=$AL$1)/(ReferenceTbl[Type]=$AL$1)*(ROW(ReferenceTbl[Type])-ROW($B$1)),ROWS($AJ$2:AK188))),"")</f>
        <v/>
      </c>
      <c r="AM188" s="46" t="str" cm="1">
        <f t="array" ref="AM188">IFERROR(INDEX(ReferenceTbl[Fixture Description],_xlfn.AGGREGATE(15,3,(ReferenceTbl[Type]=$AM$1)/(ReferenceTbl[Type]=$AM$1)*(ROW(ReferenceTbl[Type])-ROW($B$1)),ROWS($AJ$2:AL188))),"")</f>
        <v/>
      </c>
      <c r="AU188" s="4" cm="1">
        <f t="array" aca="1" ref="AU188" ca="1">IFERROR(SEARCH(INDIRECT(CELL("address")),AK188),0)</f>
        <v>0</v>
      </c>
      <c r="AV188" s="4" t="str">
        <f ca="1">IF(AU188=0,"",COUNTIF($AU$2:AU188,"&gt;0"))</f>
        <v/>
      </c>
      <c r="AW188" s="4" t="str">
        <f t="shared" ca="1" si="4"/>
        <v/>
      </c>
      <c r="AY188" s="4" cm="1">
        <f t="array" aca="1" ref="AY188" ca="1">IFERROR(SEARCH(INDIRECT(CELL("address")),AL188),0)</f>
        <v>0</v>
      </c>
      <c r="AZ188" s="4" t="str">
        <f ca="1">IF(AY188=0,"",COUNTIF($AY$2:AY188,"&gt;0"))</f>
        <v/>
      </c>
      <c r="BA188" s="4" t="str">
        <f t="shared" ca="1" si="5"/>
        <v/>
      </c>
    </row>
    <row r="189" spans="1:53" x14ac:dyDescent="0.25">
      <c r="A189" s="18" t="s">
        <v>3592</v>
      </c>
      <c r="B189" s="18" t="s">
        <v>235</v>
      </c>
      <c r="C189" s="58">
        <v>1</v>
      </c>
      <c r="D189" s="58">
        <v>10</v>
      </c>
      <c r="E189" s="58">
        <v>10</v>
      </c>
      <c r="F189" s="59">
        <v>65</v>
      </c>
      <c r="G189" s="59">
        <v>0</v>
      </c>
      <c r="H189" s="59"/>
      <c r="I189" s="59">
        <v>0</v>
      </c>
      <c r="J189" s="59">
        <v>0</v>
      </c>
      <c r="K189" s="59"/>
      <c r="L189" s="59"/>
      <c r="M189" s="59"/>
      <c r="N189" s="59"/>
      <c r="O189" s="59">
        <v>5</v>
      </c>
      <c r="P189" s="59"/>
      <c r="AK189" s="46" t="str" cm="1">
        <f t="array" ref="AK189">IFERROR(INDEX(ReferenceTbl[Fixture Description],_xlfn.AGGREGATE(15,3,(ReferenceTbl[Type]=$AK$1)/(ReferenceTbl[Type]=$AK$1)*(ROW(ReferenceTbl[Type])-ROW($B$1)),ROWS($AJ$2:AJ189))),"")</f>
        <v/>
      </c>
      <c r="AL189" s="46" t="str" cm="1">
        <f t="array" ref="AL189">IFERROR(INDEX(ReferenceTbl[Fixture Description],_xlfn.AGGREGATE(15,3,(ReferenceTbl[Type]=$AL$1)/(ReferenceTbl[Type]=$AL$1)*(ROW(ReferenceTbl[Type])-ROW($B$1)),ROWS($AJ$2:AK189))),"")</f>
        <v/>
      </c>
      <c r="AM189" s="46" t="str" cm="1">
        <f t="array" ref="AM189">IFERROR(INDEX(ReferenceTbl[Fixture Description],_xlfn.AGGREGATE(15,3,(ReferenceTbl[Type]=$AM$1)/(ReferenceTbl[Type]=$AM$1)*(ROW(ReferenceTbl[Type])-ROW($B$1)),ROWS($AJ$2:AL189))),"")</f>
        <v/>
      </c>
      <c r="AU189" s="4" cm="1">
        <f t="array" aca="1" ref="AU189" ca="1">IFERROR(SEARCH(INDIRECT(CELL("address")),AK189),0)</f>
        <v>0</v>
      </c>
      <c r="AV189" s="4" t="str">
        <f ca="1">IF(AU189=0,"",COUNTIF($AU$2:AU189,"&gt;0"))</f>
        <v/>
      </c>
      <c r="AW189" s="4" t="str">
        <f t="shared" ca="1" si="4"/>
        <v/>
      </c>
      <c r="AY189" s="4" cm="1">
        <f t="array" aca="1" ref="AY189" ca="1">IFERROR(SEARCH(INDIRECT(CELL("address")),AL189),0)</f>
        <v>0</v>
      </c>
      <c r="AZ189" s="4" t="str">
        <f ca="1">IF(AY189=0,"",COUNTIF($AY$2:AY189,"&gt;0"))</f>
        <v/>
      </c>
      <c r="BA189" s="4" t="str">
        <f t="shared" ca="1" si="5"/>
        <v/>
      </c>
    </row>
    <row r="190" spans="1:53" x14ac:dyDescent="0.25">
      <c r="A190" s="18" t="s">
        <v>3548</v>
      </c>
      <c r="B190" s="18" t="s">
        <v>235</v>
      </c>
      <c r="C190" s="58">
        <v>1</v>
      </c>
      <c r="D190" s="58">
        <v>64</v>
      </c>
      <c r="E190" s="58">
        <v>64</v>
      </c>
      <c r="F190" s="59">
        <v>150</v>
      </c>
      <c r="G190" s="59">
        <v>2</v>
      </c>
      <c r="H190" s="59"/>
      <c r="I190" s="59">
        <v>70</v>
      </c>
      <c r="J190" s="59">
        <v>10</v>
      </c>
      <c r="K190" s="59"/>
      <c r="L190" s="59"/>
      <c r="M190" s="59"/>
      <c r="N190" s="59"/>
      <c r="O190" s="59"/>
      <c r="P190" s="59"/>
      <c r="AK190" s="46" t="str" cm="1">
        <f t="array" ref="AK190">IFERROR(INDEX(ReferenceTbl[Fixture Description],_xlfn.AGGREGATE(15,3,(ReferenceTbl[Type]=$AK$1)/(ReferenceTbl[Type]=$AK$1)*(ROW(ReferenceTbl[Type])-ROW($B$1)),ROWS($AJ$2:AJ190))),"")</f>
        <v/>
      </c>
      <c r="AL190" s="46" t="str" cm="1">
        <f t="array" ref="AL190">IFERROR(INDEX(ReferenceTbl[Fixture Description],_xlfn.AGGREGATE(15,3,(ReferenceTbl[Type]=$AL$1)/(ReferenceTbl[Type]=$AL$1)*(ROW(ReferenceTbl[Type])-ROW($B$1)),ROWS($AJ$2:AK190))),"")</f>
        <v/>
      </c>
      <c r="AM190" s="46" t="str" cm="1">
        <f t="array" ref="AM190">IFERROR(INDEX(ReferenceTbl[Fixture Description],_xlfn.AGGREGATE(15,3,(ReferenceTbl[Type]=$AM$1)/(ReferenceTbl[Type]=$AM$1)*(ROW(ReferenceTbl[Type])-ROW($B$1)),ROWS($AJ$2:AL190))),"")</f>
        <v/>
      </c>
      <c r="AU190" s="4" cm="1">
        <f t="array" aca="1" ref="AU190" ca="1">IFERROR(SEARCH(INDIRECT(CELL("address")),AK190),0)</f>
        <v>0</v>
      </c>
      <c r="AV190" s="4" t="str">
        <f ca="1">IF(AU190=0,"",COUNTIF($AU$2:AU190,"&gt;0"))</f>
        <v/>
      </c>
      <c r="AW190" s="4" t="str">
        <f t="shared" ca="1" si="4"/>
        <v/>
      </c>
      <c r="AY190" s="4" cm="1">
        <f t="array" aca="1" ref="AY190" ca="1">IFERROR(SEARCH(INDIRECT(CELL("address")),AL190),0)</f>
        <v>0</v>
      </c>
      <c r="AZ190" s="4" t="str">
        <f ca="1">IF(AY190=0,"",COUNTIF($AY$2:AY190,"&gt;0"))</f>
        <v/>
      </c>
      <c r="BA190" s="4" t="str">
        <f t="shared" ca="1" si="5"/>
        <v/>
      </c>
    </row>
    <row r="191" spans="1:53" x14ac:dyDescent="0.25">
      <c r="A191" s="18" t="s">
        <v>3549</v>
      </c>
      <c r="B191" s="18" t="s">
        <v>235</v>
      </c>
      <c r="C191" s="58">
        <v>1</v>
      </c>
      <c r="D191" s="58">
        <v>24</v>
      </c>
      <c r="E191" s="58">
        <v>24</v>
      </c>
      <c r="F191" s="59">
        <v>105</v>
      </c>
      <c r="G191" s="59">
        <v>2</v>
      </c>
      <c r="H191" s="59"/>
      <c r="I191" s="59">
        <v>70</v>
      </c>
      <c r="J191" s="59">
        <v>10</v>
      </c>
      <c r="K191" s="59"/>
      <c r="L191" s="59"/>
      <c r="M191" s="59"/>
      <c r="N191" s="59"/>
      <c r="O191" s="59"/>
      <c r="P191" s="59"/>
      <c r="AK191" s="46" t="str" cm="1">
        <f t="array" ref="AK191">IFERROR(INDEX(ReferenceTbl[Fixture Description],_xlfn.AGGREGATE(15,3,(ReferenceTbl[Type]=$AK$1)/(ReferenceTbl[Type]=$AK$1)*(ROW(ReferenceTbl[Type])-ROW($B$1)),ROWS($AJ$2:AJ191))),"")</f>
        <v/>
      </c>
      <c r="AL191" s="46" t="str" cm="1">
        <f t="array" ref="AL191">IFERROR(INDEX(ReferenceTbl[Fixture Description],_xlfn.AGGREGATE(15,3,(ReferenceTbl[Type]=$AL$1)/(ReferenceTbl[Type]=$AL$1)*(ROW(ReferenceTbl[Type])-ROW($B$1)),ROWS($AJ$2:AK191))),"")</f>
        <v/>
      </c>
      <c r="AM191" s="46" t="str" cm="1">
        <f t="array" ref="AM191">IFERROR(INDEX(ReferenceTbl[Fixture Description],_xlfn.AGGREGATE(15,3,(ReferenceTbl[Type]=$AM$1)/(ReferenceTbl[Type]=$AM$1)*(ROW(ReferenceTbl[Type])-ROW($B$1)),ROWS($AJ$2:AL191))),"")</f>
        <v/>
      </c>
      <c r="AU191" s="4" cm="1">
        <f t="array" aca="1" ref="AU191" ca="1">IFERROR(SEARCH(INDIRECT(CELL("address")),AK191),0)</f>
        <v>0</v>
      </c>
      <c r="AV191" s="4" t="str">
        <f ca="1">IF(AU191=0,"",COUNTIF($AU$2:AU191,"&gt;0"))</f>
        <v/>
      </c>
      <c r="AW191" s="4" t="str">
        <f t="shared" ca="1" si="4"/>
        <v/>
      </c>
      <c r="AY191" s="4" cm="1">
        <f t="array" aca="1" ref="AY191" ca="1">IFERROR(SEARCH(INDIRECT(CELL("address")),AL191),0)</f>
        <v>0</v>
      </c>
      <c r="AZ191" s="4" t="str">
        <f ca="1">IF(AY191=0,"",COUNTIF($AY$2:AY191,"&gt;0"))</f>
        <v/>
      </c>
      <c r="BA191" s="4" t="str">
        <f t="shared" ca="1" si="5"/>
        <v/>
      </c>
    </row>
    <row r="192" spans="1:53" x14ac:dyDescent="0.25">
      <c r="A192" s="18" t="s">
        <v>3550</v>
      </c>
      <c r="B192" s="18" t="s">
        <v>235</v>
      </c>
      <c r="C192" s="58">
        <v>1</v>
      </c>
      <c r="D192" s="58">
        <v>17</v>
      </c>
      <c r="E192" s="58">
        <v>17</v>
      </c>
      <c r="F192" s="59">
        <v>95</v>
      </c>
      <c r="G192" s="59">
        <v>2</v>
      </c>
      <c r="H192" s="59"/>
      <c r="I192" s="59">
        <v>70</v>
      </c>
      <c r="J192" s="59">
        <v>10</v>
      </c>
      <c r="K192" s="59"/>
      <c r="L192" s="59"/>
      <c r="M192" s="59"/>
      <c r="N192" s="59"/>
      <c r="O192" s="59"/>
      <c r="P192" s="59"/>
      <c r="AK192" s="46" t="str" cm="1">
        <f t="array" ref="AK192">IFERROR(INDEX(ReferenceTbl[Fixture Description],_xlfn.AGGREGATE(15,3,(ReferenceTbl[Type]=$AK$1)/(ReferenceTbl[Type]=$AK$1)*(ROW(ReferenceTbl[Type])-ROW($B$1)),ROWS($AJ$2:AJ192))),"")</f>
        <v/>
      </c>
      <c r="AL192" s="46" t="str" cm="1">
        <f t="array" ref="AL192">IFERROR(INDEX(ReferenceTbl[Fixture Description],_xlfn.AGGREGATE(15,3,(ReferenceTbl[Type]=$AL$1)/(ReferenceTbl[Type]=$AL$1)*(ROW(ReferenceTbl[Type])-ROW($B$1)),ROWS($AJ$2:AK192))),"")</f>
        <v/>
      </c>
      <c r="AM192" s="46" t="str" cm="1">
        <f t="array" ref="AM192">IFERROR(INDEX(ReferenceTbl[Fixture Description],_xlfn.AGGREGATE(15,3,(ReferenceTbl[Type]=$AM$1)/(ReferenceTbl[Type]=$AM$1)*(ROW(ReferenceTbl[Type])-ROW($B$1)),ROWS($AJ$2:AL192))),"")</f>
        <v/>
      </c>
      <c r="AU192" s="4" cm="1">
        <f t="array" aca="1" ref="AU192" ca="1">IFERROR(SEARCH(INDIRECT(CELL("address")),AK192),0)</f>
        <v>0</v>
      </c>
      <c r="AV192" s="4" t="str">
        <f ca="1">IF(AU192=0,"",COUNTIF($AU$2:AU192,"&gt;0"))</f>
        <v/>
      </c>
      <c r="AW192" s="4" t="str">
        <f t="shared" ca="1" si="4"/>
        <v/>
      </c>
      <c r="AY192" s="4" cm="1">
        <f t="array" aca="1" ref="AY192" ca="1">IFERROR(SEARCH(INDIRECT(CELL("address")),AL192),0)</f>
        <v>0</v>
      </c>
      <c r="AZ192" s="4" t="str">
        <f ca="1">IF(AY192=0,"",COUNTIF($AY$2:AY192,"&gt;0"))</f>
        <v/>
      </c>
      <c r="BA192" s="4" t="str">
        <f t="shared" ca="1" si="5"/>
        <v/>
      </c>
    </row>
    <row r="193" spans="1:53" x14ac:dyDescent="0.25">
      <c r="A193" s="18" t="s">
        <v>3551</v>
      </c>
      <c r="B193" s="18" t="s">
        <v>235</v>
      </c>
      <c r="C193" s="58">
        <v>4</v>
      </c>
      <c r="D193" s="58">
        <v>12</v>
      </c>
      <c r="E193" s="58">
        <v>48</v>
      </c>
      <c r="F193" s="59">
        <v>160</v>
      </c>
      <c r="G193" s="59">
        <v>1</v>
      </c>
      <c r="H193" s="59"/>
      <c r="I193" s="59">
        <v>12</v>
      </c>
      <c r="J193" s="59">
        <v>5</v>
      </c>
      <c r="K193" s="59"/>
      <c r="L193" s="59"/>
      <c r="M193" s="59"/>
      <c r="N193" s="59"/>
      <c r="O193" s="59">
        <v>3</v>
      </c>
      <c r="P193" s="59"/>
      <c r="AK193" s="46" t="str" cm="1">
        <f t="array" ref="AK193">IFERROR(INDEX(ReferenceTbl[Fixture Description],_xlfn.AGGREGATE(15,3,(ReferenceTbl[Type]=$AK$1)/(ReferenceTbl[Type]=$AK$1)*(ROW(ReferenceTbl[Type])-ROW($B$1)),ROWS($AJ$2:AJ193))),"")</f>
        <v/>
      </c>
      <c r="AL193" s="46" t="str" cm="1">
        <f t="array" ref="AL193">IFERROR(INDEX(ReferenceTbl[Fixture Description],_xlfn.AGGREGATE(15,3,(ReferenceTbl[Type]=$AL$1)/(ReferenceTbl[Type]=$AL$1)*(ROW(ReferenceTbl[Type])-ROW($B$1)),ROWS($AJ$2:AK193))),"")</f>
        <v/>
      </c>
      <c r="AM193" s="46" t="str" cm="1">
        <f t="array" ref="AM193">IFERROR(INDEX(ReferenceTbl[Fixture Description],_xlfn.AGGREGATE(15,3,(ReferenceTbl[Type]=$AM$1)/(ReferenceTbl[Type]=$AM$1)*(ROW(ReferenceTbl[Type])-ROW($B$1)),ROWS($AJ$2:AL193))),"")</f>
        <v/>
      </c>
      <c r="AU193" s="4" cm="1">
        <f t="array" aca="1" ref="AU193" ca="1">IFERROR(SEARCH(INDIRECT(CELL("address")),AK193),0)</f>
        <v>0</v>
      </c>
      <c r="AV193" s="4" t="str">
        <f ca="1">IF(AU193=0,"",COUNTIF($AU$2:AU193,"&gt;0"))</f>
        <v/>
      </c>
      <c r="AW193" s="4" t="str">
        <f t="shared" ca="1" si="4"/>
        <v/>
      </c>
      <c r="AY193" s="4" cm="1">
        <f t="array" aca="1" ref="AY193" ca="1">IFERROR(SEARCH(INDIRECT(CELL("address")),AL193),0)</f>
        <v>0</v>
      </c>
      <c r="AZ193" s="4" t="str">
        <f ca="1">IF(AY193=0,"",COUNTIF($AY$2:AY193,"&gt;0"))</f>
        <v/>
      </c>
      <c r="BA193" s="4" t="str">
        <f t="shared" ca="1" si="5"/>
        <v/>
      </c>
    </row>
    <row r="194" spans="1:53" x14ac:dyDescent="0.25">
      <c r="A194" s="18" t="s">
        <v>3593</v>
      </c>
      <c r="B194" s="18" t="s">
        <v>235</v>
      </c>
      <c r="C194" s="58">
        <v>2</v>
      </c>
      <c r="D194" s="58">
        <v>12</v>
      </c>
      <c r="E194" s="58">
        <v>24</v>
      </c>
      <c r="F194" s="59">
        <v>148</v>
      </c>
      <c r="G194" s="59">
        <v>0.5</v>
      </c>
      <c r="H194" s="59"/>
      <c r="I194" s="59">
        <v>12</v>
      </c>
      <c r="J194" s="59">
        <v>5</v>
      </c>
      <c r="K194" s="59"/>
      <c r="L194" s="59"/>
      <c r="M194" s="59"/>
      <c r="N194" s="59"/>
      <c r="O194" s="59">
        <v>3</v>
      </c>
      <c r="P194" s="59"/>
      <c r="AK194" s="46" t="str" cm="1">
        <f t="array" ref="AK194">IFERROR(INDEX(ReferenceTbl[Fixture Description],_xlfn.AGGREGATE(15,3,(ReferenceTbl[Type]=$AK$1)/(ReferenceTbl[Type]=$AK$1)*(ROW(ReferenceTbl[Type])-ROW($B$1)),ROWS($AJ$2:AJ194))),"")</f>
        <v/>
      </c>
      <c r="AL194" s="46" t="str" cm="1">
        <f t="array" ref="AL194">IFERROR(INDEX(ReferenceTbl[Fixture Description],_xlfn.AGGREGATE(15,3,(ReferenceTbl[Type]=$AL$1)/(ReferenceTbl[Type]=$AL$1)*(ROW(ReferenceTbl[Type])-ROW($B$1)),ROWS($AJ$2:AK194))),"")</f>
        <v/>
      </c>
      <c r="AM194" s="46" t="str" cm="1">
        <f t="array" ref="AM194">IFERROR(INDEX(ReferenceTbl[Fixture Description],_xlfn.AGGREGATE(15,3,(ReferenceTbl[Type]=$AM$1)/(ReferenceTbl[Type]=$AM$1)*(ROW(ReferenceTbl[Type])-ROW($B$1)),ROWS($AJ$2:AL194))),"")</f>
        <v/>
      </c>
      <c r="AU194" s="4" cm="1">
        <f t="array" aca="1" ref="AU194" ca="1">IFERROR(SEARCH(INDIRECT(CELL("address")),AK194),0)</f>
        <v>0</v>
      </c>
      <c r="AV194" s="4" t="str">
        <f ca="1">IF(AU194=0,"",COUNTIF($AU$2:AU194,"&gt;0"))</f>
        <v/>
      </c>
      <c r="AW194" s="4" t="str">
        <f t="shared" ca="1" si="4"/>
        <v/>
      </c>
      <c r="AY194" s="4" cm="1">
        <f t="array" aca="1" ref="AY194" ca="1">IFERROR(SEARCH(INDIRECT(CELL("address")),AL194),0)</f>
        <v>0</v>
      </c>
      <c r="AZ194" s="4" t="str">
        <f ca="1">IF(AY194=0,"",COUNTIF($AY$2:AY194,"&gt;0"))</f>
        <v/>
      </c>
      <c r="BA194" s="4" t="str">
        <f t="shared" ca="1" si="5"/>
        <v/>
      </c>
    </row>
    <row r="195" spans="1:53" x14ac:dyDescent="0.25">
      <c r="A195" s="18" t="s">
        <v>3552</v>
      </c>
      <c r="B195" s="18" t="s">
        <v>235</v>
      </c>
      <c r="C195" s="58">
        <v>2</v>
      </c>
      <c r="D195" s="58">
        <v>12</v>
      </c>
      <c r="E195" s="58">
        <v>24</v>
      </c>
      <c r="F195" s="59">
        <v>132</v>
      </c>
      <c r="G195" s="59">
        <v>0.5</v>
      </c>
      <c r="H195" s="59"/>
      <c r="I195" s="59">
        <v>12</v>
      </c>
      <c r="J195" s="59">
        <v>5</v>
      </c>
      <c r="K195" s="59"/>
      <c r="L195" s="59"/>
      <c r="M195" s="59"/>
      <c r="N195" s="59"/>
      <c r="O195" s="59">
        <v>3</v>
      </c>
      <c r="P195" s="59"/>
      <c r="AK195" s="46" t="str" cm="1">
        <f t="array" ref="AK195">IFERROR(INDEX(ReferenceTbl[Fixture Description],_xlfn.AGGREGATE(15,3,(ReferenceTbl[Type]=$AK$1)/(ReferenceTbl[Type]=$AK$1)*(ROW(ReferenceTbl[Type])-ROW($B$1)),ROWS($AJ$2:AJ195))),"")</f>
        <v/>
      </c>
      <c r="AL195" s="46" t="str" cm="1">
        <f t="array" ref="AL195">IFERROR(INDEX(ReferenceTbl[Fixture Description],_xlfn.AGGREGATE(15,3,(ReferenceTbl[Type]=$AL$1)/(ReferenceTbl[Type]=$AL$1)*(ROW(ReferenceTbl[Type])-ROW($B$1)),ROWS($AJ$2:AK195))),"")</f>
        <v/>
      </c>
      <c r="AM195" s="46" t="str" cm="1">
        <f t="array" ref="AM195">IFERROR(INDEX(ReferenceTbl[Fixture Description],_xlfn.AGGREGATE(15,3,(ReferenceTbl[Type]=$AM$1)/(ReferenceTbl[Type]=$AM$1)*(ROW(ReferenceTbl[Type])-ROW($B$1)),ROWS($AJ$2:AL195))),"")</f>
        <v/>
      </c>
      <c r="AU195" s="4" cm="1">
        <f t="array" aca="1" ref="AU195" ca="1">IFERROR(SEARCH(INDIRECT(CELL("address")),AK195),0)</f>
        <v>0</v>
      </c>
      <c r="AV195" s="4" t="str">
        <f ca="1">IF(AU195=0,"",COUNTIF($AU$2:AU195,"&gt;0"))</f>
        <v/>
      </c>
      <c r="AW195" s="4" t="str">
        <f t="shared" ref="AW195:AW223" ca="1" si="6">IFERROR(INDEX(AK:AK,MATCH(ROW(AU194),AV:AV,0)),"")</f>
        <v/>
      </c>
      <c r="AY195" s="4" cm="1">
        <f t="array" aca="1" ref="AY195" ca="1">IFERROR(SEARCH(INDIRECT(CELL("address")),AL195),0)</f>
        <v>0</v>
      </c>
      <c r="AZ195" s="4" t="str">
        <f ca="1">IF(AY195=0,"",COUNTIF($AY$2:AY195,"&gt;0"))</f>
        <v/>
      </c>
      <c r="BA195" s="4" t="str">
        <f t="shared" ref="BA195:BA223" ca="1" si="7">IFERROR(INDEX(AL:AL,MATCH(ROW(AY194),AZ:AZ,0)),"")</f>
        <v/>
      </c>
    </row>
    <row r="196" spans="1:53" x14ac:dyDescent="0.25">
      <c r="A196" s="18" t="s">
        <v>3594</v>
      </c>
      <c r="B196" s="18" t="s">
        <v>235</v>
      </c>
      <c r="C196" s="58">
        <v>2</v>
      </c>
      <c r="D196" s="58">
        <v>12</v>
      </c>
      <c r="E196" s="58">
        <v>24</v>
      </c>
      <c r="F196" s="59">
        <v>132</v>
      </c>
      <c r="G196" s="59">
        <v>0.5</v>
      </c>
      <c r="H196" s="59"/>
      <c r="I196" s="59">
        <v>12</v>
      </c>
      <c r="J196" s="59">
        <v>5</v>
      </c>
      <c r="K196" s="59"/>
      <c r="L196" s="59"/>
      <c r="M196" s="59"/>
      <c r="N196" s="59"/>
      <c r="O196" s="59">
        <v>2</v>
      </c>
      <c r="P196" s="59"/>
      <c r="AK196" s="46" t="str" cm="1">
        <f t="array" ref="AK196">IFERROR(INDEX(ReferenceTbl[Fixture Description],_xlfn.AGGREGATE(15,3,(ReferenceTbl[Type]=$AK$1)/(ReferenceTbl[Type]=$AK$1)*(ROW(ReferenceTbl[Type])-ROW($B$1)),ROWS($AJ$2:AJ196))),"")</f>
        <v/>
      </c>
      <c r="AL196" s="46" t="str" cm="1">
        <f t="array" ref="AL196">IFERROR(INDEX(ReferenceTbl[Fixture Description],_xlfn.AGGREGATE(15,3,(ReferenceTbl[Type]=$AL$1)/(ReferenceTbl[Type]=$AL$1)*(ROW(ReferenceTbl[Type])-ROW($B$1)),ROWS($AJ$2:AK196))),"")</f>
        <v/>
      </c>
      <c r="AM196" s="46" t="str" cm="1">
        <f t="array" ref="AM196">IFERROR(INDEX(ReferenceTbl[Fixture Description],_xlfn.AGGREGATE(15,3,(ReferenceTbl[Type]=$AM$1)/(ReferenceTbl[Type]=$AM$1)*(ROW(ReferenceTbl[Type])-ROW($B$1)),ROWS($AJ$2:AL196))),"")</f>
        <v/>
      </c>
      <c r="AU196" s="4" cm="1">
        <f t="array" aca="1" ref="AU196" ca="1">IFERROR(SEARCH(INDIRECT(CELL("address")),AK196),0)</f>
        <v>0</v>
      </c>
      <c r="AV196" s="4" t="str">
        <f ca="1">IF(AU196=0,"",COUNTIF($AU$2:AU196,"&gt;0"))</f>
        <v/>
      </c>
      <c r="AW196" s="4" t="str">
        <f t="shared" ca="1" si="6"/>
        <v/>
      </c>
      <c r="AY196" s="4" cm="1">
        <f t="array" aca="1" ref="AY196" ca="1">IFERROR(SEARCH(INDIRECT(CELL("address")),AL196),0)</f>
        <v>0</v>
      </c>
      <c r="AZ196" s="4" t="str">
        <f ca="1">IF(AY196=0,"",COUNTIF($AY$2:AY196,"&gt;0"))</f>
        <v/>
      </c>
      <c r="BA196" s="4" t="str">
        <f t="shared" ca="1" si="7"/>
        <v/>
      </c>
    </row>
    <row r="197" spans="1:53" x14ac:dyDescent="0.25">
      <c r="A197" s="18" t="s">
        <v>3595</v>
      </c>
      <c r="B197" s="18" t="s">
        <v>235</v>
      </c>
      <c r="C197" s="58">
        <v>2</v>
      </c>
      <c r="D197" s="58">
        <v>12</v>
      </c>
      <c r="E197" s="58">
        <v>24</v>
      </c>
      <c r="F197" s="59">
        <v>132</v>
      </c>
      <c r="G197" s="59">
        <v>0.5</v>
      </c>
      <c r="H197" s="59"/>
      <c r="I197" s="59">
        <v>12</v>
      </c>
      <c r="J197" s="59">
        <v>3</v>
      </c>
      <c r="K197" s="59"/>
      <c r="L197" s="59"/>
      <c r="M197" s="59"/>
      <c r="N197" s="59"/>
      <c r="O197" s="59">
        <v>2</v>
      </c>
      <c r="P197" s="59"/>
      <c r="AK197" s="46" t="str" cm="1">
        <f t="array" ref="AK197">IFERROR(INDEX(ReferenceTbl[Fixture Description],_xlfn.AGGREGATE(15,3,(ReferenceTbl[Type]=$AK$1)/(ReferenceTbl[Type]=$AK$1)*(ROW(ReferenceTbl[Type])-ROW($B$1)),ROWS($AJ$2:AJ197))),"")</f>
        <v/>
      </c>
      <c r="AL197" s="46" t="str" cm="1">
        <f t="array" ref="AL197">IFERROR(INDEX(ReferenceTbl[Fixture Description],_xlfn.AGGREGATE(15,3,(ReferenceTbl[Type]=$AL$1)/(ReferenceTbl[Type]=$AL$1)*(ROW(ReferenceTbl[Type])-ROW($B$1)),ROWS($AJ$2:AK197))),"")</f>
        <v/>
      </c>
      <c r="AM197" s="46" t="str" cm="1">
        <f t="array" ref="AM197">IFERROR(INDEX(ReferenceTbl[Fixture Description],_xlfn.AGGREGATE(15,3,(ReferenceTbl[Type]=$AM$1)/(ReferenceTbl[Type]=$AM$1)*(ROW(ReferenceTbl[Type])-ROW($B$1)),ROWS($AJ$2:AL197))),"")</f>
        <v/>
      </c>
      <c r="AU197" s="4" cm="1">
        <f t="array" aca="1" ref="AU197" ca="1">IFERROR(SEARCH(INDIRECT(CELL("address")),AK197),0)</f>
        <v>0</v>
      </c>
      <c r="AV197" s="4" t="str">
        <f ca="1">IF(AU197=0,"",COUNTIF($AU$2:AU197,"&gt;0"))</f>
        <v/>
      </c>
      <c r="AW197" s="4" t="str">
        <f t="shared" ca="1" si="6"/>
        <v/>
      </c>
      <c r="AY197" s="4" cm="1">
        <f t="array" aca="1" ref="AY197" ca="1">IFERROR(SEARCH(INDIRECT(CELL("address")),AL197),0)</f>
        <v>0</v>
      </c>
      <c r="AZ197" s="4" t="str">
        <f ca="1">IF(AY197=0,"",COUNTIF($AY$2:AY197,"&gt;0"))</f>
        <v/>
      </c>
      <c r="BA197" s="4" t="str">
        <f t="shared" ca="1" si="7"/>
        <v/>
      </c>
    </row>
    <row r="198" spans="1:53" x14ac:dyDescent="0.25">
      <c r="A198" s="18" t="s">
        <v>3553</v>
      </c>
      <c r="B198" s="18" t="s">
        <v>235</v>
      </c>
      <c r="C198" s="58">
        <v>4</v>
      </c>
      <c r="D198" s="58">
        <v>12</v>
      </c>
      <c r="E198" s="58">
        <v>48</v>
      </c>
      <c r="F198" s="59">
        <v>60</v>
      </c>
      <c r="G198" s="59">
        <v>1</v>
      </c>
      <c r="H198" s="59"/>
      <c r="I198" s="59">
        <v>12</v>
      </c>
      <c r="J198" s="59">
        <v>5</v>
      </c>
      <c r="K198" s="59"/>
      <c r="L198" s="59"/>
      <c r="M198" s="59"/>
      <c r="N198" s="59"/>
      <c r="O198" s="59">
        <v>3</v>
      </c>
      <c r="P198" s="59"/>
      <c r="AK198" s="46" t="str" cm="1">
        <f t="array" ref="AK198">IFERROR(INDEX(ReferenceTbl[Fixture Description],_xlfn.AGGREGATE(15,3,(ReferenceTbl[Type]=$AK$1)/(ReferenceTbl[Type]=$AK$1)*(ROW(ReferenceTbl[Type])-ROW($B$1)),ROWS($AJ$2:AJ198))),"")</f>
        <v/>
      </c>
      <c r="AL198" s="46" t="str" cm="1">
        <f t="array" ref="AL198">IFERROR(INDEX(ReferenceTbl[Fixture Description],_xlfn.AGGREGATE(15,3,(ReferenceTbl[Type]=$AL$1)/(ReferenceTbl[Type]=$AL$1)*(ROW(ReferenceTbl[Type])-ROW($B$1)),ROWS($AJ$2:AK198))),"")</f>
        <v/>
      </c>
      <c r="AM198" s="46" t="str" cm="1">
        <f t="array" ref="AM198">IFERROR(INDEX(ReferenceTbl[Fixture Description],_xlfn.AGGREGATE(15,3,(ReferenceTbl[Type]=$AM$1)/(ReferenceTbl[Type]=$AM$1)*(ROW(ReferenceTbl[Type])-ROW($B$1)),ROWS($AJ$2:AL198))),"")</f>
        <v/>
      </c>
      <c r="AU198" s="4" cm="1">
        <f t="array" aca="1" ref="AU198" ca="1">IFERROR(SEARCH(INDIRECT(CELL("address")),AK198),0)</f>
        <v>0</v>
      </c>
      <c r="AV198" s="4" t="str">
        <f ca="1">IF(AU198=0,"",COUNTIF($AU$2:AU198,"&gt;0"))</f>
        <v/>
      </c>
      <c r="AW198" s="4" t="str">
        <f t="shared" ca="1" si="6"/>
        <v/>
      </c>
      <c r="AY198" s="4" cm="1">
        <f t="array" aca="1" ref="AY198" ca="1">IFERROR(SEARCH(INDIRECT(CELL("address")),AL198),0)</f>
        <v>0</v>
      </c>
      <c r="AZ198" s="4" t="str">
        <f ca="1">IF(AY198=0,"",COUNTIF($AY$2:AY198,"&gt;0"))</f>
        <v/>
      </c>
      <c r="BA198" s="4" t="str">
        <f t="shared" ca="1" si="7"/>
        <v/>
      </c>
    </row>
    <row r="199" spans="1:53" x14ac:dyDescent="0.25">
      <c r="A199" s="18" t="s">
        <v>3554</v>
      </c>
      <c r="B199" s="18" t="s">
        <v>235</v>
      </c>
      <c r="C199" s="58">
        <v>3</v>
      </c>
      <c r="D199" s="58">
        <v>12</v>
      </c>
      <c r="E199" s="58">
        <v>36</v>
      </c>
      <c r="F199" s="59">
        <v>48</v>
      </c>
      <c r="G199" s="59">
        <v>0.75</v>
      </c>
      <c r="H199" s="59"/>
      <c r="I199" s="59">
        <v>12</v>
      </c>
      <c r="J199" s="59">
        <v>5</v>
      </c>
      <c r="K199" s="59"/>
      <c r="L199" s="59"/>
      <c r="M199" s="59"/>
      <c r="N199" s="59"/>
      <c r="O199" s="59">
        <v>3</v>
      </c>
      <c r="P199" s="59"/>
      <c r="AK199" s="46" t="str" cm="1">
        <f t="array" ref="AK199">IFERROR(INDEX(ReferenceTbl[Fixture Description],_xlfn.AGGREGATE(15,3,(ReferenceTbl[Type]=$AK$1)/(ReferenceTbl[Type]=$AK$1)*(ROW(ReferenceTbl[Type])-ROW($B$1)),ROWS($AJ$2:AJ199))),"")</f>
        <v/>
      </c>
      <c r="AL199" s="46" t="str" cm="1">
        <f t="array" ref="AL199">IFERROR(INDEX(ReferenceTbl[Fixture Description],_xlfn.AGGREGATE(15,3,(ReferenceTbl[Type]=$AL$1)/(ReferenceTbl[Type]=$AL$1)*(ROW(ReferenceTbl[Type])-ROW($B$1)),ROWS($AJ$2:AK199))),"")</f>
        <v/>
      </c>
      <c r="AM199" s="46" t="str" cm="1">
        <f t="array" ref="AM199">IFERROR(INDEX(ReferenceTbl[Fixture Description],_xlfn.AGGREGATE(15,3,(ReferenceTbl[Type]=$AM$1)/(ReferenceTbl[Type]=$AM$1)*(ROW(ReferenceTbl[Type])-ROW($B$1)),ROWS($AJ$2:AL199))),"")</f>
        <v/>
      </c>
      <c r="AU199" s="4" cm="1">
        <f t="array" aca="1" ref="AU199" ca="1">IFERROR(SEARCH(INDIRECT(CELL("address")),AK199),0)</f>
        <v>0</v>
      </c>
      <c r="AV199" s="4" t="str">
        <f ca="1">IF(AU199=0,"",COUNTIF($AU$2:AU199,"&gt;0"))</f>
        <v/>
      </c>
      <c r="AW199" s="4" t="str">
        <f t="shared" ca="1" si="6"/>
        <v/>
      </c>
      <c r="AY199" s="4" cm="1">
        <f t="array" aca="1" ref="AY199" ca="1">IFERROR(SEARCH(INDIRECT(CELL("address")),AL199),0)</f>
        <v>0</v>
      </c>
      <c r="AZ199" s="4" t="str">
        <f ca="1">IF(AY199=0,"",COUNTIF($AY$2:AY199,"&gt;0"))</f>
        <v/>
      </c>
      <c r="BA199" s="4" t="str">
        <f t="shared" ca="1" si="7"/>
        <v/>
      </c>
    </row>
    <row r="200" spans="1:53" x14ac:dyDescent="0.25">
      <c r="A200" s="18" t="s">
        <v>3649</v>
      </c>
      <c r="B200" s="18" t="s">
        <v>235</v>
      </c>
      <c r="C200" s="58">
        <v>2</v>
      </c>
      <c r="D200" s="58">
        <v>42</v>
      </c>
      <c r="E200" s="58">
        <v>84</v>
      </c>
      <c r="F200" s="59">
        <v>48</v>
      </c>
      <c r="G200" s="59">
        <v>0.5</v>
      </c>
      <c r="H200" s="59"/>
      <c r="I200" s="59">
        <v>12</v>
      </c>
      <c r="J200" s="59">
        <v>10</v>
      </c>
      <c r="K200" s="59"/>
      <c r="L200" s="59"/>
      <c r="M200" s="59"/>
      <c r="N200" s="59"/>
      <c r="O200" s="59">
        <v>5</v>
      </c>
      <c r="P200" s="59"/>
      <c r="AK200" s="46" t="str" cm="1">
        <f t="array" ref="AK200">IFERROR(INDEX(ReferenceTbl[Fixture Description],_xlfn.AGGREGATE(15,3,(ReferenceTbl[Type]=$AK$1)/(ReferenceTbl[Type]=$AK$1)*(ROW(ReferenceTbl[Type])-ROW($B$1)),ROWS($AJ$2:AJ200))),"")</f>
        <v/>
      </c>
      <c r="AL200" s="46" t="str" cm="1">
        <f t="array" ref="AL200">IFERROR(INDEX(ReferenceTbl[Fixture Description],_xlfn.AGGREGATE(15,3,(ReferenceTbl[Type]=$AL$1)/(ReferenceTbl[Type]=$AL$1)*(ROW(ReferenceTbl[Type])-ROW($B$1)),ROWS($AJ$2:AK200))),"")</f>
        <v/>
      </c>
      <c r="AM200" s="46" t="str" cm="1">
        <f t="array" ref="AM200">IFERROR(INDEX(ReferenceTbl[Fixture Description],_xlfn.AGGREGATE(15,3,(ReferenceTbl[Type]=$AM$1)/(ReferenceTbl[Type]=$AM$1)*(ROW(ReferenceTbl[Type])-ROW($B$1)),ROWS($AJ$2:AL200))),"")</f>
        <v/>
      </c>
      <c r="AU200" s="4" cm="1">
        <f t="array" aca="1" ref="AU200" ca="1">IFERROR(SEARCH(INDIRECT(CELL("address")),AK200),0)</f>
        <v>0</v>
      </c>
      <c r="AV200" s="4" t="str">
        <f ca="1">IF(AU200=0,"",COUNTIF($AU$2:AU200,"&gt;0"))</f>
        <v/>
      </c>
      <c r="AW200" s="4" t="str">
        <f t="shared" ca="1" si="6"/>
        <v/>
      </c>
      <c r="AY200" s="4" cm="1">
        <f t="array" aca="1" ref="AY200" ca="1">IFERROR(SEARCH(INDIRECT(CELL("address")),AL200),0)</f>
        <v>0</v>
      </c>
      <c r="AZ200" s="4" t="str">
        <f ca="1">IF(AY200=0,"",COUNTIF($AY$2:AY200,"&gt;0"))</f>
        <v/>
      </c>
      <c r="BA200" s="4" t="str">
        <f t="shared" ca="1" si="7"/>
        <v/>
      </c>
    </row>
    <row r="201" spans="1:53" x14ac:dyDescent="0.25">
      <c r="A201" s="18" t="s">
        <v>3555</v>
      </c>
      <c r="B201" s="18" t="s">
        <v>235</v>
      </c>
      <c r="C201" s="58">
        <v>2</v>
      </c>
      <c r="D201" s="58">
        <v>12</v>
      </c>
      <c r="E201" s="58">
        <v>24</v>
      </c>
      <c r="F201" s="59">
        <v>32</v>
      </c>
      <c r="G201" s="59">
        <v>0.5</v>
      </c>
      <c r="H201" s="59"/>
      <c r="I201" s="59">
        <v>12</v>
      </c>
      <c r="J201" s="59">
        <v>5</v>
      </c>
      <c r="K201" s="59"/>
      <c r="L201" s="59"/>
      <c r="M201" s="59"/>
      <c r="N201" s="59"/>
      <c r="O201" s="59">
        <v>3</v>
      </c>
      <c r="P201" s="59"/>
      <c r="AK201" s="46" t="str" cm="1">
        <f t="array" ref="AK201">IFERROR(INDEX(ReferenceTbl[Fixture Description],_xlfn.AGGREGATE(15,3,(ReferenceTbl[Type]=$AK$1)/(ReferenceTbl[Type]=$AK$1)*(ROW(ReferenceTbl[Type])-ROW($B$1)),ROWS($AJ$2:AJ201))),"")</f>
        <v/>
      </c>
      <c r="AL201" s="46" t="str" cm="1">
        <f t="array" ref="AL201">IFERROR(INDEX(ReferenceTbl[Fixture Description],_xlfn.AGGREGATE(15,3,(ReferenceTbl[Type]=$AL$1)/(ReferenceTbl[Type]=$AL$1)*(ROW(ReferenceTbl[Type])-ROW($B$1)),ROWS($AJ$2:AK201))),"")</f>
        <v/>
      </c>
      <c r="AM201" s="46" t="str" cm="1">
        <f t="array" ref="AM201">IFERROR(INDEX(ReferenceTbl[Fixture Description],_xlfn.AGGREGATE(15,3,(ReferenceTbl[Type]=$AM$1)/(ReferenceTbl[Type]=$AM$1)*(ROW(ReferenceTbl[Type])-ROW($B$1)),ROWS($AJ$2:AL201))),"")</f>
        <v/>
      </c>
      <c r="AU201" s="4" cm="1">
        <f t="array" aca="1" ref="AU201" ca="1">IFERROR(SEARCH(INDIRECT(CELL("address")),AK201),0)</f>
        <v>0</v>
      </c>
      <c r="AV201" s="4" t="str">
        <f ca="1">IF(AU201=0,"",COUNTIF($AU$2:AU201,"&gt;0"))</f>
        <v/>
      </c>
      <c r="AW201" s="4" t="str">
        <f t="shared" ca="1" si="6"/>
        <v/>
      </c>
      <c r="AY201" s="4" cm="1">
        <f t="array" aca="1" ref="AY201" ca="1">IFERROR(SEARCH(INDIRECT(CELL("address")),AL201),0)</f>
        <v>0</v>
      </c>
      <c r="AZ201" s="4" t="str">
        <f ca="1">IF(AY201=0,"",COUNTIF($AY$2:AY201,"&gt;0"))</f>
        <v/>
      </c>
      <c r="BA201" s="4" t="str">
        <f t="shared" ca="1" si="7"/>
        <v/>
      </c>
    </row>
    <row r="202" spans="1:53" x14ac:dyDescent="0.25">
      <c r="A202" s="18" t="s">
        <v>3556</v>
      </c>
      <c r="B202" s="18" t="s">
        <v>235</v>
      </c>
      <c r="C202" s="58">
        <v>2</v>
      </c>
      <c r="D202" s="58">
        <v>12</v>
      </c>
      <c r="E202" s="58">
        <v>24</v>
      </c>
      <c r="F202" s="59">
        <v>32</v>
      </c>
      <c r="G202" s="59">
        <v>0.5</v>
      </c>
      <c r="H202" s="59"/>
      <c r="I202" s="59">
        <v>12</v>
      </c>
      <c r="J202" s="59">
        <v>5</v>
      </c>
      <c r="K202" s="59"/>
      <c r="L202" s="59"/>
      <c r="M202" s="59"/>
      <c r="N202" s="59"/>
      <c r="O202" s="59">
        <v>2</v>
      </c>
      <c r="P202" s="59"/>
      <c r="AK202" s="46" t="str" cm="1">
        <f t="array" ref="AK202">IFERROR(INDEX(ReferenceTbl[Fixture Description],_xlfn.AGGREGATE(15,3,(ReferenceTbl[Type]=$AK$1)/(ReferenceTbl[Type]=$AK$1)*(ROW(ReferenceTbl[Type])-ROW($B$1)),ROWS($AJ$2:AJ202))),"")</f>
        <v/>
      </c>
      <c r="AL202" s="46" t="str" cm="1">
        <f t="array" ref="AL202">IFERROR(INDEX(ReferenceTbl[Fixture Description],_xlfn.AGGREGATE(15,3,(ReferenceTbl[Type]=$AL$1)/(ReferenceTbl[Type]=$AL$1)*(ROW(ReferenceTbl[Type])-ROW($B$1)),ROWS($AJ$2:AK202))),"")</f>
        <v/>
      </c>
      <c r="AM202" s="46" t="str" cm="1">
        <f t="array" ref="AM202">IFERROR(INDEX(ReferenceTbl[Fixture Description],_xlfn.AGGREGATE(15,3,(ReferenceTbl[Type]=$AM$1)/(ReferenceTbl[Type]=$AM$1)*(ROW(ReferenceTbl[Type])-ROW($B$1)),ROWS($AJ$2:AL202))),"")</f>
        <v/>
      </c>
      <c r="AU202" s="4" cm="1">
        <f t="array" aca="1" ref="AU202" ca="1">IFERROR(SEARCH(INDIRECT(CELL("address")),AK202),0)</f>
        <v>0</v>
      </c>
      <c r="AV202" s="4" t="str">
        <f ca="1">IF(AU202=0,"",COUNTIF($AU$2:AU202,"&gt;0"))</f>
        <v/>
      </c>
      <c r="AW202" s="4" t="str">
        <f t="shared" ca="1" si="6"/>
        <v/>
      </c>
      <c r="AY202" s="4" cm="1">
        <f t="array" aca="1" ref="AY202" ca="1">IFERROR(SEARCH(INDIRECT(CELL("address")),AL202),0)</f>
        <v>0</v>
      </c>
      <c r="AZ202" s="4" t="str">
        <f ca="1">IF(AY202=0,"",COUNTIF($AY$2:AY202,"&gt;0"))</f>
        <v/>
      </c>
      <c r="BA202" s="4" t="str">
        <f t="shared" ca="1" si="7"/>
        <v/>
      </c>
    </row>
    <row r="203" spans="1:53" x14ac:dyDescent="0.25">
      <c r="A203" s="18" t="s">
        <v>3557</v>
      </c>
      <c r="B203" s="18" t="s">
        <v>235</v>
      </c>
      <c r="C203" s="58">
        <v>2</v>
      </c>
      <c r="D203" s="58">
        <v>12</v>
      </c>
      <c r="E203" s="58">
        <v>24</v>
      </c>
      <c r="F203" s="59">
        <v>32</v>
      </c>
      <c r="G203" s="59">
        <v>0.5</v>
      </c>
      <c r="H203" s="59"/>
      <c r="I203" s="59">
        <v>12</v>
      </c>
      <c r="J203" s="59">
        <v>6</v>
      </c>
      <c r="K203" s="59"/>
      <c r="L203" s="59"/>
      <c r="M203" s="59"/>
      <c r="N203" s="59"/>
      <c r="O203" s="59">
        <v>2</v>
      </c>
      <c r="P203" s="59"/>
      <c r="AK203" s="46" t="str" cm="1">
        <f t="array" ref="AK203">IFERROR(INDEX(ReferenceTbl[Fixture Description],_xlfn.AGGREGATE(15,3,(ReferenceTbl[Type]=$AK$1)/(ReferenceTbl[Type]=$AK$1)*(ROW(ReferenceTbl[Type])-ROW($B$1)),ROWS($AJ$2:AJ203))),"")</f>
        <v/>
      </c>
      <c r="AL203" s="46" t="str" cm="1">
        <f t="array" ref="AL203">IFERROR(INDEX(ReferenceTbl[Fixture Description],_xlfn.AGGREGATE(15,3,(ReferenceTbl[Type]=$AL$1)/(ReferenceTbl[Type]=$AL$1)*(ROW(ReferenceTbl[Type])-ROW($B$1)),ROWS($AJ$2:AK203))),"")</f>
        <v/>
      </c>
      <c r="AM203" s="46" t="str" cm="1">
        <f t="array" ref="AM203">IFERROR(INDEX(ReferenceTbl[Fixture Description],_xlfn.AGGREGATE(15,3,(ReferenceTbl[Type]=$AM$1)/(ReferenceTbl[Type]=$AM$1)*(ROW(ReferenceTbl[Type])-ROW($B$1)),ROWS($AJ$2:AL203))),"")</f>
        <v/>
      </c>
      <c r="AU203" s="4" cm="1">
        <f t="array" aca="1" ref="AU203" ca="1">IFERROR(SEARCH(INDIRECT(CELL("address")),AK203),0)</f>
        <v>0</v>
      </c>
      <c r="AV203" s="4" t="str">
        <f ca="1">IF(AU203=0,"",COUNTIF($AU$2:AU203,"&gt;0"))</f>
        <v/>
      </c>
      <c r="AW203" s="4" t="str">
        <f t="shared" ca="1" si="6"/>
        <v/>
      </c>
      <c r="AY203" s="4" cm="1">
        <f t="array" aca="1" ref="AY203" ca="1">IFERROR(SEARCH(INDIRECT(CELL("address")),AL203),0)</f>
        <v>0</v>
      </c>
      <c r="AZ203" s="4" t="str">
        <f ca="1">IF(AY203=0,"",COUNTIF($AY$2:AY203,"&gt;0"))</f>
        <v/>
      </c>
      <c r="BA203" s="4" t="str">
        <f t="shared" ca="1" si="7"/>
        <v/>
      </c>
    </row>
    <row r="204" spans="1:53" x14ac:dyDescent="0.25">
      <c r="A204" s="18" t="s">
        <v>3650</v>
      </c>
      <c r="B204" s="18" t="s">
        <v>235</v>
      </c>
      <c r="C204" s="58">
        <v>1</v>
      </c>
      <c r="D204" s="58">
        <v>42</v>
      </c>
      <c r="E204" s="58">
        <v>42</v>
      </c>
      <c r="F204" s="59">
        <v>24</v>
      </c>
      <c r="G204" s="59">
        <v>0.25</v>
      </c>
      <c r="H204" s="59"/>
      <c r="I204" s="59">
        <v>12</v>
      </c>
      <c r="J204" s="59">
        <v>10</v>
      </c>
      <c r="K204" s="59"/>
      <c r="L204" s="59"/>
      <c r="M204" s="59"/>
      <c r="N204" s="59"/>
      <c r="O204" s="59">
        <v>5</v>
      </c>
      <c r="P204" s="59"/>
      <c r="AK204" s="46" t="str" cm="1">
        <f t="array" ref="AK204">IFERROR(INDEX(ReferenceTbl[Fixture Description],_xlfn.AGGREGATE(15,3,(ReferenceTbl[Type]=$AK$1)/(ReferenceTbl[Type]=$AK$1)*(ROW(ReferenceTbl[Type])-ROW($B$1)),ROWS($AJ$2:AJ204))),"")</f>
        <v/>
      </c>
      <c r="AL204" s="46" t="str" cm="1">
        <f t="array" ref="AL204">IFERROR(INDEX(ReferenceTbl[Fixture Description],_xlfn.AGGREGATE(15,3,(ReferenceTbl[Type]=$AL$1)/(ReferenceTbl[Type]=$AL$1)*(ROW(ReferenceTbl[Type])-ROW($B$1)),ROWS($AJ$2:AK204))),"")</f>
        <v/>
      </c>
      <c r="AM204" s="46" t="str" cm="1">
        <f t="array" ref="AM204">IFERROR(INDEX(ReferenceTbl[Fixture Description],_xlfn.AGGREGATE(15,3,(ReferenceTbl[Type]=$AM$1)/(ReferenceTbl[Type]=$AM$1)*(ROW(ReferenceTbl[Type])-ROW($B$1)),ROWS($AJ$2:AL204))),"")</f>
        <v/>
      </c>
      <c r="AU204" s="4" cm="1">
        <f t="array" aca="1" ref="AU204" ca="1">IFERROR(SEARCH(INDIRECT(CELL("address")),AK204),0)</f>
        <v>0</v>
      </c>
      <c r="AV204" s="4" t="str">
        <f ca="1">IF(AU204=0,"",COUNTIF($AU$2:AU204,"&gt;0"))</f>
        <v/>
      </c>
      <c r="AW204" s="4" t="str">
        <f t="shared" ca="1" si="6"/>
        <v/>
      </c>
      <c r="AY204" s="4" cm="1">
        <f t="array" aca="1" ref="AY204" ca="1">IFERROR(SEARCH(INDIRECT(CELL("address")),AL204),0)</f>
        <v>0</v>
      </c>
      <c r="AZ204" s="4" t="str">
        <f ca="1">IF(AY204=0,"",COUNTIF($AY$2:AY204,"&gt;0"))</f>
        <v/>
      </c>
      <c r="BA204" s="4" t="str">
        <f t="shared" ca="1" si="7"/>
        <v/>
      </c>
    </row>
    <row r="205" spans="1:53" x14ac:dyDescent="0.25">
      <c r="A205" s="18" t="s">
        <v>3558</v>
      </c>
      <c r="B205" s="18" t="s">
        <v>235</v>
      </c>
      <c r="C205" s="58">
        <v>1</v>
      </c>
      <c r="D205" s="58">
        <v>12</v>
      </c>
      <c r="E205" s="58">
        <v>12</v>
      </c>
      <c r="F205" s="59">
        <v>18</v>
      </c>
      <c r="G205" s="59">
        <v>0.25</v>
      </c>
      <c r="H205" s="59"/>
      <c r="I205" s="59">
        <v>12</v>
      </c>
      <c r="J205" s="59">
        <v>5</v>
      </c>
      <c r="K205" s="59"/>
      <c r="L205" s="59"/>
      <c r="M205" s="59"/>
      <c r="N205" s="59"/>
      <c r="O205" s="59">
        <v>3</v>
      </c>
      <c r="P205" s="59"/>
      <c r="AK205" s="46" t="str" cm="1">
        <f t="array" ref="AK205">IFERROR(INDEX(ReferenceTbl[Fixture Description],_xlfn.AGGREGATE(15,3,(ReferenceTbl[Type]=$AK$1)/(ReferenceTbl[Type]=$AK$1)*(ROW(ReferenceTbl[Type])-ROW($B$1)),ROWS($AJ$2:AJ205))),"")</f>
        <v/>
      </c>
      <c r="AL205" s="46" t="str" cm="1">
        <f t="array" ref="AL205">IFERROR(INDEX(ReferenceTbl[Fixture Description],_xlfn.AGGREGATE(15,3,(ReferenceTbl[Type]=$AL$1)/(ReferenceTbl[Type]=$AL$1)*(ROW(ReferenceTbl[Type])-ROW($B$1)),ROWS($AJ$2:AK205))),"")</f>
        <v/>
      </c>
      <c r="AM205" s="46" t="str" cm="1">
        <f t="array" ref="AM205">IFERROR(INDEX(ReferenceTbl[Fixture Description],_xlfn.AGGREGATE(15,3,(ReferenceTbl[Type]=$AM$1)/(ReferenceTbl[Type]=$AM$1)*(ROW(ReferenceTbl[Type])-ROW($B$1)),ROWS($AJ$2:AL205))),"")</f>
        <v/>
      </c>
      <c r="AU205" s="4" cm="1">
        <f t="array" aca="1" ref="AU205" ca="1">IFERROR(SEARCH(INDIRECT(CELL("address")),AK205),0)</f>
        <v>0</v>
      </c>
      <c r="AV205" s="4" t="str">
        <f ca="1">IF(AU205=0,"",COUNTIF($AU$2:AU205,"&gt;0"))</f>
        <v/>
      </c>
      <c r="AW205" s="4" t="str">
        <f t="shared" ca="1" si="6"/>
        <v/>
      </c>
      <c r="AY205" s="4" cm="1">
        <f t="array" aca="1" ref="AY205" ca="1">IFERROR(SEARCH(INDIRECT(CELL("address")),AL205),0)</f>
        <v>0</v>
      </c>
      <c r="AZ205" s="4" t="str">
        <f ca="1">IF(AY205=0,"",COUNTIF($AY$2:AY205,"&gt;0"))</f>
        <v/>
      </c>
      <c r="BA205" s="4" t="str">
        <f t="shared" ca="1" si="7"/>
        <v/>
      </c>
    </row>
    <row r="206" spans="1:53" x14ac:dyDescent="0.25">
      <c r="A206" s="18" t="s">
        <v>3559</v>
      </c>
      <c r="B206" s="18" t="s">
        <v>235</v>
      </c>
      <c r="C206" s="58">
        <v>1</v>
      </c>
      <c r="D206" s="58">
        <v>12</v>
      </c>
      <c r="E206" s="58">
        <v>12</v>
      </c>
      <c r="F206" s="59">
        <v>18</v>
      </c>
      <c r="G206" s="59">
        <v>0.25</v>
      </c>
      <c r="H206" s="59"/>
      <c r="I206" s="59">
        <v>12</v>
      </c>
      <c r="J206" s="59">
        <v>5</v>
      </c>
      <c r="K206" s="59"/>
      <c r="L206" s="59"/>
      <c r="M206" s="59"/>
      <c r="N206" s="59"/>
      <c r="O206" s="59">
        <v>2</v>
      </c>
      <c r="P206" s="59"/>
      <c r="AK206" s="46" t="str" cm="1">
        <f t="array" ref="AK206">IFERROR(INDEX(ReferenceTbl[Fixture Description],_xlfn.AGGREGATE(15,3,(ReferenceTbl[Type]=$AK$1)/(ReferenceTbl[Type]=$AK$1)*(ROW(ReferenceTbl[Type])-ROW($B$1)),ROWS($AJ$2:AJ206))),"")</f>
        <v/>
      </c>
      <c r="AL206" s="46" t="str" cm="1">
        <f t="array" ref="AL206">IFERROR(INDEX(ReferenceTbl[Fixture Description],_xlfn.AGGREGATE(15,3,(ReferenceTbl[Type]=$AL$1)/(ReferenceTbl[Type]=$AL$1)*(ROW(ReferenceTbl[Type])-ROW($B$1)),ROWS($AJ$2:AK206))),"")</f>
        <v/>
      </c>
      <c r="AM206" s="46" t="str" cm="1">
        <f t="array" ref="AM206">IFERROR(INDEX(ReferenceTbl[Fixture Description],_xlfn.AGGREGATE(15,3,(ReferenceTbl[Type]=$AM$1)/(ReferenceTbl[Type]=$AM$1)*(ROW(ReferenceTbl[Type])-ROW($B$1)),ROWS($AJ$2:AL206))),"")</f>
        <v/>
      </c>
      <c r="AU206" s="4" cm="1">
        <f t="array" aca="1" ref="AU206" ca="1">IFERROR(SEARCH(INDIRECT(CELL("address")),AK206),0)</f>
        <v>0</v>
      </c>
      <c r="AV206" s="4" t="str">
        <f ca="1">IF(AU206=0,"",COUNTIF($AU$2:AU206,"&gt;0"))</f>
        <v/>
      </c>
      <c r="AW206" s="4" t="str">
        <f t="shared" ca="1" si="6"/>
        <v/>
      </c>
      <c r="AY206" s="4" cm="1">
        <f t="array" aca="1" ref="AY206" ca="1">IFERROR(SEARCH(INDIRECT(CELL("address")),AL206),0)</f>
        <v>0</v>
      </c>
      <c r="AZ206" s="4" t="str">
        <f ca="1">IF(AY206=0,"",COUNTIF($AY$2:AY206,"&gt;0"))</f>
        <v/>
      </c>
      <c r="BA206" s="4" t="str">
        <f t="shared" ca="1" si="7"/>
        <v/>
      </c>
    </row>
    <row r="207" spans="1:53" x14ac:dyDescent="0.25">
      <c r="A207" s="18" t="s">
        <v>3560</v>
      </c>
      <c r="B207" s="18" t="s">
        <v>235</v>
      </c>
      <c r="C207" s="58">
        <v>1</v>
      </c>
      <c r="D207" s="58">
        <v>12</v>
      </c>
      <c r="E207" s="58">
        <v>12</v>
      </c>
      <c r="F207" s="59">
        <v>18</v>
      </c>
      <c r="G207" s="59">
        <v>0.25</v>
      </c>
      <c r="H207" s="59"/>
      <c r="I207" s="59">
        <v>12</v>
      </c>
      <c r="J207" s="59">
        <v>5</v>
      </c>
      <c r="K207" s="59"/>
      <c r="L207" s="59"/>
      <c r="M207" s="59"/>
      <c r="N207" s="59"/>
      <c r="O207" s="59">
        <v>2</v>
      </c>
      <c r="P207" s="59"/>
      <c r="AK207" s="46" t="str" cm="1">
        <f t="array" ref="AK207">IFERROR(INDEX(ReferenceTbl[Fixture Description],_xlfn.AGGREGATE(15,3,(ReferenceTbl[Type]=$AK$1)/(ReferenceTbl[Type]=$AK$1)*(ROW(ReferenceTbl[Type])-ROW($B$1)),ROWS($AJ$2:AJ207))),"")</f>
        <v/>
      </c>
      <c r="AL207" s="46" t="str" cm="1">
        <f t="array" ref="AL207">IFERROR(INDEX(ReferenceTbl[Fixture Description],_xlfn.AGGREGATE(15,3,(ReferenceTbl[Type]=$AL$1)/(ReferenceTbl[Type]=$AL$1)*(ROW(ReferenceTbl[Type])-ROW($B$1)),ROWS($AJ$2:AK207))),"")</f>
        <v/>
      </c>
      <c r="AM207" s="46" t="str" cm="1">
        <f t="array" ref="AM207">IFERROR(INDEX(ReferenceTbl[Fixture Description],_xlfn.AGGREGATE(15,3,(ReferenceTbl[Type]=$AM$1)/(ReferenceTbl[Type]=$AM$1)*(ROW(ReferenceTbl[Type])-ROW($B$1)),ROWS($AJ$2:AL207))),"")</f>
        <v/>
      </c>
      <c r="AU207" s="4" cm="1">
        <f t="array" aca="1" ref="AU207" ca="1">IFERROR(SEARCH(INDIRECT(CELL("address")),AK207),0)</f>
        <v>0</v>
      </c>
      <c r="AV207" s="4" t="str">
        <f ca="1">IF(AU207=0,"",COUNTIF($AU$2:AU207,"&gt;0"))</f>
        <v/>
      </c>
      <c r="AW207" s="4" t="str">
        <f t="shared" ca="1" si="6"/>
        <v/>
      </c>
      <c r="AY207" s="4" cm="1">
        <f t="array" aca="1" ref="AY207" ca="1">IFERROR(SEARCH(INDIRECT(CELL("address")),AL207),0)</f>
        <v>0</v>
      </c>
      <c r="AZ207" s="4" t="str">
        <f ca="1">IF(AY207=0,"",COUNTIF($AY$2:AY207,"&gt;0"))</f>
        <v/>
      </c>
      <c r="BA207" s="4" t="str">
        <f t="shared" ca="1" si="7"/>
        <v/>
      </c>
    </row>
    <row r="208" spans="1:53" x14ac:dyDescent="0.25">
      <c r="A208" s="18" t="s">
        <v>158</v>
      </c>
      <c r="B208" s="18" t="s">
        <v>235</v>
      </c>
      <c r="C208" s="58">
        <v>2</v>
      </c>
      <c r="D208" s="58">
        <v>8</v>
      </c>
      <c r="E208" s="58">
        <v>16</v>
      </c>
      <c r="F208" s="59">
        <v>90</v>
      </c>
      <c r="G208" s="59">
        <v>0.5</v>
      </c>
      <c r="H208" s="59"/>
      <c r="I208" s="59">
        <v>12</v>
      </c>
      <c r="J208" s="59">
        <v>3</v>
      </c>
      <c r="K208" s="59"/>
      <c r="L208" s="59"/>
      <c r="M208" s="59"/>
      <c r="N208" s="59"/>
      <c r="O208" s="59">
        <v>2</v>
      </c>
      <c r="P208" s="59"/>
      <c r="AK208" s="46" t="str" cm="1">
        <f t="array" ref="AK208">IFERROR(INDEX(ReferenceTbl[Fixture Description],_xlfn.AGGREGATE(15,3,(ReferenceTbl[Type]=$AK$1)/(ReferenceTbl[Type]=$AK$1)*(ROW(ReferenceTbl[Type])-ROW($B$1)),ROWS($AJ$2:AJ208))),"")</f>
        <v/>
      </c>
      <c r="AL208" s="46" t="str" cm="1">
        <f t="array" ref="AL208">IFERROR(INDEX(ReferenceTbl[Fixture Description],_xlfn.AGGREGATE(15,3,(ReferenceTbl[Type]=$AL$1)/(ReferenceTbl[Type]=$AL$1)*(ROW(ReferenceTbl[Type])-ROW($B$1)),ROWS($AJ$2:AK208))),"")</f>
        <v/>
      </c>
      <c r="AM208" s="46" t="str" cm="1">
        <f t="array" ref="AM208">IFERROR(INDEX(ReferenceTbl[Fixture Description],_xlfn.AGGREGATE(15,3,(ReferenceTbl[Type]=$AM$1)/(ReferenceTbl[Type]=$AM$1)*(ROW(ReferenceTbl[Type])-ROW($B$1)),ROWS($AJ$2:AL208))),"")</f>
        <v/>
      </c>
      <c r="AU208" s="4" cm="1">
        <f t="array" aca="1" ref="AU208" ca="1">IFERROR(SEARCH(INDIRECT(CELL("address")),AK208),0)</f>
        <v>0</v>
      </c>
      <c r="AV208" s="4" t="str">
        <f ca="1">IF(AU208=0,"",COUNTIF($AU$2:AU208,"&gt;0"))</f>
        <v/>
      </c>
      <c r="AW208" s="4" t="str">
        <f t="shared" ca="1" si="6"/>
        <v/>
      </c>
      <c r="AY208" s="4" cm="1">
        <f t="array" aca="1" ref="AY208" ca="1">IFERROR(SEARCH(INDIRECT(CELL("address")),AL208),0)</f>
        <v>0</v>
      </c>
      <c r="AZ208" s="4" t="str">
        <f ca="1">IF(AY208=0,"",COUNTIF($AY$2:AY208,"&gt;0"))</f>
        <v/>
      </c>
      <c r="BA208" s="4" t="str">
        <f t="shared" ca="1" si="7"/>
        <v/>
      </c>
    </row>
    <row r="209" spans="1:53" x14ac:dyDescent="0.25">
      <c r="A209" s="18" t="s">
        <v>3596</v>
      </c>
      <c r="B209" s="18" t="s">
        <v>235</v>
      </c>
      <c r="C209" s="58">
        <v>4</v>
      </c>
      <c r="D209" s="58">
        <v>12</v>
      </c>
      <c r="E209" s="58">
        <v>48</v>
      </c>
      <c r="F209" s="59">
        <v>77</v>
      </c>
      <c r="G209" s="59">
        <v>1</v>
      </c>
      <c r="H209" s="59"/>
      <c r="I209" s="59">
        <v>12</v>
      </c>
      <c r="J209" s="59">
        <v>5</v>
      </c>
      <c r="K209" s="59"/>
      <c r="L209" s="59"/>
      <c r="M209" s="59"/>
      <c r="N209" s="59"/>
      <c r="O209" s="59">
        <v>3</v>
      </c>
      <c r="P209" s="59"/>
      <c r="AK209" s="46" t="str" cm="1">
        <f t="array" ref="AK209">IFERROR(INDEX(ReferenceTbl[Fixture Description],_xlfn.AGGREGATE(15,3,(ReferenceTbl[Type]=$AK$1)/(ReferenceTbl[Type]=$AK$1)*(ROW(ReferenceTbl[Type])-ROW($B$1)),ROWS($AJ$2:AJ209))),"")</f>
        <v/>
      </c>
      <c r="AL209" s="46" t="str" cm="1">
        <f t="array" ref="AL209">IFERROR(INDEX(ReferenceTbl[Fixture Description],_xlfn.AGGREGATE(15,3,(ReferenceTbl[Type]=$AL$1)/(ReferenceTbl[Type]=$AL$1)*(ROW(ReferenceTbl[Type])-ROW($B$1)),ROWS($AJ$2:AK209))),"")</f>
        <v/>
      </c>
      <c r="AM209" s="46" t="str" cm="1">
        <f t="array" ref="AM209">IFERROR(INDEX(ReferenceTbl[Fixture Description],_xlfn.AGGREGATE(15,3,(ReferenceTbl[Type]=$AM$1)/(ReferenceTbl[Type]=$AM$1)*(ROW(ReferenceTbl[Type])-ROW($B$1)),ROWS($AJ$2:AL209))),"")</f>
        <v/>
      </c>
      <c r="AU209" s="4" cm="1">
        <f t="array" aca="1" ref="AU209" ca="1">IFERROR(SEARCH(INDIRECT(CELL("address")),AK209),0)</f>
        <v>0</v>
      </c>
      <c r="AV209" s="4" t="str">
        <f ca="1">IF(AU209=0,"",COUNTIF($AU$2:AU209,"&gt;0"))</f>
        <v/>
      </c>
      <c r="AW209" s="4" t="str">
        <f t="shared" ca="1" si="6"/>
        <v/>
      </c>
      <c r="AY209" s="4" cm="1">
        <f t="array" aca="1" ref="AY209" ca="1">IFERROR(SEARCH(INDIRECT(CELL("address")),AL209),0)</f>
        <v>0</v>
      </c>
      <c r="AZ209" s="4" t="str">
        <f ca="1">IF(AY209=0,"",COUNTIF($AY$2:AY209,"&gt;0"))</f>
        <v/>
      </c>
      <c r="BA209" s="4" t="str">
        <f t="shared" ca="1" si="7"/>
        <v/>
      </c>
    </row>
    <row r="210" spans="1:53" x14ac:dyDescent="0.25">
      <c r="A210" s="18" t="s">
        <v>3597</v>
      </c>
      <c r="B210" s="18" t="s">
        <v>235</v>
      </c>
      <c r="C210" s="58">
        <v>3</v>
      </c>
      <c r="D210" s="58">
        <v>12</v>
      </c>
      <c r="E210" s="58">
        <v>36</v>
      </c>
      <c r="F210" s="59">
        <v>67</v>
      </c>
      <c r="G210" s="59">
        <v>0.75</v>
      </c>
      <c r="H210" s="59"/>
      <c r="I210" s="59">
        <v>12</v>
      </c>
      <c r="J210" s="59">
        <v>5</v>
      </c>
      <c r="K210" s="59"/>
      <c r="L210" s="59"/>
      <c r="M210" s="59"/>
      <c r="N210" s="59"/>
      <c r="O210" s="59">
        <v>3</v>
      </c>
      <c r="P210" s="59"/>
      <c r="AK210" s="46" t="str" cm="1">
        <f t="array" ref="AK210">IFERROR(INDEX(ReferenceTbl[Fixture Description],_xlfn.AGGREGATE(15,3,(ReferenceTbl[Type]=$AK$1)/(ReferenceTbl[Type]=$AK$1)*(ROW(ReferenceTbl[Type])-ROW($B$1)),ROWS($AJ$2:AJ210))),"")</f>
        <v/>
      </c>
      <c r="AL210" s="46" t="str" cm="1">
        <f t="array" ref="AL210">IFERROR(INDEX(ReferenceTbl[Fixture Description],_xlfn.AGGREGATE(15,3,(ReferenceTbl[Type]=$AL$1)/(ReferenceTbl[Type]=$AL$1)*(ROW(ReferenceTbl[Type])-ROW($B$1)),ROWS($AJ$2:AK210))),"")</f>
        <v/>
      </c>
      <c r="AM210" s="46" t="str" cm="1">
        <f t="array" ref="AM210">IFERROR(INDEX(ReferenceTbl[Fixture Description],_xlfn.AGGREGATE(15,3,(ReferenceTbl[Type]=$AM$1)/(ReferenceTbl[Type]=$AM$1)*(ROW(ReferenceTbl[Type])-ROW($B$1)),ROWS($AJ$2:AL210))),"")</f>
        <v/>
      </c>
      <c r="AU210" s="4" cm="1">
        <f t="array" aca="1" ref="AU210" ca="1">IFERROR(SEARCH(INDIRECT(CELL("address")),AK210),0)</f>
        <v>0</v>
      </c>
      <c r="AV210" s="4" t="str">
        <f ca="1">IF(AU210=0,"",COUNTIF($AU$2:AU210,"&gt;0"))</f>
        <v/>
      </c>
      <c r="AW210" s="4" t="str">
        <f t="shared" ca="1" si="6"/>
        <v/>
      </c>
      <c r="AY210" s="4" cm="1">
        <f t="array" aca="1" ref="AY210" ca="1">IFERROR(SEARCH(INDIRECT(CELL("address")),AL210),0)</f>
        <v>0</v>
      </c>
      <c r="AZ210" s="4" t="str">
        <f ca="1">IF(AY210=0,"",COUNTIF($AY$2:AY210,"&gt;0"))</f>
        <v/>
      </c>
      <c r="BA210" s="4" t="str">
        <f t="shared" ca="1" si="7"/>
        <v/>
      </c>
    </row>
    <row r="211" spans="1:53" x14ac:dyDescent="0.25">
      <c r="A211" s="18" t="s">
        <v>3598</v>
      </c>
      <c r="B211" s="18" t="s">
        <v>235</v>
      </c>
      <c r="C211" s="58">
        <v>2</v>
      </c>
      <c r="D211" s="58">
        <v>12</v>
      </c>
      <c r="E211" s="58">
        <v>24</v>
      </c>
      <c r="F211" s="59">
        <v>57</v>
      </c>
      <c r="G211" s="59">
        <v>0.5</v>
      </c>
      <c r="H211" s="59"/>
      <c r="I211" s="59">
        <v>12</v>
      </c>
      <c r="J211" s="59">
        <v>5</v>
      </c>
      <c r="K211" s="59"/>
      <c r="L211" s="59"/>
      <c r="M211" s="59"/>
      <c r="N211" s="59"/>
      <c r="O211" s="59">
        <v>3</v>
      </c>
      <c r="P211" s="59"/>
      <c r="AK211" s="46" t="str" cm="1">
        <f t="array" ref="AK211">IFERROR(INDEX(ReferenceTbl[Fixture Description],_xlfn.AGGREGATE(15,3,(ReferenceTbl[Type]=$AK$1)/(ReferenceTbl[Type]=$AK$1)*(ROW(ReferenceTbl[Type])-ROW($B$1)),ROWS($AJ$2:AJ211))),"")</f>
        <v/>
      </c>
      <c r="AL211" s="46" t="str" cm="1">
        <f t="array" ref="AL211">IFERROR(INDEX(ReferenceTbl[Fixture Description],_xlfn.AGGREGATE(15,3,(ReferenceTbl[Type]=$AL$1)/(ReferenceTbl[Type]=$AL$1)*(ROW(ReferenceTbl[Type])-ROW($B$1)),ROWS($AJ$2:AK211))),"")</f>
        <v/>
      </c>
      <c r="AM211" s="46" t="str" cm="1">
        <f t="array" ref="AM211">IFERROR(INDEX(ReferenceTbl[Fixture Description],_xlfn.AGGREGATE(15,3,(ReferenceTbl[Type]=$AM$1)/(ReferenceTbl[Type]=$AM$1)*(ROW(ReferenceTbl[Type])-ROW($B$1)),ROWS($AJ$2:AL211))),"")</f>
        <v/>
      </c>
      <c r="AU211" s="4" cm="1">
        <f t="array" aca="1" ref="AU211" ca="1">IFERROR(SEARCH(INDIRECT(CELL("address")),AK211),0)</f>
        <v>0</v>
      </c>
      <c r="AV211" s="4" t="str">
        <f ca="1">IF(AU211=0,"",COUNTIF($AU$2:AU211,"&gt;0"))</f>
        <v/>
      </c>
      <c r="AW211" s="4" t="str">
        <f t="shared" ca="1" si="6"/>
        <v/>
      </c>
      <c r="AY211" s="4" cm="1">
        <f t="array" aca="1" ref="AY211" ca="1">IFERROR(SEARCH(INDIRECT(CELL("address")),AL211),0)</f>
        <v>0</v>
      </c>
      <c r="AZ211" s="4" t="str">
        <f ca="1">IF(AY211=0,"",COUNTIF($AY$2:AY211,"&gt;0"))</f>
        <v/>
      </c>
      <c r="BA211" s="4" t="str">
        <f t="shared" ca="1" si="7"/>
        <v/>
      </c>
    </row>
    <row r="212" spans="1:53" x14ac:dyDescent="0.25">
      <c r="A212" s="18" t="s">
        <v>3599</v>
      </c>
      <c r="B212" s="18" t="s">
        <v>235</v>
      </c>
      <c r="C212" s="58">
        <v>2</v>
      </c>
      <c r="D212" s="58">
        <v>12</v>
      </c>
      <c r="E212" s="58">
        <v>24</v>
      </c>
      <c r="F212" s="59">
        <v>57</v>
      </c>
      <c r="G212" s="59">
        <v>0.5</v>
      </c>
      <c r="H212" s="59"/>
      <c r="I212" s="59">
        <v>12</v>
      </c>
      <c r="J212" s="59">
        <v>5</v>
      </c>
      <c r="K212" s="59"/>
      <c r="L212" s="59"/>
      <c r="M212" s="59"/>
      <c r="N212" s="59"/>
      <c r="O212" s="59">
        <v>2</v>
      </c>
      <c r="P212" s="59"/>
      <c r="AK212" s="46" t="str" cm="1">
        <f t="array" ref="AK212">IFERROR(INDEX(ReferenceTbl[Fixture Description],_xlfn.AGGREGATE(15,3,(ReferenceTbl[Type]=$AK$1)/(ReferenceTbl[Type]=$AK$1)*(ROW(ReferenceTbl[Type])-ROW($B$1)),ROWS($AJ$2:AJ212))),"")</f>
        <v/>
      </c>
      <c r="AL212" s="46" t="str" cm="1">
        <f t="array" ref="AL212">IFERROR(INDEX(ReferenceTbl[Fixture Description],_xlfn.AGGREGATE(15,3,(ReferenceTbl[Type]=$AL$1)/(ReferenceTbl[Type]=$AL$1)*(ROW(ReferenceTbl[Type])-ROW($B$1)),ROWS($AJ$2:AK212))),"")</f>
        <v/>
      </c>
      <c r="AM212" s="46" t="str" cm="1">
        <f t="array" ref="AM212">IFERROR(INDEX(ReferenceTbl[Fixture Description],_xlfn.AGGREGATE(15,3,(ReferenceTbl[Type]=$AM$1)/(ReferenceTbl[Type]=$AM$1)*(ROW(ReferenceTbl[Type])-ROW($B$1)),ROWS($AJ$2:AL212))),"")</f>
        <v/>
      </c>
      <c r="AU212" s="4" cm="1">
        <f t="array" aca="1" ref="AU212" ca="1">IFERROR(SEARCH(INDIRECT(CELL("address")),AK212),0)</f>
        <v>0</v>
      </c>
      <c r="AV212" s="4" t="str">
        <f ca="1">IF(AU212=0,"",COUNTIF($AU$2:AU212,"&gt;0"))</f>
        <v/>
      </c>
      <c r="AW212" s="4" t="str">
        <f t="shared" ca="1" si="6"/>
        <v/>
      </c>
      <c r="AY212" s="4" cm="1">
        <f t="array" aca="1" ref="AY212" ca="1">IFERROR(SEARCH(INDIRECT(CELL("address")),AL212),0)</f>
        <v>0</v>
      </c>
      <c r="AZ212" s="4" t="str">
        <f ca="1">IF(AY212=0,"",COUNTIF($AY$2:AY212,"&gt;0"))</f>
        <v/>
      </c>
      <c r="BA212" s="4" t="str">
        <f t="shared" ca="1" si="7"/>
        <v/>
      </c>
    </row>
    <row r="213" spans="1:53" x14ac:dyDescent="0.25">
      <c r="A213" s="18" t="s">
        <v>3600</v>
      </c>
      <c r="B213" s="18" t="s">
        <v>235</v>
      </c>
      <c r="C213" s="58">
        <v>2</v>
      </c>
      <c r="D213" s="58">
        <v>12</v>
      </c>
      <c r="E213" s="58">
        <v>24</v>
      </c>
      <c r="F213" s="59">
        <v>57</v>
      </c>
      <c r="G213" s="59">
        <v>0.5</v>
      </c>
      <c r="H213" s="59"/>
      <c r="I213" s="59">
        <v>12</v>
      </c>
      <c r="J213" s="59">
        <v>6</v>
      </c>
      <c r="K213" s="59"/>
      <c r="L213" s="59"/>
      <c r="M213" s="59"/>
      <c r="N213" s="59"/>
      <c r="O213" s="59">
        <v>2</v>
      </c>
      <c r="P213" s="59"/>
      <c r="AK213" s="46" t="str" cm="1">
        <f t="array" ref="AK213">IFERROR(INDEX(ReferenceTbl[Fixture Description],_xlfn.AGGREGATE(15,3,(ReferenceTbl[Type]=$AK$1)/(ReferenceTbl[Type]=$AK$1)*(ROW(ReferenceTbl[Type])-ROW($B$1)),ROWS($AJ$2:AJ213))),"")</f>
        <v/>
      </c>
      <c r="AL213" s="46" t="str" cm="1">
        <f t="array" ref="AL213">IFERROR(INDEX(ReferenceTbl[Fixture Description],_xlfn.AGGREGATE(15,3,(ReferenceTbl[Type]=$AL$1)/(ReferenceTbl[Type]=$AL$1)*(ROW(ReferenceTbl[Type])-ROW($B$1)),ROWS($AJ$2:AK213))),"")</f>
        <v/>
      </c>
      <c r="AM213" s="46" t="str" cm="1">
        <f t="array" ref="AM213">IFERROR(INDEX(ReferenceTbl[Fixture Description],_xlfn.AGGREGATE(15,3,(ReferenceTbl[Type]=$AM$1)/(ReferenceTbl[Type]=$AM$1)*(ROW(ReferenceTbl[Type])-ROW($B$1)),ROWS($AJ$2:AL213))),"")</f>
        <v/>
      </c>
      <c r="AU213" s="4" cm="1">
        <f t="array" aca="1" ref="AU213" ca="1">IFERROR(SEARCH(INDIRECT(CELL("address")),AK213),0)</f>
        <v>0</v>
      </c>
      <c r="AV213" s="4" t="str">
        <f ca="1">IF(AU213=0,"",COUNTIF($AU$2:AU213,"&gt;0"))</f>
        <v/>
      </c>
      <c r="AW213" s="4" t="str">
        <f t="shared" ca="1" si="6"/>
        <v/>
      </c>
      <c r="AY213" s="4" cm="1">
        <f t="array" aca="1" ref="AY213" ca="1">IFERROR(SEARCH(INDIRECT(CELL("address")),AL213),0)</f>
        <v>0</v>
      </c>
      <c r="AZ213" s="4" t="str">
        <f ca="1">IF(AY213=0,"",COUNTIF($AY$2:AY213,"&gt;0"))</f>
        <v/>
      </c>
      <c r="BA213" s="4" t="str">
        <f t="shared" ca="1" si="7"/>
        <v/>
      </c>
    </row>
    <row r="214" spans="1:53" x14ac:dyDescent="0.25">
      <c r="A214" s="18" t="s">
        <v>3601</v>
      </c>
      <c r="B214" s="18" t="s">
        <v>235</v>
      </c>
      <c r="C214" s="58">
        <v>1</v>
      </c>
      <c r="D214" s="58">
        <v>12</v>
      </c>
      <c r="E214" s="58">
        <v>12</v>
      </c>
      <c r="F214" s="59">
        <v>48</v>
      </c>
      <c r="G214" s="59">
        <v>0.25</v>
      </c>
      <c r="H214" s="59"/>
      <c r="I214" s="59">
        <v>12</v>
      </c>
      <c r="J214" s="59">
        <v>5</v>
      </c>
      <c r="K214" s="59"/>
      <c r="L214" s="59"/>
      <c r="M214" s="59"/>
      <c r="N214" s="59"/>
      <c r="O214" s="59">
        <v>3</v>
      </c>
      <c r="P214" s="59"/>
      <c r="AK214" s="46" t="str" cm="1">
        <f t="array" ref="AK214">IFERROR(INDEX(ReferenceTbl[Fixture Description],_xlfn.AGGREGATE(15,3,(ReferenceTbl[Type]=$AK$1)/(ReferenceTbl[Type]=$AK$1)*(ROW(ReferenceTbl[Type])-ROW($B$1)),ROWS($AJ$2:AJ214))),"")</f>
        <v/>
      </c>
      <c r="AL214" s="46" t="str" cm="1">
        <f t="array" ref="AL214">IFERROR(INDEX(ReferenceTbl[Fixture Description],_xlfn.AGGREGATE(15,3,(ReferenceTbl[Type]=$AL$1)/(ReferenceTbl[Type]=$AL$1)*(ROW(ReferenceTbl[Type])-ROW($B$1)),ROWS($AJ$2:AK214))),"")</f>
        <v/>
      </c>
      <c r="AM214" s="46" t="str" cm="1">
        <f t="array" ref="AM214">IFERROR(INDEX(ReferenceTbl[Fixture Description],_xlfn.AGGREGATE(15,3,(ReferenceTbl[Type]=$AM$1)/(ReferenceTbl[Type]=$AM$1)*(ROW(ReferenceTbl[Type])-ROW($B$1)),ROWS($AJ$2:AL214))),"")</f>
        <v/>
      </c>
      <c r="AU214" s="4" cm="1">
        <f t="array" aca="1" ref="AU214" ca="1">IFERROR(SEARCH(INDIRECT(CELL("address")),AK214),0)</f>
        <v>0</v>
      </c>
      <c r="AV214" s="4" t="str">
        <f ca="1">IF(AU214=0,"",COUNTIF($AU$2:AU214,"&gt;0"))</f>
        <v/>
      </c>
      <c r="AW214" s="4" t="str">
        <f t="shared" ca="1" si="6"/>
        <v/>
      </c>
      <c r="AY214" s="4" cm="1">
        <f t="array" aca="1" ref="AY214" ca="1">IFERROR(SEARCH(INDIRECT(CELL("address")),AL214),0)</f>
        <v>0</v>
      </c>
      <c r="AZ214" s="4" t="str">
        <f ca="1">IF(AY214=0,"",COUNTIF($AY$2:AY214,"&gt;0"))</f>
        <v/>
      </c>
      <c r="BA214" s="4" t="str">
        <f t="shared" ca="1" si="7"/>
        <v/>
      </c>
    </row>
    <row r="215" spans="1:53" x14ac:dyDescent="0.25">
      <c r="A215" s="18" t="s">
        <v>3602</v>
      </c>
      <c r="B215" s="18" t="s">
        <v>235</v>
      </c>
      <c r="C215" s="58">
        <v>1</v>
      </c>
      <c r="D215" s="58">
        <v>12</v>
      </c>
      <c r="E215" s="58">
        <v>12</v>
      </c>
      <c r="F215" s="59">
        <v>48</v>
      </c>
      <c r="G215" s="59">
        <v>0.25</v>
      </c>
      <c r="H215" s="59"/>
      <c r="I215" s="59">
        <v>12</v>
      </c>
      <c r="J215" s="59">
        <v>5</v>
      </c>
      <c r="K215" s="59"/>
      <c r="L215" s="59"/>
      <c r="M215" s="59"/>
      <c r="N215" s="59"/>
      <c r="O215" s="59">
        <v>2</v>
      </c>
      <c r="P215" s="59"/>
      <c r="AK215" s="46" t="str" cm="1">
        <f t="array" ref="AK215">IFERROR(INDEX(ReferenceTbl[Fixture Description],_xlfn.AGGREGATE(15,3,(ReferenceTbl[Type]=$AK$1)/(ReferenceTbl[Type]=$AK$1)*(ROW(ReferenceTbl[Type])-ROW($B$1)),ROWS($AJ$2:AJ215))),"")</f>
        <v/>
      </c>
      <c r="AL215" s="46" t="str" cm="1">
        <f t="array" ref="AL215">IFERROR(INDEX(ReferenceTbl[Fixture Description],_xlfn.AGGREGATE(15,3,(ReferenceTbl[Type]=$AL$1)/(ReferenceTbl[Type]=$AL$1)*(ROW(ReferenceTbl[Type])-ROW($B$1)),ROWS($AJ$2:AK215))),"")</f>
        <v/>
      </c>
      <c r="AM215" s="46" t="str" cm="1">
        <f t="array" ref="AM215">IFERROR(INDEX(ReferenceTbl[Fixture Description],_xlfn.AGGREGATE(15,3,(ReferenceTbl[Type]=$AM$1)/(ReferenceTbl[Type]=$AM$1)*(ROW(ReferenceTbl[Type])-ROW($B$1)),ROWS($AJ$2:AL215))),"")</f>
        <v/>
      </c>
      <c r="AU215" s="4" cm="1">
        <f t="array" aca="1" ref="AU215" ca="1">IFERROR(SEARCH(INDIRECT(CELL("address")),AK215),0)</f>
        <v>0</v>
      </c>
      <c r="AV215" s="4" t="str">
        <f ca="1">IF(AU215=0,"",COUNTIF($AU$2:AU215,"&gt;0"))</f>
        <v/>
      </c>
      <c r="AW215" s="4" t="str">
        <f t="shared" ca="1" si="6"/>
        <v/>
      </c>
      <c r="AY215" s="4" cm="1">
        <f t="array" aca="1" ref="AY215" ca="1">IFERROR(SEARCH(INDIRECT(CELL("address")),AL215),0)</f>
        <v>0</v>
      </c>
      <c r="AZ215" s="4" t="str">
        <f ca="1">IF(AY215=0,"",COUNTIF($AY$2:AY215,"&gt;0"))</f>
        <v/>
      </c>
      <c r="BA215" s="4" t="str">
        <f t="shared" ca="1" si="7"/>
        <v/>
      </c>
    </row>
    <row r="216" spans="1:53" x14ac:dyDescent="0.25">
      <c r="A216" s="18" t="s">
        <v>3603</v>
      </c>
      <c r="B216" s="18" t="s">
        <v>235</v>
      </c>
      <c r="C216" s="58">
        <v>1</v>
      </c>
      <c r="D216" s="58">
        <v>12</v>
      </c>
      <c r="E216" s="58">
        <v>12</v>
      </c>
      <c r="F216" s="59">
        <v>48</v>
      </c>
      <c r="G216" s="59">
        <v>0.25</v>
      </c>
      <c r="H216" s="59"/>
      <c r="I216" s="59">
        <v>12</v>
      </c>
      <c r="J216" s="59">
        <v>5</v>
      </c>
      <c r="K216" s="59"/>
      <c r="L216" s="59"/>
      <c r="M216" s="59"/>
      <c r="N216" s="59"/>
      <c r="O216" s="59">
        <v>2</v>
      </c>
      <c r="P216" s="59"/>
      <c r="AK216" s="46" t="str" cm="1">
        <f t="array" ref="AK216">IFERROR(INDEX(ReferenceTbl[Fixture Description],_xlfn.AGGREGATE(15,3,(ReferenceTbl[Type]=$AK$1)/(ReferenceTbl[Type]=$AK$1)*(ROW(ReferenceTbl[Type])-ROW($B$1)),ROWS($AJ$2:AJ216))),"")</f>
        <v/>
      </c>
      <c r="AL216" s="46" t="str" cm="1">
        <f t="array" ref="AL216">IFERROR(INDEX(ReferenceTbl[Fixture Description],_xlfn.AGGREGATE(15,3,(ReferenceTbl[Type]=$AL$1)/(ReferenceTbl[Type]=$AL$1)*(ROW(ReferenceTbl[Type])-ROW($B$1)),ROWS($AJ$2:AK216))),"")</f>
        <v/>
      </c>
      <c r="AM216" s="46" t="str" cm="1">
        <f t="array" ref="AM216">IFERROR(INDEX(ReferenceTbl[Fixture Description],_xlfn.AGGREGATE(15,3,(ReferenceTbl[Type]=$AM$1)/(ReferenceTbl[Type]=$AM$1)*(ROW(ReferenceTbl[Type])-ROW($B$1)),ROWS($AJ$2:AL216))),"")</f>
        <v/>
      </c>
      <c r="AU216" s="4" cm="1">
        <f t="array" aca="1" ref="AU216" ca="1">IFERROR(SEARCH(INDIRECT(CELL("address")),AK216),0)</f>
        <v>0</v>
      </c>
      <c r="AV216" s="4" t="str">
        <f ca="1">IF(AU216=0,"",COUNTIF($AU$2:AU216,"&gt;0"))</f>
        <v/>
      </c>
      <c r="AW216" s="4" t="str">
        <f t="shared" ca="1" si="6"/>
        <v/>
      </c>
      <c r="AY216" s="4" cm="1">
        <f t="array" aca="1" ref="AY216" ca="1">IFERROR(SEARCH(INDIRECT(CELL("address")),AL216),0)</f>
        <v>0</v>
      </c>
      <c r="AZ216" s="4" t="str">
        <f ca="1">IF(AY216=0,"",COUNTIF($AY$2:AY216,"&gt;0"))</f>
        <v/>
      </c>
      <c r="BA216" s="4" t="str">
        <f t="shared" ca="1" si="7"/>
        <v/>
      </c>
    </row>
    <row r="217" spans="1:53" x14ac:dyDescent="0.25">
      <c r="A217" s="18" t="s">
        <v>191</v>
      </c>
      <c r="B217" s="18" t="s">
        <v>235</v>
      </c>
      <c r="C217" s="58">
        <v>4</v>
      </c>
      <c r="D217" s="58">
        <v>12</v>
      </c>
      <c r="E217" s="58">
        <v>48</v>
      </c>
      <c r="F217" s="59">
        <v>195</v>
      </c>
      <c r="G217" s="59">
        <v>1</v>
      </c>
      <c r="H217" s="59"/>
      <c r="I217" s="59">
        <v>12</v>
      </c>
      <c r="J217" s="59">
        <v>5</v>
      </c>
      <c r="K217" s="59"/>
      <c r="L217" s="59"/>
      <c r="M217" s="59"/>
      <c r="N217" s="59"/>
      <c r="O217" s="59">
        <v>3</v>
      </c>
      <c r="P217" s="59"/>
      <c r="AK217" s="46" t="str" cm="1">
        <f t="array" ref="AK217">IFERROR(INDEX(ReferenceTbl[Fixture Description],_xlfn.AGGREGATE(15,3,(ReferenceTbl[Type]=$AK$1)/(ReferenceTbl[Type]=$AK$1)*(ROW(ReferenceTbl[Type])-ROW($B$1)),ROWS($AJ$2:AJ217))),"")</f>
        <v/>
      </c>
      <c r="AL217" s="46" t="str" cm="1">
        <f t="array" ref="AL217">IFERROR(INDEX(ReferenceTbl[Fixture Description],_xlfn.AGGREGATE(15,3,(ReferenceTbl[Type]=$AL$1)/(ReferenceTbl[Type]=$AL$1)*(ROW(ReferenceTbl[Type])-ROW($B$1)),ROWS($AJ$2:AK217))),"")</f>
        <v/>
      </c>
      <c r="AM217" s="46" t="str" cm="1">
        <f t="array" ref="AM217">IFERROR(INDEX(ReferenceTbl[Fixture Description],_xlfn.AGGREGATE(15,3,(ReferenceTbl[Type]=$AM$1)/(ReferenceTbl[Type]=$AM$1)*(ROW(ReferenceTbl[Type])-ROW($B$1)),ROWS($AJ$2:AL217))),"")</f>
        <v/>
      </c>
      <c r="AU217" s="4" cm="1">
        <f t="array" aca="1" ref="AU217" ca="1">IFERROR(SEARCH(INDIRECT(CELL("address")),AK217),0)</f>
        <v>0</v>
      </c>
      <c r="AV217" s="4" t="str">
        <f ca="1">IF(AU217=0,"",COUNTIF($AU$2:AU217,"&gt;0"))</f>
        <v/>
      </c>
      <c r="AW217" s="4" t="str">
        <f t="shared" ca="1" si="6"/>
        <v/>
      </c>
      <c r="AY217" s="4" cm="1">
        <f t="array" aca="1" ref="AY217" ca="1">IFERROR(SEARCH(INDIRECT(CELL("address")),AL217),0)</f>
        <v>0</v>
      </c>
      <c r="AZ217" s="4" t="str">
        <f ca="1">IF(AY217=0,"",COUNTIF($AY$2:AY217,"&gt;0"))</f>
        <v/>
      </c>
      <c r="BA217" s="4" t="str">
        <f t="shared" ca="1" si="7"/>
        <v/>
      </c>
    </row>
    <row r="218" spans="1:53" x14ac:dyDescent="0.25">
      <c r="A218" s="18" t="s">
        <v>3604</v>
      </c>
      <c r="B218" s="18" t="s">
        <v>235</v>
      </c>
      <c r="C218" s="58">
        <v>2</v>
      </c>
      <c r="D218" s="58">
        <v>12</v>
      </c>
      <c r="E218" s="58">
        <v>24</v>
      </c>
      <c r="F218" s="59">
        <v>180</v>
      </c>
      <c r="G218" s="59">
        <v>0.5</v>
      </c>
      <c r="H218" s="59"/>
      <c r="I218" s="59">
        <v>12</v>
      </c>
      <c r="J218" s="59">
        <v>5</v>
      </c>
      <c r="K218" s="59"/>
      <c r="L218" s="59"/>
      <c r="M218" s="59"/>
      <c r="N218" s="59"/>
      <c r="O218" s="59">
        <v>3</v>
      </c>
      <c r="P218" s="59"/>
      <c r="AK218" s="46" t="str" cm="1">
        <f t="array" ref="AK218">IFERROR(INDEX(ReferenceTbl[Fixture Description],_xlfn.AGGREGATE(15,3,(ReferenceTbl[Type]=$AK$1)/(ReferenceTbl[Type]=$AK$1)*(ROW(ReferenceTbl[Type])-ROW($B$1)),ROWS($AJ$2:AJ218))),"")</f>
        <v/>
      </c>
      <c r="AL218" s="46" t="str" cm="1">
        <f t="array" ref="AL218">IFERROR(INDEX(ReferenceTbl[Fixture Description],_xlfn.AGGREGATE(15,3,(ReferenceTbl[Type]=$AL$1)/(ReferenceTbl[Type]=$AL$1)*(ROW(ReferenceTbl[Type])-ROW($B$1)),ROWS($AJ$2:AK218))),"")</f>
        <v/>
      </c>
      <c r="AM218" s="46" t="str" cm="1">
        <f t="array" ref="AM218">IFERROR(INDEX(ReferenceTbl[Fixture Description],_xlfn.AGGREGATE(15,3,(ReferenceTbl[Type]=$AM$1)/(ReferenceTbl[Type]=$AM$1)*(ROW(ReferenceTbl[Type])-ROW($B$1)),ROWS($AJ$2:AL218))),"")</f>
        <v/>
      </c>
      <c r="AU218" s="4" cm="1">
        <f t="array" aca="1" ref="AU218" ca="1">IFERROR(SEARCH(INDIRECT(CELL("address")),AK218),0)</f>
        <v>0</v>
      </c>
      <c r="AV218" s="4" t="str">
        <f ca="1">IF(AU218=0,"",COUNTIF($AU$2:AU218,"&gt;0"))</f>
        <v/>
      </c>
      <c r="AW218" s="4" t="str">
        <f t="shared" ca="1" si="6"/>
        <v/>
      </c>
      <c r="AY218" s="4" cm="1">
        <f t="array" aca="1" ref="AY218" ca="1">IFERROR(SEARCH(INDIRECT(CELL("address")),AL218),0)</f>
        <v>0</v>
      </c>
      <c r="AZ218" s="4" t="str">
        <f ca="1">IF(AY218=0,"",COUNTIF($AY$2:AY218,"&gt;0"))</f>
        <v/>
      </c>
      <c r="BA218" s="4" t="str">
        <f t="shared" ca="1" si="7"/>
        <v/>
      </c>
    </row>
    <row r="219" spans="1:53" x14ac:dyDescent="0.25">
      <c r="A219" s="18" t="s">
        <v>189</v>
      </c>
      <c r="B219" s="18" t="s">
        <v>235</v>
      </c>
      <c r="C219" s="58">
        <v>2</v>
      </c>
      <c r="D219" s="58">
        <v>12</v>
      </c>
      <c r="E219" s="58">
        <v>24</v>
      </c>
      <c r="F219" s="59">
        <v>167</v>
      </c>
      <c r="G219" s="59">
        <v>0.5</v>
      </c>
      <c r="H219" s="59"/>
      <c r="I219" s="59">
        <v>12</v>
      </c>
      <c r="J219" s="59">
        <v>5</v>
      </c>
      <c r="K219" s="59"/>
      <c r="L219" s="59"/>
      <c r="M219" s="59"/>
      <c r="N219" s="59"/>
      <c r="O219" s="59">
        <v>3</v>
      </c>
      <c r="P219" s="59"/>
      <c r="AK219" s="46" t="str" cm="1">
        <f t="array" ref="AK219">IFERROR(INDEX(ReferenceTbl[Fixture Description],_xlfn.AGGREGATE(15,3,(ReferenceTbl[Type]=$AK$1)/(ReferenceTbl[Type]=$AK$1)*(ROW(ReferenceTbl[Type])-ROW($B$1)),ROWS($AJ$2:AJ219))),"")</f>
        <v/>
      </c>
      <c r="AL219" s="46" t="str" cm="1">
        <f t="array" ref="AL219">IFERROR(INDEX(ReferenceTbl[Fixture Description],_xlfn.AGGREGATE(15,3,(ReferenceTbl[Type]=$AL$1)/(ReferenceTbl[Type]=$AL$1)*(ROW(ReferenceTbl[Type])-ROW($B$1)),ROWS($AJ$2:AK219))),"")</f>
        <v/>
      </c>
      <c r="AM219" s="46" t="str" cm="1">
        <f t="array" ref="AM219">IFERROR(INDEX(ReferenceTbl[Fixture Description],_xlfn.AGGREGATE(15,3,(ReferenceTbl[Type]=$AM$1)/(ReferenceTbl[Type]=$AM$1)*(ROW(ReferenceTbl[Type])-ROW($B$1)),ROWS($AJ$2:AL219))),"")</f>
        <v/>
      </c>
      <c r="AU219" s="4" cm="1">
        <f t="array" aca="1" ref="AU219" ca="1">IFERROR(SEARCH(INDIRECT(CELL("address")),AK219),0)</f>
        <v>0</v>
      </c>
      <c r="AV219" s="4" t="str">
        <f ca="1">IF(AU219=0,"",COUNTIF($AU$2:AU219,"&gt;0"))</f>
        <v/>
      </c>
      <c r="AW219" s="4" t="str">
        <f t="shared" ca="1" si="6"/>
        <v/>
      </c>
      <c r="AY219" s="4" cm="1">
        <f t="array" aca="1" ref="AY219" ca="1">IFERROR(SEARCH(INDIRECT(CELL("address")),AL219),0)</f>
        <v>0</v>
      </c>
      <c r="AZ219" s="4" t="str">
        <f ca="1">IF(AY219=0,"",COUNTIF($AY$2:AY219,"&gt;0"))</f>
        <v/>
      </c>
      <c r="BA219" s="4" t="str">
        <f t="shared" ca="1" si="7"/>
        <v/>
      </c>
    </row>
    <row r="220" spans="1:53" x14ac:dyDescent="0.25">
      <c r="A220" s="18" t="s">
        <v>3605</v>
      </c>
      <c r="B220" s="18" t="s">
        <v>235</v>
      </c>
      <c r="C220" s="58">
        <v>2</v>
      </c>
      <c r="D220" s="58">
        <v>12</v>
      </c>
      <c r="E220" s="58">
        <v>24</v>
      </c>
      <c r="F220" s="59">
        <v>167</v>
      </c>
      <c r="G220" s="59">
        <v>0.5</v>
      </c>
      <c r="H220" s="59"/>
      <c r="I220" s="59">
        <v>12</v>
      </c>
      <c r="J220" s="59">
        <v>5</v>
      </c>
      <c r="K220" s="59"/>
      <c r="L220" s="59"/>
      <c r="M220" s="59"/>
      <c r="N220" s="59"/>
      <c r="O220" s="59">
        <v>2</v>
      </c>
      <c r="P220" s="59"/>
      <c r="AK220" s="46" t="str" cm="1">
        <f t="array" ref="AK220">IFERROR(INDEX(ReferenceTbl[Fixture Description],_xlfn.AGGREGATE(15,3,(ReferenceTbl[Type]=$AK$1)/(ReferenceTbl[Type]=$AK$1)*(ROW(ReferenceTbl[Type])-ROW($B$1)),ROWS($AJ$2:AJ220))),"")</f>
        <v/>
      </c>
      <c r="AL220" s="46" t="str" cm="1">
        <f t="array" ref="AL220">IFERROR(INDEX(ReferenceTbl[Fixture Description],_xlfn.AGGREGATE(15,3,(ReferenceTbl[Type]=$AL$1)/(ReferenceTbl[Type]=$AL$1)*(ROW(ReferenceTbl[Type])-ROW($B$1)),ROWS($AJ$2:AK220))),"")</f>
        <v/>
      </c>
      <c r="AM220" s="46" t="str" cm="1">
        <f t="array" ref="AM220">IFERROR(INDEX(ReferenceTbl[Fixture Description],_xlfn.AGGREGATE(15,3,(ReferenceTbl[Type]=$AM$1)/(ReferenceTbl[Type]=$AM$1)*(ROW(ReferenceTbl[Type])-ROW($B$1)),ROWS($AJ$2:AL220))),"")</f>
        <v/>
      </c>
      <c r="AU220" s="4" cm="1">
        <f t="array" aca="1" ref="AU220" ca="1">IFERROR(SEARCH(INDIRECT(CELL("address")),AK220),0)</f>
        <v>0</v>
      </c>
      <c r="AV220" s="4" t="str">
        <f ca="1">IF(AU220=0,"",COUNTIF($AU$2:AU220,"&gt;0"))</f>
        <v/>
      </c>
      <c r="AW220" s="4" t="str">
        <f t="shared" ca="1" si="6"/>
        <v/>
      </c>
      <c r="AY220" s="4" cm="1">
        <f t="array" aca="1" ref="AY220" ca="1">IFERROR(SEARCH(INDIRECT(CELL("address")),AL220),0)</f>
        <v>0</v>
      </c>
      <c r="AZ220" s="4" t="str">
        <f ca="1">IF(AY220=0,"",COUNTIF($AY$2:AY220,"&gt;0"))</f>
        <v/>
      </c>
      <c r="BA220" s="4" t="str">
        <f t="shared" ca="1" si="7"/>
        <v/>
      </c>
    </row>
    <row r="221" spans="1:53" x14ac:dyDescent="0.25">
      <c r="A221" s="18" t="s">
        <v>3606</v>
      </c>
      <c r="B221" s="18" t="s">
        <v>235</v>
      </c>
      <c r="C221" s="58">
        <v>2</v>
      </c>
      <c r="D221" s="58">
        <v>12</v>
      </c>
      <c r="E221" s="58">
        <v>24</v>
      </c>
      <c r="F221" s="59">
        <v>167</v>
      </c>
      <c r="G221" s="59">
        <v>0.5</v>
      </c>
      <c r="H221" s="59"/>
      <c r="I221" s="59">
        <v>12</v>
      </c>
      <c r="J221" s="59">
        <v>3</v>
      </c>
      <c r="K221" s="59"/>
      <c r="L221" s="59"/>
      <c r="M221" s="59"/>
      <c r="N221" s="59"/>
      <c r="O221" s="59">
        <v>2</v>
      </c>
      <c r="P221" s="59"/>
      <c r="AK221" s="46" t="str" cm="1">
        <f t="array" ref="AK221">IFERROR(INDEX(ReferenceTbl[Fixture Description],_xlfn.AGGREGATE(15,3,(ReferenceTbl[Type]=$AK$1)/(ReferenceTbl[Type]=$AK$1)*(ROW(ReferenceTbl[Type])-ROW($B$1)),ROWS($AJ$2:AJ221))),"")</f>
        <v/>
      </c>
      <c r="AL221" s="46" t="str" cm="1">
        <f t="array" ref="AL221">IFERROR(INDEX(ReferenceTbl[Fixture Description],_xlfn.AGGREGATE(15,3,(ReferenceTbl[Type]=$AL$1)/(ReferenceTbl[Type]=$AL$1)*(ROW(ReferenceTbl[Type])-ROW($B$1)),ROWS($AJ$2:AK221))),"")</f>
        <v/>
      </c>
      <c r="AM221" s="46" t="str" cm="1">
        <f t="array" ref="AM221">IFERROR(INDEX(ReferenceTbl[Fixture Description],_xlfn.AGGREGATE(15,3,(ReferenceTbl[Type]=$AM$1)/(ReferenceTbl[Type]=$AM$1)*(ROW(ReferenceTbl[Type])-ROW($B$1)),ROWS($AJ$2:AL221))),"")</f>
        <v/>
      </c>
      <c r="AU221" s="4" cm="1">
        <f t="array" aca="1" ref="AU221" ca="1">IFERROR(SEARCH(INDIRECT(CELL("address")),AK221),0)</f>
        <v>0</v>
      </c>
      <c r="AV221" s="4" t="str">
        <f ca="1">IF(AU221=0,"",COUNTIF($AU$2:AU221,"&gt;0"))</f>
        <v/>
      </c>
      <c r="AW221" s="4" t="str">
        <f t="shared" ca="1" si="6"/>
        <v/>
      </c>
      <c r="AY221" s="4" cm="1">
        <f t="array" aca="1" ref="AY221" ca="1">IFERROR(SEARCH(INDIRECT(CELL("address")),AL221),0)</f>
        <v>0</v>
      </c>
      <c r="AZ221" s="4" t="str">
        <f ca="1">IF(AY221=0,"",COUNTIF($AY$2:AY221,"&gt;0"))</f>
        <v/>
      </c>
      <c r="BA221" s="4" t="str">
        <f t="shared" ca="1" si="7"/>
        <v/>
      </c>
    </row>
    <row r="222" spans="1:53" x14ac:dyDescent="0.25">
      <c r="A222" s="18" t="s">
        <v>163</v>
      </c>
      <c r="B222" s="18" t="s">
        <v>235</v>
      </c>
      <c r="C222" s="58">
        <v>1</v>
      </c>
      <c r="D222" s="58">
        <v>12</v>
      </c>
      <c r="E222" s="58">
        <v>12</v>
      </c>
      <c r="F222" s="59">
        <v>58</v>
      </c>
      <c r="G222" s="59">
        <v>0.25</v>
      </c>
      <c r="H222" s="59"/>
      <c r="I222" s="59">
        <v>12</v>
      </c>
      <c r="J222" s="59">
        <v>5</v>
      </c>
      <c r="K222" s="59"/>
      <c r="L222" s="59"/>
      <c r="M222" s="59"/>
      <c r="N222" s="59"/>
      <c r="O222" s="59">
        <v>2</v>
      </c>
      <c r="P222" s="59"/>
      <c r="AK222" s="46" t="str" cm="1">
        <f t="array" ref="AK222">IFERROR(INDEX(ReferenceTbl[Fixture Description],_xlfn.AGGREGATE(15,3,(ReferenceTbl[Type]=$AK$1)/(ReferenceTbl[Type]=$AK$1)*(ROW(ReferenceTbl[Type])-ROW($B$1)),ROWS($AJ$2:AJ222))),"")</f>
        <v/>
      </c>
      <c r="AL222" s="46" t="str" cm="1">
        <f t="array" ref="AL222">IFERROR(INDEX(ReferenceTbl[Fixture Description],_xlfn.AGGREGATE(15,3,(ReferenceTbl[Type]=$AL$1)/(ReferenceTbl[Type]=$AL$1)*(ROW(ReferenceTbl[Type])-ROW($B$1)),ROWS($AJ$2:AK222))),"")</f>
        <v/>
      </c>
      <c r="AM222" s="46" t="str" cm="1">
        <f t="array" ref="AM222">IFERROR(INDEX(ReferenceTbl[Fixture Description],_xlfn.AGGREGATE(15,3,(ReferenceTbl[Type]=$AM$1)/(ReferenceTbl[Type]=$AM$1)*(ROW(ReferenceTbl[Type])-ROW($B$1)),ROWS($AJ$2:AL222))),"")</f>
        <v/>
      </c>
      <c r="AU222" s="4" cm="1">
        <f t="array" aca="1" ref="AU222" ca="1">IFERROR(SEARCH(INDIRECT(CELL("address")),AK222),0)</f>
        <v>0</v>
      </c>
      <c r="AV222" s="4" t="str">
        <f ca="1">IF(AU222=0,"",COUNTIF($AU$2:AU222,"&gt;0"))</f>
        <v/>
      </c>
      <c r="AW222" s="4" t="str">
        <f t="shared" ca="1" si="6"/>
        <v/>
      </c>
      <c r="AY222" s="4" cm="1">
        <f t="array" aca="1" ref="AY222" ca="1">IFERROR(SEARCH(INDIRECT(CELL("address")),AL222),0)</f>
        <v>0</v>
      </c>
      <c r="AZ222" s="4" t="str">
        <f ca="1">IF(AY222=0,"",COUNTIF($AY$2:AY222,"&gt;0"))</f>
        <v/>
      </c>
      <c r="BA222" s="4" t="str">
        <f t="shared" ca="1" si="7"/>
        <v/>
      </c>
    </row>
    <row r="223" spans="1:53" x14ac:dyDescent="0.25">
      <c r="A223" s="18" t="s">
        <v>162</v>
      </c>
      <c r="B223" s="18" t="s">
        <v>235</v>
      </c>
      <c r="C223" s="58">
        <v>2</v>
      </c>
      <c r="D223" s="58">
        <v>12</v>
      </c>
      <c r="E223" s="58">
        <v>24</v>
      </c>
      <c r="F223" s="59">
        <v>63</v>
      </c>
      <c r="G223" s="59">
        <v>0.5</v>
      </c>
      <c r="H223" s="59"/>
      <c r="I223" s="59">
        <v>12</v>
      </c>
      <c r="J223" s="59">
        <v>5</v>
      </c>
      <c r="K223" s="59"/>
      <c r="L223" s="59"/>
      <c r="M223" s="59"/>
      <c r="N223" s="59"/>
      <c r="O223" s="59">
        <v>2</v>
      </c>
      <c r="P223" s="59"/>
      <c r="AK223" s="46" t="str" cm="1">
        <f t="array" ref="AK223">IFERROR(INDEX(ReferenceTbl[Fixture Description],_xlfn.AGGREGATE(15,3,(ReferenceTbl[Type]=$AK$1)/(ReferenceTbl[Type]=$AK$1)*(ROW(ReferenceTbl[Type])-ROW($B$1)),ROWS($AJ$2:AJ223))),"")</f>
        <v/>
      </c>
      <c r="AL223" s="46" t="str" cm="1">
        <f t="array" ref="AL223">IFERROR(INDEX(ReferenceTbl[Fixture Description],_xlfn.AGGREGATE(15,3,(ReferenceTbl[Type]=$AL$1)/(ReferenceTbl[Type]=$AL$1)*(ROW(ReferenceTbl[Type])-ROW($B$1)),ROWS($AJ$2:AK223))),"")</f>
        <v/>
      </c>
      <c r="AM223" s="46" t="str" cm="1">
        <f t="array" ref="AM223">IFERROR(INDEX(ReferenceTbl[Fixture Description],_xlfn.AGGREGATE(15,3,(ReferenceTbl[Type]=$AM$1)/(ReferenceTbl[Type]=$AM$1)*(ROW(ReferenceTbl[Type])-ROW($B$1)),ROWS($AJ$2:AL223))),"")</f>
        <v/>
      </c>
      <c r="AU223" s="4" cm="1">
        <f t="array" aca="1" ref="AU223" ca="1">IFERROR(SEARCH(INDIRECT(CELL("address")),AK223),0)</f>
        <v>0</v>
      </c>
      <c r="AV223" s="4" t="str">
        <f ca="1">IF(AU223=0,"",COUNTIF($AU$2:AU223,"&gt;0"))</f>
        <v/>
      </c>
      <c r="AW223" s="4" t="str">
        <f t="shared" ca="1" si="6"/>
        <v/>
      </c>
      <c r="AY223" s="4" cm="1">
        <f t="array" aca="1" ref="AY223" ca="1">IFERROR(SEARCH(INDIRECT(CELL("address")),AL223),0)</f>
        <v>0</v>
      </c>
      <c r="AZ223" s="4" t="str">
        <f ca="1">IF(AY223=0,"",COUNTIF($AY$2:AY223,"&gt;0"))</f>
        <v/>
      </c>
      <c r="BA223" s="4" t="str">
        <f t="shared" ca="1" si="7"/>
        <v/>
      </c>
    </row>
    <row r="224" spans="1:53" x14ac:dyDescent="0.25">
      <c r="A224" s="18" t="s">
        <v>3561</v>
      </c>
      <c r="B224" s="18" t="s">
        <v>235</v>
      </c>
      <c r="C224" s="58">
        <v>4</v>
      </c>
      <c r="D224" s="58">
        <v>12</v>
      </c>
      <c r="E224" s="58">
        <v>48</v>
      </c>
      <c r="F224" s="59">
        <v>95</v>
      </c>
      <c r="G224" s="59">
        <v>1</v>
      </c>
      <c r="H224" s="59"/>
      <c r="I224" s="59">
        <v>12</v>
      </c>
      <c r="J224" s="59">
        <v>5</v>
      </c>
      <c r="K224" s="59"/>
      <c r="L224" s="59"/>
      <c r="M224" s="59"/>
      <c r="N224" s="59"/>
      <c r="O224" s="59">
        <v>3</v>
      </c>
      <c r="P224" s="59"/>
      <c r="AK224" s="46" t="str" cm="1">
        <f t="array" ref="AK224">IFERROR(INDEX(ReferenceTbl[Fixture Description],_xlfn.AGGREGATE(15,3,(ReferenceTbl[Type]=$AK$1)/(ReferenceTbl[Type]=$AK$1)*(ROW(ReferenceTbl[Type])-ROW($B$1)),ROWS($AJ$2:AJ224))),"")</f>
        <v/>
      </c>
      <c r="AL224" s="46" t="str" cm="1">
        <f t="array" ref="AL224">IFERROR(INDEX(ReferenceTbl[Fixture Description],_xlfn.AGGREGATE(15,3,(ReferenceTbl[Type]=$AL$1)/(ReferenceTbl[Type]=$AL$1)*(ROW(ReferenceTbl[Type])-ROW($B$1)),ROWS($AJ$2:AK224))),"")</f>
        <v/>
      </c>
      <c r="AM224" s="46" t="str" cm="1">
        <f t="array" ref="AM224">IFERROR(INDEX(ReferenceTbl[Fixture Description],_xlfn.AGGREGATE(15,3,(ReferenceTbl[Type]=$AM$1)/(ReferenceTbl[Type]=$AM$1)*(ROW(ReferenceTbl[Type])-ROW($B$1)),ROWS($AJ$2:AL224))),"")</f>
        <v/>
      </c>
    </row>
    <row r="225" spans="1:39" x14ac:dyDescent="0.25">
      <c r="A225" s="18" t="s">
        <v>3562</v>
      </c>
      <c r="B225" s="18" t="s">
        <v>235</v>
      </c>
      <c r="C225" s="58">
        <v>3</v>
      </c>
      <c r="D225" s="58">
        <v>12</v>
      </c>
      <c r="E225" s="58">
        <v>36</v>
      </c>
      <c r="F225" s="59">
        <v>80</v>
      </c>
      <c r="G225" s="59">
        <v>0.75</v>
      </c>
      <c r="H225" s="59"/>
      <c r="I225" s="59">
        <v>12</v>
      </c>
      <c r="J225" s="59">
        <v>5</v>
      </c>
      <c r="K225" s="59"/>
      <c r="L225" s="59"/>
      <c r="M225" s="59"/>
      <c r="N225" s="59"/>
      <c r="O225" s="59">
        <v>3</v>
      </c>
      <c r="P225" s="59"/>
      <c r="AK225" s="46" t="str" cm="1">
        <f t="array" ref="AK225">IFERROR(INDEX(ReferenceTbl[Fixture Description],_xlfn.AGGREGATE(15,3,(ReferenceTbl[Type]=$AK$1)/(ReferenceTbl[Type]=$AK$1)*(ROW(ReferenceTbl[Type])-ROW($B$1)),ROWS($AJ$2:AJ225))),"")</f>
        <v/>
      </c>
      <c r="AL225" s="46" t="str" cm="1">
        <f t="array" ref="AL225">IFERROR(INDEX(ReferenceTbl[Fixture Description],_xlfn.AGGREGATE(15,3,(ReferenceTbl[Type]=$AL$1)/(ReferenceTbl[Type]=$AL$1)*(ROW(ReferenceTbl[Type])-ROW($B$1)),ROWS($AJ$2:AK225))),"")</f>
        <v/>
      </c>
      <c r="AM225" s="46" t="str" cm="1">
        <f t="array" ref="AM225">IFERROR(INDEX(ReferenceTbl[Fixture Description],_xlfn.AGGREGATE(15,3,(ReferenceTbl[Type]=$AM$1)/(ReferenceTbl[Type]=$AM$1)*(ROW(ReferenceTbl[Type])-ROW($B$1)),ROWS($AJ$2:AL225))),"")</f>
        <v/>
      </c>
    </row>
    <row r="226" spans="1:39" x14ac:dyDescent="0.25">
      <c r="A226" s="18" t="s">
        <v>3563</v>
      </c>
      <c r="B226" s="18" t="s">
        <v>235</v>
      </c>
      <c r="C226" s="58">
        <v>2</v>
      </c>
      <c r="D226" s="58">
        <v>12</v>
      </c>
      <c r="E226" s="58">
        <v>24</v>
      </c>
      <c r="F226" s="59">
        <v>67</v>
      </c>
      <c r="G226" s="59">
        <v>0.5</v>
      </c>
      <c r="H226" s="59"/>
      <c r="I226" s="59">
        <v>12</v>
      </c>
      <c r="J226" s="59">
        <v>5</v>
      </c>
      <c r="K226" s="59"/>
      <c r="L226" s="59"/>
      <c r="M226" s="59"/>
      <c r="N226" s="59"/>
      <c r="O226" s="59">
        <v>3</v>
      </c>
      <c r="P226" s="59"/>
      <c r="AK226" s="46" t="str" cm="1">
        <f t="array" ref="AK226">IFERROR(INDEX(ReferenceTbl[Fixture Description],_xlfn.AGGREGATE(15,3,(ReferenceTbl[Type]=$AK$1)/(ReferenceTbl[Type]=$AK$1)*(ROW(ReferenceTbl[Type])-ROW($B$1)),ROWS($AJ$2:AJ226))),"")</f>
        <v/>
      </c>
      <c r="AL226" s="46" t="str" cm="1">
        <f t="array" ref="AL226">IFERROR(INDEX(ReferenceTbl[Fixture Description],_xlfn.AGGREGATE(15,3,(ReferenceTbl[Type]=$AL$1)/(ReferenceTbl[Type]=$AL$1)*(ROW(ReferenceTbl[Type])-ROW($B$1)),ROWS($AJ$2:AK226))),"")</f>
        <v/>
      </c>
      <c r="AM226" s="46" t="str" cm="1">
        <f t="array" ref="AM226">IFERROR(INDEX(ReferenceTbl[Fixture Description],_xlfn.AGGREGATE(15,3,(ReferenceTbl[Type]=$AM$1)/(ReferenceTbl[Type]=$AM$1)*(ROW(ReferenceTbl[Type])-ROW($B$1)),ROWS($AJ$2:AL226))),"")</f>
        <v/>
      </c>
    </row>
    <row r="227" spans="1:39" x14ac:dyDescent="0.25">
      <c r="A227" s="18" t="s">
        <v>3564</v>
      </c>
      <c r="B227" s="18" t="s">
        <v>235</v>
      </c>
      <c r="C227" s="58">
        <v>2</v>
      </c>
      <c r="D227" s="58">
        <v>12</v>
      </c>
      <c r="E227" s="58">
        <v>24</v>
      </c>
      <c r="F227" s="59">
        <v>67</v>
      </c>
      <c r="G227" s="59">
        <v>0.5</v>
      </c>
      <c r="H227" s="59"/>
      <c r="I227" s="59">
        <v>12</v>
      </c>
      <c r="J227" s="59">
        <v>5</v>
      </c>
      <c r="K227" s="59"/>
      <c r="L227" s="59"/>
      <c r="M227" s="59"/>
      <c r="N227" s="59"/>
      <c r="O227" s="59">
        <v>2</v>
      </c>
      <c r="P227" s="59"/>
      <c r="AK227" s="46" t="str" cm="1">
        <f t="array" ref="AK227">IFERROR(INDEX(ReferenceTbl[Fixture Description],_xlfn.AGGREGATE(15,3,(ReferenceTbl[Type]=$AK$1)/(ReferenceTbl[Type]=$AK$1)*(ROW(ReferenceTbl[Type])-ROW($B$1)),ROWS($AJ$2:AJ227))),"")</f>
        <v/>
      </c>
      <c r="AL227" s="46" t="str" cm="1">
        <f t="array" ref="AL227">IFERROR(INDEX(ReferenceTbl[Fixture Description],_xlfn.AGGREGATE(15,3,(ReferenceTbl[Type]=$AL$1)/(ReferenceTbl[Type]=$AL$1)*(ROW(ReferenceTbl[Type])-ROW($B$1)),ROWS($AJ$2:AK227))),"")</f>
        <v/>
      </c>
      <c r="AM227" s="46" t="str" cm="1">
        <f t="array" ref="AM227">IFERROR(INDEX(ReferenceTbl[Fixture Description],_xlfn.AGGREGATE(15,3,(ReferenceTbl[Type]=$AM$1)/(ReferenceTbl[Type]=$AM$1)*(ROW(ReferenceTbl[Type])-ROW($B$1)),ROWS($AJ$2:AL227))),"")</f>
        <v/>
      </c>
    </row>
    <row r="228" spans="1:39" x14ac:dyDescent="0.25">
      <c r="A228" s="18" t="s">
        <v>3565</v>
      </c>
      <c r="B228" s="18" t="s">
        <v>235</v>
      </c>
      <c r="C228" s="58">
        <v>2</v>
      </c>
      <c r="D228" s="58">
        <v>12</v>
      </c>
      <c r="E228" s="58">
        <v>24</v>
      </c>
      <c r="F228" s="59">
        <v>67</v>
      </c>
      <c r="G228" s="59">
        <v>0.5</v>
      </c>
      <c r="H228" s="59"/>
      <c r="I228" s="59">
        <v>12</v>
      </c>
      <c r="J228" s="59">
        <v>3</v>
      </c>
      <c r="K228" s="59"/>
      <c r="L228" s="59"/>
      <c r="M228" s="59"/>
      <c r="N228" s="59"/>
      <c r="O228" s="59">
        <v>2</v>
      </c>
      <c r="P228" s="59"/>
      <c r="AK228" s="46" t="str" cm="1">
        <f t="array" ref="AK228">IFERROR(INDEX(ReferenceTbl[Fixture Description],_xlfn.AGGREGATE(15,3,(ReferenceTbl[Type]=$AK$1)/(ReferenceTbl[Type]=$AK$1)*(ROW(ReferenceTbl[Type])-ROW($B$1)),ROWS($AJ$2:AJ228))),"")</f>
        <v/>
      </c>
      <c r="AL228" s="46" t="str" cm="1">
        <f t="array" ref="AL228">IFERROR(INDEX(ReferenceTbl[Fixture Description],_xlfn.AGGREGATE(15,3,(ReferenceTbl[Type]=$AL$1)/(ReferenceTbl[Type]=$AL$1)*(ROW(ReferenceTbl[Type])-ROW($B$1)),ROWS($AJ$2:AK228))),"")</f>
        <v/>
      </c>
      <c r="AM228" s="46" t="str" cm="1">
        <f t="array" ref="AM228">IFERROR(INDEX(ReferenceTbl[Fixture Description],_xlfn.AGGREGATE(15,3,(ReferenceTbl[Type]=$AM$1)/(ReferenceTbl[Type]=$AM$1)*(ROW(ReferenceTbl[Type])-ROW($B$1)),ROWS($AJ$2:AL228))),"")</f>
        <v/>
      </c>
    </row>
    <row r="229" spans="1:39" x14ac:dyDescent="0.25">
      <c r="A229" s="18" t="s">
        <v>3566</v>
      </c>
      <c r="B229" s="18" t="s">
        <v>235</v>
      </c>
      <c r="C229" s="58">
        <v>1</v>
      </c>
      <c r="D229" s="58">
        <v>12</v>
      </c>
      <c r="E229" s="58">
        <v>12</v>
      </c>
      <c r="F229" s="59">
        <v>58</v>
      </c>
      <c r="G229" s="59">
        <v>0.25</v>
      </c>
      <c r="H229" s="59"/>
      <c r="I229" s="59">
        <v>12</v>
      </c>
      <c r="J229" s="59">
        <v>5</v>
      </c>
      <c r="K229" s="59"/>
      <c r="L229" s="59"/>
      <c r="M229" s="59"/>
      <c r="N229" s="59"/>
      <c r="O229" s="59">
        <v>3</v>
      </c>
      <c r="P229" s="59"/>
      <c r="AK229" s="46" t="str" cm="1">
        <f t="array" ref="AK229">IFERROR(INDEX(ReferenceTbl[Fixture Description],_xlfn.AGGREGATE(15,3,(ReferenceTbl[Type]=$AK$1)/(ReferenceTbl[Type]=$AK$1)*(ROW(ReferenceTbl[Type])-ROW($B$1)),ROWS($AJ$2:AJ229))),"")</f>
        <v/>
      </c>
      <c r="AL229" s="46" t="str" cm="1">
        <f t="array" ref="AL229">IFERROR(INDEX(ReferenceTbl[Fixture Description],_xlfn.AGGREGATE(15,3,(ReferenceTbl[Type]=$AL$1)/(ReferenceTbl[Type]=$AL$1)*(ROW(ReferenceTbl[Type])-ROW($B$1)),ROWS($AJ$2:AK229))),"")</f>
        <v/>
      </c>
      <c r="AM229" s="46" t="str" cm="1">
        <f t="array" ref="AM229">IFERROR(INDEX(ReferenceTbl[Fixture Description],_xlfn.AGGREGATE(15,3,(ReferenceTbl[Type]=$AM$1)/(ReferenceTbl[Type]=$AM$1)*(ROW(ReferenceTbl[Type])-ROW($B$1)),ROWS($AJ$2:AL229))),"")</f>
        <v/>
      </c>
    </row>
    <row r="230" spans="1:39" x14ac:dyDescent="0.25">
      <c r="A230" s="18" t="s">
        <v>3567</v>
      </c>
      <c r="B230" s="18" t="s">
        <v>235</v>
      </c>
      <c r="C230" s="58">
        <v>1</v>
      </c>
      <c r="D230" s="58">
        <v>12</v>
      </c>
      <c r="E230" s="58">
        <v>12</v>
      </c>
      <c r="F230" s="59">
        <v>58</v>
      </c>
      <c r="G230" s="59">
        <v>0.25</v>
      </c>
      <c r="H230" s="59"/>
      <c r="I230" s="59">
        <v>12</v>
      </c>
      <c r="J230" s="59">
        <v>5</v>
      </c>
      <c r="K230" s="59"/>
      <c r="L230" s="59"/>
      <c r="M230" s="59"/>
      <c r="N230" s="59"/>
      <c r="O230" s="59">
        <v>2</v>
      </c>
      <c r="P230" s="59"/>
      <c r="AK230" s="46" t="str" cm="1">
        <f t="array" ref="AK230">IFERROR(INDEX(ReferenceTbl[Fixture Description],_xlfn.AGGREGATE(15,3,(ReferenceTbl[Type]=$AK$1)/(ReferenceTbl[Type]=$AK$1)*(ROW(ReferenceTbl[Type])-ROW($B$1)),ROWS($AJ$2:AJ230))),"")</f>
        <v/>
      </c>
      <c r="AL230" s="46" t="str" cm="1">
        <f t="array" ref="AL230">IFERROR(INDEX(ReferenceTbl[Fixture Description],_xlfn.AGGREGATE(15,3,(ReferenceTbl[Type]=$AL$1)/(ReferenceTbl[Type]=$AL$1)*(ROW(ReferenceTbl[Type])-ROW($B$1)),ROWS($AJ$2:AK230))),"")</f>
        <v/>
      </c>
      <c r="AM230" s="46" t="str" cm="1">
        <f t="array" ref="AM230">IFERROR(INDEX(ReferenceTbl[Fixture Description],_xlfn.AGGREGATE(15,3,(ReferenceTbl[Type]=$AM$1)/(ReferenceTbl[Type]=$AM$1)*(ROW(ReferenceTbl[Type])-ROW($B$1)),ROWS($AJ$2:AL230))),"")</f>
        <v/>
      </c>
    </row>
    <row r="231" spans="1:39" x14ac:dyDescent="0.25">
      <c r="A231" s="18" t="s">
        <v>3568</v>
      </c>
      <c r="B231" s="18" t="s">
        <v>235</v>
      </c>
      <c r="C231" s="58">
        <v>1</v>
      </c>
      <c r="D231" s="58">
        <v>12</v>
      </c>
      <c r="E231" s="58">
        <v>12</v>
      </c>
      <c r="F231" s="59">
        <v>58</v>
      </c>
      <c r="G231" s="59">
        <v>0.25</v>
      </c>
      <c r="H231" s="59"/>
      <c r="I231" s="59">
        <v>12</v>
      </c>
      <c r="J231" s="59">
        <v>3</v>
      </c>
      <c r="K231" s="59"/>
      <c r="L231" s="59"/>
      <c r="M231" s="59"/>
      <c r="N231" s="59"/>
      <c r="O231" s="59">
        <v>2</v>
      </c>
      <c r="P231" s="59"/>
      <c r="AK231" s="46" t="str" cm="1">
        <f t="array" ref="AK231">IFERROR(INDEX(ReferenceTbl[Fixture Description],_xlfn.AGGREGATE(15,3,(ReferenceTbl[Type]=$AK$1)/(ReferenceTbl[Type]=$AK$1)*(ROW(ReferenceTbl[Type])-ROW($B$1)),ROWS($AJ$2:AJ231))),"")</f>
        <v/>
      </c>
      <c r="AL231" s="46" t="str" cm="1">
        <f t="array" ref="AL231">IFERROR(INDEX(ReferenceTbl[Fixture Description],_xlfn.AGGREGATE(15,3,(ReferenceTbl[Type]=$AL$1)/(ReferenceTbl[Type]=$AL$1)*(ROW(ReferenceTbl[Type])-ROW($B$1)),ROWS($AJ$2:AK231))),"")</f>
        <v/>
      </c>
      <c r="AM231" s="46" t="str" cm="1">
        <f t="array" ref="AM231">IFERROR(INDEX(ReferenceTbl[Fixture Description],_xlfn.AGGREGATE(15,3,(ReferenceTbl[Type]=$AM$1)/(ReferenceTbl[Type]=$AM$1)*(ROW(ReferenceTbl[Type])-ROW($B$1)),ROWS($AJ$2:AL231))),"")</f>
        <v/>
      </c>
    </row>
    <row r="232" spans="1:39" x14ac:dyDescent="0.25">
      <c r="A232" s="18" t="s">
        <v>3607</v>
      </c>
      <c r="B232" s="18" t="s">
        <v>235</v>
      </c>
      <c r="C232" s="58">
        <v>4</v>
      </c>
      <c r="D232" s="58">
        <v>13.5</v>
      </c>
      <c r="E232" s="58">
        <v>54</v>
      </c>
      <c r="F232" s="59">
        <v>100</v>
      </c>
      <c r="G232" s="59">
        <v>1</v>
      </c>
      <c r="H232" s="59"/>
      <c r="I232" s="59">
        <v>12</v>
      </c>
      <c r="J232" s="59">
        <v>5</v>
      </c>
      <c r="K232" s="59"/>
      <c r="L232" s="59"/>
      <c r="M232" s="59"/>
      <c r="N232" s="59"/>
      <c r="O232" s="59">
        <v>4</v>
      </c>
      <c r="P232" s="59"/>
      <c r="AK232" s="46" t="str" cm="1">
        <f t="array" ref="AK232">IFERROR(INDEX(ReferenceTbl[Fixture Description],_xlfn.AGGREGATE(15,3,(ReferenceTbl[Type]=$AK$1)/(ReferenceTbl[Type]=$AK$1)*(ROW(ReferenceTbl[Type])-ROW($B$1)),ROWS($AJ$2:AJ232))),"")</f>
        <v/>
      </c>
      <c r="AL232" s="46" t="str" cm="1">
        <f t="array" ref="AL232">IFERROR(INDEX(ReferenceTbl[Fixture Description],_xlfn.AGGREGATE(15,3,(ReferenceTbl[Type]=$AL$1)/(ReferenceTbl[Type]=$AL$1)*(ROW(ReferenceTbl[Type])-ROW($B$1)),ROWS($AJ$2:AK232))),"")</f>
        <v/>
      </c>
      <c r="AM232" s="46" t="str" cm="1">
        <f t="array" ref="AM232">IFERROR(INDEX(ReferenceTbl[Fixture Description],_xlfn.AGGREGATE(15,3,(ReferenceTbl[Type]=$AM$1)/(ReferenceTbl[Type]=$AM$1)*(ROW(ReferenceTbl[Type])-ROW($B$1)),ROWS($AJ$2:AL232))),"")</f>
        <v/>
      </c>
    </row>
    <row r="233" spans="1:39" x14ac:dyDescent="0.25">
      <c r="A233" s="18" t="s">
        <v>3608</v>
      </c>
      <c r="B233" s="18" t="s">
        <v>235</v>
      </c>
      <c r="C233" s="58">
        <v>4</v>
      </c>
      <c r="D233" s="58">
        <v>11</v>
      </c>
      <c r="E233" s="58">
        <v>44</v>
      </c>
      <c r="F233" s="59">
        <v>110</v>
      </c>
      <c r="G233" s="59">
        <v>1</v>
      </c>
      <c r="H233" s="59"/>
      <c r="I233" s="59">
        <v>0</v>
      </c>
      <c r="J233" s="59">
        <v>5</v>
      </c>
      <c r="K233" s="59"/>
      <c r="L233" s="59"/>
      <c r="M233" s="59"/>
      <c r="N233" s="59"/>
      <c r="O233" s="59"/>
      <c r="P233" s="59"/>
      <c r="AK233" s="46" t="str" cm="1">
        <f t="array" ref="AK233">IFERROR(INDEX(ReferenceTbl[Fixture Description],_xlfn.AGGREGATE(15,3,(ReferenceTbl[Type]=$AK$1)/(ReferenceTbl[Type]=$AK$1)*(ROW(ReferenceTbl[Type])-ROW($B$1)),ROWS($AJ$2:AJ233))),"")</f>
        <v/>
      </c>
      <c r="AL233" s="46" t="str" cm="1">
        <f t="array" ref="AL233">IFERROR(INDEX(ReferenceTbl[Fixture Description],_xlfn.AGGREGATE(15,3,(ReferenceTbl[Type]=$AL$1)/(ReferenceTbl[Type]=$AL$1)*(ROW(ReferenceTbl[Type])-ROW($B$1)),ROWS($AJ$2:AK233))),"")</f>
        <v/>
      </c>
      <c r="AM233" s="46" t="str" cm="1">
        <f t="array" ref="AM233">IFERROR(INDEX(ReferenceTbl[Fixture Description],_xlfn.AGGREGATE(15,3,(ReferenceTbl[Type]=$AM$1)/(ReferenceTbl[Type]=$AM$1)*(ROW(ReferenceTbl[Type])-ROW($B$1)),ROWS($AJ$2:AL233))),"")</f>
        <v/>
      </c>
    </row>
    <row r="234" spans="1:39" x14ac:dyDescent="0.25">
      <c r="A234" s="18" t="s">
        <v>3609</v>
      </c>
      <c r="B234" s="18" t="s">
        <v>235</v>
      </c>
      <c r="C234" s="58">
        <v>4</v>
      </c>
      <c r="D234" s="58">
        <v>9.5</v>
      </c>
      <c r="E234" s="58">
        <v>38</v>
      </c>
      <c r="F234" s="59">
        <v>100</v>
      </c>
      <c r="G234" s="59">
        <v>1</v>
      </c>
      <c r="H234" s="59"/>
      <c r="I234" s="59">
        <v>0</v>
      </c>
      <c r="J234" s="59">
        <v>3</v>
      </c>
      <c r="K234" s="59"/>
      <c r="L234" s="59"/>
      <c r="M234" s="59"/>
      <c r="N234" s="59"/>
      <c r="O234" s="59"/>
      <c r="P234" s="59"/>
      <c r="AK234" s="46" t="str" cm="1">
        <f t="array" ref="AK234">IFERROR(INDEX(ReferenceTbl[Fixture Description],_xlfn.AGGREGATE(15,3,(ReferenceTbl[Type]=$AK$1)/(ReferenceTbl[Type]=$AK$1)*(ROW(ReferenceTbl[Type])-ROW($B$1)),ROWS($AJ$2:AJ234))),"")</f>
        <v/>
      </c>
      <c r="AL234" s="46" t="str" cm="1">
        <f t="array" ref="AL234">IFERROR(INDEX(ReferenceTbl[Fixture Description],_xlfn.AGGREGATE(15,3,(ReferenceTbl[Type]=$AL$1)/(ReferenceTbl[Type]=$AL$1)*(ROW(ReferenceTbl[Type])-ROW($B$1)),ROWS($AJ$2:AK234))),"")</f>
        <v/>
      </c>
      <c r="AM234" s="46" t="str" cm="1">
        <f t="array" ref="AM234">IFERROR(INDEX(ReferenceTbl[Fixture Description],_xlfn.AGGREGATE(15,3,(ReferenceTbl[Type]=$AM$1)/(ReferenceTbl[Type]=$AM$1)*(ROW(ReferenceTbl[Type])-ROW($B$1)),ROWS($AJ$2:AL234))),"")</f>
        <v/>
      </c>
    </row>
    <row r="235" spans="1:39" x14ac:dyDescent="0.25">
      <c r="A235" s="18" t="s">
        <v>3610</v>
      </c>
      <c r="B235" s="18" t="s">
        <v>235</v>
      </c>
      <c r="C235" s="58">
        <v>3</v>
      </c>
      <c r="D235" s="58">
        <v>13.5</v>
      </c>
      <c r="E235" s="58">
        <v>40.5</v>
      </c>
      <c r="F235" s="59">
        <v>98</v>
      </c>
      <c r="G235" s="59">
        <v>0.75</v>
      </c>
      <c r="H235" s="59"/>
      <c r="I235" s="59">
        <v>12</v>
      </c>
      <c r="J235" s="59">
        <v>5</v>
      </c>
      <c r="K235" s="59"/>
      <c r="L235" s="59"/>
      <c r="M235" s="59"/>
      <c r="N235" s="59"/>
      <c r="O235" s="59">
        <v>4</v>
      </c>
      <c r="P235" s="59"/>
      <c r="AK235" s="46" t="str" cm="1">
        <f t="array" ref="AK235">IFERROR(INDEX(ReferenceTbl[Fixture Description],_xlfn.AGGREGATE(15,3,(ReferenceTbl[Type]=$AK$1)/(ReferenceTbl[Type]=$AK$1)*(ROW(ReferenceTbl[Type])-ROW($B$1)),ROWS($AJ$2:AJ235))),"")</f>
        <v/>
      </c>
      <c r="AL235" s="46" t="str" cm="1">
        <f t="array" ref="AL235">IFERROR(INDEX(ReferenceTbl[Fixture Description],_xlfn.AGGREGATE(15,3,(ReferenceTbl[Type]=$AL$1)/(ReferenceTbl[Type]=$AL$1)*(ROW(ReferenceTbl[Type])-ROW($B$1)),ROWS($AJ$2:AK235))),"")</f>
        <v/>
      </c>
      <c r="AM235" s="46" t="str" cm="1">
        <f t="array" ref="AM235">IFERROR(INDEX(ReferenceTbl[Fixture Description],_xlfn.AGGREGATE(15,3,(ReferenceTbl[Type]=$AM$1)/(ReferenceTbl[Type]=$AM$1)*(ROW(ReferenceTbl[Type])-ROW($B$1)),ROWS($AJ$2:AL235))),"")</f>
        <v/>
      </c>
    </row>
    <row r="236" spans="1:39" x14ac:dyDescent="0.25">
      <c r="A236" s="18" t="s">
        <v>3611</v>
      </c>
      <c r="B236" s="18" t="s">
        <v>235</v>
      </c>
      <c r="C236" s="58">
        <v>3</v>
      </c>
      <c r="D236" s="58">
        <v>11</v>
      </c>
      <c r="E236" s="58">
        <v>33</v>
      </c>
      <c r="F236" s="59">
        <v>90</v>
      </c>
      <c r="G236" s="59">
        <v>0.75</v>
      </c>
      <c r="H236" s="59"/>
      <c r="I236" s="59">
        <v>0</v>
      </c>
      <c r="J236" s="59">
        <v>5</v>
      </c>
      <c r="K236" s="59"/>
      <c r="L236" s="59"/>
      <c r="M236" s="59"/>
      <c r="N236" s="59"/>
      <c r="O236" s="59"/>
      <c r="P236" s="59"/>
      <c r="AK236" s="46" t="str" cm="1">
        <f t="array" ref="AK236">IFERROR(INDEX(ReferenceTbl[Fixture Description],_xlfn.AGGREGATE(15,3,(ReferenceTbl[Type]=$AK$1)/(ReferenceTbl[Type]=$AK$1)*(ROW(ReferenceTbl[Type])-ROW($B$1)),ROWS($AJ$2:AJ236))),"")</f>
        <v/>
      </c>
      <c r="AL236" s="46" t="str" cm="1">
        <f t="array" ref="AL236">IFERROR(INDEX(ReferenceTbl[Fixture Description],_xlfn.AGGREGATE(15,3,(ReferenceTbl[Type]=$AL$1)/(ReferenceTbl[Type]=$AL$1)*(ROW(ReferenceTbl[Type])-ROW($B$1)),ROWS($AJ$2:AK236))),"")</f>
        <v/>
      </c>
      <c r="AM236" s="46" t="str" cm="1">
        <f t="array" ref="AM236">IFERROR(INDEX(ReferenceTbl[Fixture Description],_xlfn.AGGREGATE(15,3,(ReferenceTbl[Type]=$AM$1)/(ReferenceTbl[Type]=$AM$1)*(ROW(ReferenceTbl[Type])-ROW($B$1)),ROWS($AJ$2:AL236))),"")</f>
        <v/>
      </c>
    </row>
    <row r="237" spans="1:39" x14ac:dyDescent="0.25">
      <c r="A237" s="18" t="s">
        <v>3612</v>
      </c>
      <c r="B237" s="18" t="s">
        <v>235</v>
      </c>
      <c r="C237" s="58">
        <v>3</v>
      </c>
      <c r="D237" s="58">
        <v>9.5</v>
      </c>
      <c r="E237" s="58">
        <v>28.5</v>
      </c>
      <c r="F237" s="59">
        <v>90</v>
      </c>
      <c r="G237" s="59">
        <v>0.75</v>
      </c>
      <c r="H237" s="59"/>
      <c r="I237" s="59">
        <v>0</v>
      </c>
      <c r="J237" s="59">
        <v>3</v>
      </c>
      <c r="K237" s="59"/>
      <c r="L237" s="59"/>
      <c r="M237" s="59"/>
      <c r="N237" s="59"/>
      <c r="O237" s="59"/>
      <c r="P237" s="59"/>
      <c r="AK237" s="46" t="str" cm="1">
        <f t="array" ref="AK237">IFERROR(INDEX(ReferenceTbl[Fixture Description],_xlfn.AGGREGATE(15,3,(ReferenceTbl[Type]=$AK$1)/(ReferenceTbl[Type]=$AK$1)*(ROW(ReferenceTbl[Type])-ROW($B$1)),ROWS($AJ$2:AJ237))),"")</f>
        <v/>
      </c>
      <c r="AL237" s="46" t="str" cm="1">
        <f t="array" ref="AL237">IFERROR(INDEX(ReferenceTbl[Fixture Description],_xlfn.AGGREGATE(15,3,(ReferenceTbl[Type]=$AL$1)/(ReferenceTbl[Type]=$AL$1)*(ROW(ReferenceTbl[Type])-ROW($B$1)),ROWS($AJ$2:AK237))),"")</f>
        <v/>
      </c>
      <c r="AM237" s="46" t="str" cm="1">
        <f t="array" ref="AM237">IFERROR(INDEX(ReferenceTbl[Fixture Description],_xlfn.AGGREGATE(15,3,(ReferenceTbl[Type]=$AM$1)/(ReferenceTbl[Type]=$AM$1)*(ROW(ReferenceTbl[Type])-ROW($B$1)),ROWS($AJ$2:AL237))),"")</f>
        <v/>
      </c>
    </row>
    <row r="238" spans="1:39" x14ac:dyDescent="0.25">
      <c r="A238" s="18" t="s">
        <v>3613</v>
      </c>
      <c r="B238" s="18" t="s">
        <v>235</v>
      </c>
      <c r="C238" s="58">
        <v>2</v>
      </c>
      <c r="D238" s="58">
        <v>13.5</v>
      </c>
      <c r="E238" s="58">
        <v>27</v>
      </c>
      <c r="F238" s="59">
        <v>78</v>
      </c>
      <c r="G238" s="59">
        <v>0.5</v>
      </c>
      <c r="H238" s="59"/>
      <c r="I238" s="59">
        <v>12</v>
      </c>
      <c r="J238" s="59">
        <v>5</v>
      </c>
      <c r="K238" s="59"/>
      <c r="L238" s="59"/>
      <c r="M238" s="59"/>
      <c r="N238" s="59"/>
      <c r="O238" s="59">
        <v>4</v>
      </c>
      <c r="P238" s="59"/>
      <c r="AK238" s="46" t="str" cm="1">
        <f t="array" ref="AK238">IFERROR(INDEX(ReferenceTbl[Fixture Description],_xlfn.AGGREGATE(15,3,(ReferenceTbl[Type]=$AK$1)/(ReferenceTbl[Type]=$AK$1)*(ROW(ReferenceTbl[Type])-ROW($B$1)),ROWS($AJ$2:AJ238))),"")</f>
        <v/>
      </c>
      <c r="AL238" s="46" t="str" cm="1">
        <f t="array" ref="AL238">IFERROR(INDEX(ReferenceTbl[Fixture Description],_xlfn.AGGREGATE(15,3,(ReferenceTbl[Type]=$AL$1)/(ReferenceTbl[Type]=$AL$1)*(ROW(ReferenceTbl[Type])-ROW($B$1)),ROWS($AJ$2:AK238))),"")</f>
        <v/>
      </c>
      <c r="AM238" s="46" t="str" cm="1">
        <f t="array" ref="AM238">IFERROR(INDEX(ReferenceTbl[Fixture Description],_xlfn.AGGREGATE(15,3,(ReferenceTbl[Type]=$AM$1)/(ReferenceTbl[Type]=$AM$1)*(ROW(ReferenceTbl[Type])-ROW($B$1)),ROWS($AJ$2:AL238))),"")</f>
        <v/>
      </c>
    </row>
    <row r="239" spans="1:39" x14ac:dyDescent="0.25">
      <c r="A239" s="18" t="s">
        <v>3614</v>
      </c>
      <c r="B239" s="18" t="s">
        <v>235</v>
      </c>
      <c r="C239" s="58">
        <v>2</v>
      </c>
      <c r="D239" s="58">
        <v>11</v>
      </c>
      <c r="E239" s="58">
        <v>22</v>
      </c>
      <c r="F239" s="59">
        <v>78</v>
      </c>
      <c r="G239" s="59">
        <v>0.5</v>
      </c>
      <c r="H239" s="59"/>
      <c r="I239" s="59">
        <v>0</v>
      </c>
      <c r="J239" s="59">
        <v>5</v>
      </c>
      <c r="K239" s="59"/>
      <c r="L239" s="59"/>
      <c r="M239" s="59"/>
      <c r="N239" s="59"/>
      <c r="O239" s="59"/>
      <c r="P239" s="59"/>
      <c r="AK239" s="46" t="str" cm="1">
        <f t="array" ref="AK239">IFERROR(INDEX(ReferenceTbl[Fixture Description],_xlfn.AGGREGATE(15,3,(ReferenceTbl[Type]=$AK$1)/(ReferenceTbl[Type]=$AK$1)*(ROW(ReferenceTbl[Type])-ROW($B$1)),ROWS($AJ$2:AJ239))),"")</f>
        <v/>
      </c>
      <c r="AL239" s="46" t="str" cm="1">
        <f t="array" ref="AL239">IFERROR(INDEX(ReferenceTbl[Fixture Description],_xlfn.AGGREGATE(15,3,(ReferenceTbl[Type]=$AL$1)/(ReferenceTbl[Type]=$AL$1)*(ROW(ReferenceTbl[Type])-ROW($B$1)),ROWS($AJ$2:AK239))),"")</f>
        <v/>
      </c>
      <c r="AM239" s="46" t="str" cm="1">
        <f t="array" ref="AM239">IFERROR(INDEX(ReferenceTbl[Fixture Description],_xlfn.AGGREGATE(15,3,(ReferenceTbl[Type]=$AM$1)/(ReferenceTbl[Type]=$AM$1)*(ROW(ReferenceTbl[Type])-ROW($B$1)),ROWS($AJ$2:AL239))),"")</f>
        <v/>
      </c>
    </row>
    <row r="240" spans="1:39" x14ac:dyDescent="0.25">
      <c r="A240" s="18" t="s">
        <v>3615</v>
      </c>
      <c r="B240" s="18" t="s">
        <v>235</v>
      </c>
      <c r="C240" s="58">
        <v>2</v>
      </c>
      <c r="D240" s="58">
        <v>9.5</v>
      </c>
      <c r="E240" s="58">
        <v>19</v>
      </c>
      <c r="F240" s="59">
        <v>78</v>
      </c>
      <c r="G240" s="59">
        <v>0.5</v>
      </c>
      <c r="H240" s="59"/>
      <c r="I240" s="59">
        <v>0</v>
      </c>
      <c r="J240" s="59">
        <v>3</v>
      </c>
      <c r="K240" s="59"/>
      <c r="L240" s="59"/>
      <c r="M240" s="59"/>
      <c r="N240" s="59"/>
      <c r="O240" s="59"/>
      <c r="P240" s="59"/>
      <c r="AK240" s="46" t="str" cm="1">
        <f t="array" ref="AK240">IFERROR(INDEX(ReferenceTbl[Fixture Description],_xlfn.AGGREGATE(15,3,(ReferenceTbl[Type]=$AK$1)/(ReferenceTbl[Type]=$AK$1)*(ROW(ReferenceTbl[Type])-ROW($B$1)),ROWS($AJ$2:AJ240))),"")</f>
        <v/>
      </c>
      <c r="AL240" s="46" t="str" cm="1">
        <f t="array" ref="AL240">IFERROR(INDEX(ReferenceTbl[Fixture Description],_xlfn.AGGREGATE(15,3,(ReferenceTbl[Type]=$AL$1)/(ReferenceTbl[Type]=$AL$1)*(ROW(ReferenceTbl[Type])-ROW($B$1)),ROWS($AJ$2:AK240))),"")</f>
        <v/>
      </c>
      <c r="AM240" s="46" t="str" cm="1">
        <f t="array" ref="AM240">IFERROR(INDEX(ReferenceTbl[Fixture Description],_xlfn.AGGREGATE(15,3,(ReferenceTbl[Type]=$AM$1)/(ReferenceTbl[Type]=$AM$1)*(ROW(ReferenceTbl[Type])-ROW($B$1)),ROWS($AJ$2:AL240))),"")</f>
        <v/>
      </c>
    </row>
    <row r="241" spans="1:39" x14ac:dyDescent="0.25">
      <c r="A241" s="18" t="s">
        <v>186</v>
      </c>
      <c r="B241" s="18" t="s">
        <v>235</v>
      </c>
      <c r="C241" s="58">
        <v>1</v>
      </c>
      <c r="D241" s="58">
        <v>13.5</v>
      </c>
      <c r="E241" s="58">
        <v>13.5</v>
      </c>
      <c r="F241" s="59">
        <v>65</v>
      </c>
      <c r="G241" s="59">
        <v>0.25</v>
      </c>
      <c r="H241" s="59"/>
      <c r="I241" s="59">
        <v>12</v>
      </c>
      <c r="J241" s="59">
        <v>5</v>
      </c>
      <c r="K241" s="59"/>
      <c r="L241" s="59"/>
      <c r="M241" s="59"/>
      <c r="N241" s="59"/>
      <c r="O241" s="59">
        <v>4</v>
      </c>
      <c r="P241" s="59"/>
      <c r="AK241" s="46" t="str" cm="1">
        <f t="array" ref="AK241">IFERROR(INDEX(ReferenceTbl[Fixture Description],_xlfn.AGGREGATE(15,3,(ReferenceTbl[Type]=$AK$1)/(ReferenceTbl[Type]=$AK$1)*(ROW(ReferenceTbl[Type])-ROW($B$1)),ROWS($AJ$2:AJ241))),"")</f>
        <v/>
      </c>
      <c r="AL241" s="46" t="str" cm="1">
        <f t="array" ref="AL241">IFERROR(INDEX(ReferenceTbl[Fixture Description],_xlfn.AGGREGATE(15,3,(ReferenceTbl[Type]=$AL$1)/(ReferenceTbl[Type]=$AL$1)*(ROW(ReferenceTbl[Type])-ROW($B$1)),ROWS($AJ$2:AK241))),"")</f>
        <v/>
      </c>
      <c r="AM241" s="46" t="str" cm="1">
        <f t="array" ref="AM241">IFERROR(INDEX(ReferenceTbl[Fixture Description],_xlfn.AGGREGATE(15,3,(ReferenceTbl[Type]=$AM$1)/(ReferenceTbl[Type]=$AM$1)*(ROW(ReferenceTbl[Type])-ROW($B$1)),ROWS($AJ$2:AL241))),"")</f>
        <v/>
      </c>
    </row>
    <row r="242" spans="1:39" x14ac:dyDescent="0.25">
      <c r="A242" s="18" t="s">
        <v>184</v>
      </c>
      <c r="B242" s="18" t="s">
        <v>235</v>
      </c>
      <c r="C242" s="58">
        <v>1</v>
      </c>
      <c r="D242" s="58">
        <v>11</v>
      </c>
      <c r="E242" s="58">
        <v>11</v>
      </c>
      <c r="F242" s="59">
        <v>65</v>
      </c>
      <c r="G242" s="59">
        <v>0.25</v>
      </c>
      <c r="H242" s="59"/>
      <c r="I242" s="59">
        <v>0</v>
      </c>
      <c r="J242" s="59">
        <v>5</v>
      </c>
      <c r="K242" s="59"/>
      <c r="L242" s="59"/>
      <c r="M242" s="59"/>
      <c r="N242" s="59"/>
      <c r="O242" s="59"/>
      <c r="P242" s="59"/>
      <c r="AK242" s="46" t="str" cm="1">
        <f t="array" ref="AK242">IFERROR(INDEX(ReferenceTbl[Fixture Description],_xlfn.AGGREGATE(15,3,(ReferenceTbl[Type]=$AK$1)/(ReferenceTbl[Type]=$AK$1)*(ROW(ReferenceTbl[Type])-ROW($B$1)),ROWS($AJ$2:AJ242))),"")</f>
        <v/>
      </c>
      <c r="AL242" s="46" t="str" cm="1">
        <f t="array" ref="AL242">IFERROR(INDEX(ReferenceTbl[Fixture Description],_xlfn.AGGREGATE(15,3,(ReferenceTbl[Type]=$AL$1)/(ReferenceTbl[Type]=$AL$1)*(ROW(ReferenceTbl[Type])-ROW($B$1)),ROWS($AJ$2:AK242))),"")</f>
        <v/>
      </c>
      <c r="AM242" s="46" t="str" cm="1">
        <f t="array" ref="AM242">IFERROR(INDEX(ReferenceTbl[Fixture Description],_xlfn.AGGREGATE(15,3,(ReferenceTbl[Type]=$AM$1)/(ReferenceTbl[Type]=$AM$1)*(ROW(ReferenceTbl[Type])-ROW($B$1)),ROWS($AJ$2:AL242))),"")</f>
        <v/>
      </c>
    </row>
    <row r="243" spans="1:39" x14ac:dyDescent="0.25">
      <c r="A243" s="18" t="s">
        <v>182</v>
      </c>
      <c r="B243" s="18" t="s">
        <v>235</v>
      </c>
      <c r="C243" s="58">
        <v>1</v>
      </c>
      <c r="D243" s="58">
        <v>9.5</v>
      </c>
      <c r="E243" s="58">
        <v>9.5</v>
      </c>
      <c r="F243" s="59">
        <v>65</v>
      </c>
      <c r="G243" s="59">
        <v>0.25</v>
      </c>
      <c r="H243" s="59"/>
      <c r="I243" s="59">
        <v>0</v>
      </c>
      <c r="J243" s="59">
        <v>3</v>
      </c>
      <c r="K243" s="59"/>
      <c r="L243" s="59"/>
      <c r="M243" s="59"/>
      <c r="N243" s="59"/>
      <c r="O243" s="59"/>
      <c r="P243" s="59"/>
      <c r="AK243" s="46" t="str" cm="1">
        <f t="array" ref="AK243">IFERROR(INDEX(ReferenceTbl[Fixture Description],_xlfn.AGGREGATE(15,3,(ReferenceTbl[Type]=$AK$1)/(ReferenceTbl[Type]=$AK$1)*(ROW(ReferenceTbl[Type])-ROW($B$1)),ROWS($AJ$2:AJ243))),"")</f>
        <v/>
      </c>
      <c r="AL243" s="46" t="str" cm="1">
        <f t="array" ref="AL243">IFERROR(INDEX(ReferenceTbl[Fixture Description],_xlfn.AGGREGATE(15,3,(ReferenceTbl[Type]=$AL$1)/(ReferenceTbl[Type]=$AL$1)*(ROW(ReferenceTbl[Type])-ROW($B$1)),ROWS($AJ$2:AK243))),"")</f>
        <v/>
      </c>
      <c r="AM243" s="46" t="str" cm="1">
        <f t="array" ref="AM243">IFERROR(INDEX(ReferenceTbl[Fixture Description],_xlfn.AGGREGATE(15,3,(ReferenceTbl[Type]=$AM$1)/(ReferenceTbl[Type]=$AM$1)*(ROW(ReferenceTbl[Type])-ROW($B$1)),ROWS($AJ$2:AL243))),"")</f>
        <v/>
      </c>
    </row>
    <row r="244" spans="1:39" x14ac:dyDescent="0.25">
      <c r="AK244" s="46" t="str" cm="1">
        <f t="array" ref="AK244">IFERROR(INDEX(ReferenceTbl[Fixture Description],_xlfn.AGGREGATE(15,3,(ReferenceTbl[Type]=$AK$1)/(ReferenceTbl[Type]=$AK$1)*(ROW(ReferenceTbl[Type])-ROW($B$1)),ROWS($AJ$2:AJ244))),"")</f>
        <v/>
      </c>
      <c r="AL244" s="46" t="str" cm="1">
        <f t="array" ref="AL244">IFERROR(INDEX(ReferenceTbl[Fixture Description],_xlfn.AGGREGATE(15,3,(ReferenceTbl[Type]=$AL$1)/(ReferenceTbl[Type]=$AL$1)*(ROW(ReferenceTbl[Type])-ROW($B$1)),ROWS($AJ$2:AK244))),"")</f>
        <v/>
      </c>
      <c r="AM244" s="46" t="str" cm="1">
        <f t="array" ref="AM244">IFERROR(INDEX(ReferenceTbl[Fixture Description],_xlfn.AGGREGATE(15,3,(ReferenceTbl[Type]=$AM$1)/(ReferenceTbl[Type]=$AM$1)*(ROW(ReferenceTbl[Type])-ROW($B$1)),ROWS($AJ$2:AL244))),"")</f>
        <v/>
      </c>
    </row>
    <row r="245" spans="1:39" x14ac:dyDescent="0.25">
      <c r="AK245" s="46" t="str" cm="1">
        <f t="array" ref="AK245">IFERROR(INDEX(ReferenceTbl[Fixture Description],_xlfn.AGGREGATE(15,3,(ReferenceTbl[Type]=$AK$1)/(ReferenceTbl[Type]=$AK$1)*(ROW(ReferenceTbl[Type])-ROW($B$1)),ROWS($AJ$2:AJ245))),"")</f>
        <v/>
      </c>
      <c r="AL245" s="46" t="str" cm="1">
        <f t="array" ref="AL245">IFERROR(INDEX(ReferenceTbl[Fixture Description],_xlfn.AGGREGATE(15,3,(ReferenceTbl[Type]=$AL$1)/(ReferenceTbl[Type]=$AL$1)*(ROW(ReferenceTbl[Type])-ROW($B$1)),ROWS($AJ$2:AK245))),"")</f>
        <v/>
      </c>
      <c r="AM245" s="46" t="str" cm="1">
        <f t="array" ref="AM245">IFERROR(INDEX(ReferenceTbl[Fixture Description],_xlfn.AGGREGATE(15,3,(ReferenceTbl[Type]=$AM$1)/(ReferenceTbl[Type]=$AM$1)*(ROW(ReferenceTbl[Type])-ROW($B$1)),ROWS($AJ$2:AL245))),"")</f>
        <v/>
      </c>
    </row>
    <row r="246" spans="1:39" x14ac:dyDescent="0.25">
      <c r="AK246" s="46" t="str" cm="1">
        <f t="array" ref="AK246">IFERROR(INDEX(ReferenceTbl[Fixture Description],_xlfn.AGGREGATE(15,3,(ReferenceTbl[Type]=$AK$1)/(ReferenceTbl[Type]=$AK$1)*(ROW(ReferenceTbl[Type])-ROW($B$1)),ROWS($AJ$2:AJ246))),"")</f>
        <v/>
      </c>
      <c r="AL246" s="46" t="str" cm="1">
        <f t="array" ref="AL246">IFERROR(INDEX(ReferenceTbl[Fixture Description],_xlfn.AGGREGATE(15,3,(ReferenceTbl[Type]=$AL$1)/(ReferenceTbl[Type]=$AL$1)*(ROW(ReferenceTbl[Type])-ROW($B$1)),ROWS($AJ$2:AK246))),"")</f>
        <v/>
      </c>
      <c r="AM246" s="46" t="str" cm="1">
        <f t="array" ref="AM246">IFERROR(INDEX(ReferenceTbl[Fixture Description],_xlfn.AGGREGATE(15,3,(ReferenceTbl[Type]=$AM$1)/(ReferenceTbl[Type]=$AM$1)*(ROW(ReferenceTbl[Type])-ROW($B$1)),ROWS($AJ$2:AL246))),"")</f>
        <v/>
      </c>
    </row>
    <row r="247" spans="1:39" x14ac:dyDescent="0.25">
      <c r="AK247" s="46" t="str" cm="1">
        <f t="array" ref="AK247">IFERROR(INDEX(ReferenceTbl[Fixture Description],_xlfn.AGGREGATE(15,3,(ReferenceTbl[Type]=$AK$1)/(ReferenceTbl[Type]=$AK$1)*(ROW(ReferenceTbl[Type])-ROW($B$1)),ROWS($AJ$2:AJ247))),"")</f>
        <v/>
      </c>
      <c r="AL247" s="46" t="str" cm="1">
        <f t="array" ref="AL247">IFERROR(INDEX(ReferenceTbl[Fixture Description],_xlfn.AGGREGATE(15,3,(ReferenceTbl[Type]=$AL$1)/(ReferenceTbl[Type]=$AL$1)*(ROW(ReferenceTbl[Type])-ROW($B$1)),ROWS($AJ$2:AK247))),"")</f>
        <v/>
      </c>
      <c r="AM247" s="46" t="str" cm="1">
        <f t="array" ref="AM247">IFERROR(INDEX(ReferenceTbl[Fixture Description],_xlfn.AGGREGATE(15,3,(ReferenceTbl[Type]=$AM$1)/(ReferenceTbl[Type]=$AM$1)*(ROW(ReferenceTbl[Type])-ROW($B$1)),ROWS($AJ$2:AL247))),"")</f>
        <v/>
      </c>
    </row>
    <row r="248" spans="1:39" x14ac:dyDescent="0.25">
      <c r="AK248" s="46" t="str" cm="1">
        <f t="array" ref="AK248">IFERROR(INDEX(ReferenceTbl[Fixture Description],_xlfn.AGGREGATE(15,3,(ReferenceTbl[Type]=$AK$1)/(ReferenceTbl[Type]=$AK$1)*(ROW(ReferenceTbl[Type])-ROW($B$1)),ROWS($AJ$2:AJ248))),"")</f>
        <v/>
      </c>
      <c r="AL248" s="46" t="str" cm="1">
        <f t="array" ref="AL248">IFERROR(INDEX(ReferenceTbl[Fixture Description],_xlfn.AGGREGATE(15,3,(ReferenceTbl[Type]=$AL$1)/(ReferenceTbl[Type]=$AL$1)*(ROW(ReferenceTbl[Type])-ROW($B$1)),ROWS($AJ$2:AK248))),"")</f>
        <v/>
      </c>
      <c r="AM248" s="46" t="str" cm="1">
        <f t="array" ref="AM248">IFERROR(INDEX(ReferenceTbl[Fixture Description],_xlfn.AGGREGATE(15,3,(ReferenceTbl[Type]=$AM$1)/(ReferenceTbl[Type]=$AM$1)*(ROW(ReferenceTbl[Type])-ROW($B$1)),ROWS($AJ$2:AL248))),"")</f>
        <v/>
      </c>
    </row>
    <row r="249" spans="1:39" x14ac:dyDescent="0.25">
      <c r="AK249" s="46" t="str" cm="1">
        <f t="array" ref="AK249">IFERROR(INDEX(ReferenceTbl[Fixture Description],_xlfn.AGGREGATE(15,3,(ReferenceTbl[Type]=$AK$1)/(ReferenceTbl[Type]=$AK$1)*(ROW(ReferenceTbl[Type])-ROW($B$1)),ROWS($AJ$2:AJ249))),"")</f>
        <v/>
      </c>
      <c r="AL249" s="46" t="str" cm="1">
        <f t="array" ref="AL249">IFERROR(INDEX(ReferenceTbl[Fixture Description],_xlfn.AGGREGATE(15,3,(ReferenceTbl[Type]=$AL$1)/(ReferenceTbl[Type]=$AL$1)*(ROW(ReferenceTbl[Type])-ROW($B$1)),ROWS($AJ$2:AK249))),"")</f>
        <v/>
      </c>
      <c r="AM249" s="46" t="str" cm="1">
        <f t="array" ref="AM249">IFERROR(INDEX(ReferenceTbl[Fixture Description],_xlfn.AGGREGATE(15,3,(ReferenceTbl[Type]=$AM$1)/(ReferenceTbl[Type]=$AM$1)*(ROW(ReferenceTbl[Type])-ROW($B$1)),ROWS($AJ$2:AL249))),"")</f>
        <v/>
      </c>
    </row>
    <row r="250" spans="1:39" x14ac:dyDescent="0.25">
      <c r="AK250" s="46" t="str" cm="1">
        <f t="array" ref="AK250">IFERROR(INDEX(ReferenceTbl[Fixture Description],_xlfn.AGGREGATE(15,3,(ReferenceTbl[Type]=$AK$1)/(ReferenceTbl[Type]=$AK$1)*(ROW(ReferenceTbl[Type])-ROW($B$1)),ROWS($AJ$2:AJ250))),"")</f>
        <v/>
      </c>
      <c r="AL250" s="46" t="str" cm="1">
        <f t="array" ref="AL250">IFERROR(INDEX(ReferenceTbl[Fixture Description],_xlfn.AGGREGATE(15,3,(ReferenceTbl[Type]=$AL$1)/(ReferenceTbl[Type]=$AL$1)*(ROW(ReferenceTbl[Type])-ROW($B$1)),ROWS($AJ$2:AK250))),"")</f>
        <v/>
      </c>
      <c r="AM250" s="46" t="str" cm="1">
        <f t="array" ref="AM250">IFERROR(INDEX(ReferenceTbl[Fixture Description],_xlfn.AGGREGATE(15,3,(ReferenceTbl[Type]=$AM$1)/(ReferenceTbl[Type]=$AM$1)*(ROW(ReferenceTbl[Type])-ROW($B$1)),ROWS($AJ$2:AL250))),"")</f>
        <v/>
      </c>
    </row>
    <row r="251" spans="1:39" x14ac:dyDescent="0.25">
      <c r="AK251" s="46" t="str" cm="1">
        <f t="array" ref="AK251">IFERROR(INDEX(ReferenceTbl[Fixture Description],_xlfn.AGGREGATE(15,3,(ReferenceTbl[Type]=$AK$1)/(ReferenceTbl[Type]=$AK$1)*(ROW(ReferenceTbl[Type])-ROW($B$1)),ROWS($AJ$2:AJ251))),"")</f>
        <v/>
      </c>
      <c r="AL251" s="46" t="str" cm="1">
        <f t="array" ref="AL251">IFERROR(INDEX(ReferenceTbl[Fixture Description],_xlfn.AGGREGATE(15,3,(ReferenceTbl[Type]=$AL$1)/(ReferenceTbl[Type]=$AL$1)*(ROW(ReferenceTbl[Type])-ROW($B$1)),ROWS($AJ$2:AK251))),"")</f>
        <v/>
      </c>
      <c r="AM251" s="46" t="str" cm="1">
        <f t="array" ref="AM251">IFERROR(INDEX(ReferenceTbl[Fixture Description],_xlfn.AGGREGATE(15,3,(ReferenceTbl[Type]=$AM$1)/(ReferenceTbl[Type]=$AM$1)*(ROW(ReferenceTbl[Type])-ROW($B$1)),ROWS($AJ$2:AL251))),"")</f>
        <v/>
      </c>
    </row>
    <row r="252" spans="1:39" x14ac:dyDescent="0.25">
      <c r="AK252" s="46" t="str" cm="1">
        <f t="array" ref="AK252">IFERROR(INDEX(ReferenceTbl[Fixture Description],_xlfn.AGGREGATE(15,3,(ReferenceTbl[Type]=$AK$1)/(ReferenceTbl[Type]=$AK$1)*(ROW(ReferenceTbl[Type])-ROW($B$1)),ROWS($AJ$2:AJ252))),"")</f>
        <v/>
      </c>
      <c r="AL252" s="46" t="str" cm="1">
        <f t="array" ref="AL252">IFERROR(INDEX(ReferenceTbl[Fixture Description],_xlfn.AGGREGATE(15,3,(ReferenceTbl[Type]=$AL$1)/(ReferenceTbl[Type]=$AL$1)*(ROW(ReferenceTbl[Type])-ROW($B$1)),ROWS($AJ$2:AK252))),"")</f>
        <v/>
      </c>
      <c r="AM252" s="46" t="str" cm="1">
        <f t="array" ref="AM252">IFERROR(INDEX(ReferenceTbl[Fixture Description],_xlfn.AGGREGATE(15,3,(ReferenceTbl[Type]=$AM$1)/(ReferenceTbl[Type]=$AM$1)*(ROW(ReferenceTbl[Type])-ROW($B$1)),ROWS($AJ$2:AL252))),"")</f>
        <v/>
      </c>
    </row>
    <row r="253" spans="1:39" x14ac:dyDescent="0.25">
      <c r="AK253" s="46" t="str" cm="1">
        <f t="array" ref="AK253">IFERROR(INDEX(ReferenceTbl[Fixture Description],_xlfn.AGGREGATE(15,3,(ReferenceTbl[Type]=$AK$1)/(ReferenceTbl[Type]=$AK$1)*(ROW(ReferenceTbl[Type])-ROW($B$1)),ROWS($AJ$2:AJ253))),"")</f>
        <v/>
      </c>
      <c r="AL253" s="46" t="str" cm="1">
        <f t="array" ref="AL253">IFERROR(INDEX(ReferenceTbl[Fixture Description],_xlfn.AGGREGATE(15,3,(ReferenceTbl[Type]=$AL$1)/(ReferenceTbl[Type]=$AL$1)*(ROW(ReferenceTbl[Type])-ROW($B$1)),ROWS($AJ$2:AK253))),"")</f>
        <v/>
      </c>
      <c r="AM253" s="46" t="str" cm="1">
        <f t="array" ref="AM253">IFERROR(INDEX(ReferenceTbl[Fixture Description],_xlfn.AGGREGATE(15,3,(ReferenceTbl[Type]=$AM$1)/(ReferenceTbl[Type]=$AM$1)*(ROW(ReferenceTbl[Type])-ROW($B$1)),ROWS($AJ$2:AL253))),"")</f>
        <v/>
      </c>
    </row>
    <row r="254" spans="1:39" x14ac:dyDescent="0.25">
      <c r="AK254" s="46" t="str" cm="1">
        <f t="array" ref="AK254">IFERROR(INDEX(ReferenceTbl[Fixture Description],_xlfn.AGGREGATE(15,3,(ReferenceTbl[Type]=$AK$1)/(ReferenceTbl[Type]=$AK$1)*(ROW(ReferenceTbl[Type])-ROW($B$1)),ROWS($AJ$2:AJ254))),"")</f>
        <v/>
      </c>
      <c r="AL254" s="46" t="str" cm="1">
        <f t="array" ref="AL254">IFERROR(INDEX(ReferenceTbl[Fixture Description],_xlfn.AGGREGATE(15,3,(ReferenceTbl[Type]=$AL$1)/(ReferenceTbl[Type]=$AL$1)*(ROW(ReferenceTbl[Type])-ROW($B$1)),ROWS($AJ$2:AK254))),"")</f>
        <v/>
      </c>
      <c r="AM254" s="46" t="str" cm="1">
        <f t="array" ref="AM254">IFERROR(INDEX(ReferenceTbl[Fixture Description],_xlfn.AGGREGATE(15,3,(ReferenceTbl[Type]=$AM$1)/(ReferenceTbl[Type]=$AM$1)*(ROW(ReferenceTbl[Type])-ROW($B$1)),ROWS($AJ$2:AL254))),"")</f>
        <v/>
      </c>
    </row>
    <row r="255" spans="1:39" x14ac:dyDescent="0.25">
      <c r="AK255" s="46" t="str" cm="1">
        <f t="array" ref="AK255">IFERROR(INDEX(ReferenceTbl[Fixture Description],_xlfn.AGGREGATE(15,3,(ReferenceTbl[Type]=$AK$1)/(ReferenceTbl[Type]=$AK$1)*(ROW(ReferenceTbl[Type])-ROW($B$1)),ROWS($AJ$2:AJ255))),"")</f>
        <v/>
      </c>
      <c r="AL255" s="46" t="str" cm="1">
        <f t="array" ref="AL255">IFERROR(INDEX(ReferenceTbl[Fixture Description],_xlfn.AGGREGATE(15,3,(ReferenceTbl[Type]=$AL$1)/(ReferenceTbl[Type]=$AL$1)*(ROW(ReferenceTbl[Type])-ROW($B$1)),ROWS($AJ$2:AK255))),"")</f>
        <v/>
      </c>
      <c r="AM255" s="46" t="str" cm="1">
        <f t="array" ref="AM255">IFERROR(INDEX(ReferenceTbl[Fixture Description],_xlfn.AGGREGATE(15,3,(ReferenceTbl[Type]=$AM$1)/(ReferenceTbl[Type]=$AM$1)*(ROW(ReferenceTbl[Type])-ROW($B$1)),ROWS($AJ$2:AL255))),"")</f>
        <v/>
      </c>
    </row>
    <row r="256" spans="1:39" x14ac:dyDescent="0.25">
      <c r="AK256" s="46" t="str" cm="1">
        <f t="array" ref="AK256">IFERROR(INDEX(ReferenceTbl[Fixture Description],_xlfn.AGGREGATE(15,3,(ReferenceTbl[Type]=$AK$1)/(ReferenceTbl[Type]=$AK$1)*(ROW(ReferenceTbl[Type])-ROW($B$1)),ROWS($AJ$2:AJ256))),"")</f>
        <v/>
      </c>
      <c r="AL256" s="46" t="str" cm="1">
        <f t="array" ref="AL256">IFERROR(INDEX(ReferenceTbl[Fixture Description],_xlfn.AGGREGATE(15,3,(ReferenceTbl[Type]=$AL$1)/(ReferenceTbl[Type]=$AL$1)*(ROW(ReferenceTbl[Type])-ROW($B$1)),ROWS($AJ$2:AK256))),"")</f>
        <v/>
      </c>
      <c r="AM256" s="46" t="str" cm="1">
        <f t="array" ref="AM256">IFERROR(INDEX(ReferenceTbl[Fixture Description],_xlfn.AGGREGATE(15,3,(ReferenceTbl[Type]=$AM$1)/(ReferenceTbl[Type]=$AM$1)*(ROW(ReferenceTbl[Type])-ROW($B$1)),ROWS($AJ$2:AL256))),"")</f>
        <v/>
      </c>
    </row>
    <row r="257" spans="37:39" x14ac:dyDescent="0.25">
      <c r="AK257" s="46" t="str" cm="1">
        <f t="array" ref="AK257">IFERROR(INDEX(ReferenceTbl[Fixture Description],_xlfn.AGGREGATE(15,3,(ReferenceTbl[Type]=$AK$1)/(ReferenceTbl[Type]=$AK$1)*(ROW(ReferenceTbl[Type])-ROW($B$1)),ROWS($AJ$2:AJ257))),"")</f>
        <v/>
      </c>
      <c r="AL257" s="46" t="str" cm="1">
        <f t="array" ref="AL257">IFERROR(INDEX(ReferenceTbl[Fixture Description],_xlfn.AGGREGATE(15,3,(ReferenceTbl[Type]=$AL$1)/(ReferenceTbl[Type]=$AL$1)*(ROW(ReferenceTbl[Type])-ROW($B$1)),ROWS($AJ$2:AK257))),"")</f>
        <v/>
      </c>
      <c r="AM257" s="46" t="str" cm="1">
        <f t="array" ref="AM257">IFERROR(INDEX(ReferenceTbl[Fixture Description],_xlfn.AGGREGATE(15,3,(ReferenceTbl[Type]=$AM$1)/(ReferenceTbl[Type]=$AM$1)*(ROW(ReferenceTbl[Type])-ROW($B$1)),ROWS($AJ$2:AL257))),"")</f>
        <v/>
      </c>
    </row>
    <row r="258" spans="37:39" x14ac:dyDescent="0.25">
      <c r="AK258" s="46" t="str" cm="1">
        <f t="array" ref="AK258">IFERROR(INDEX(ReferenceTbl[Fixture Description],_xlfn.AGGREGATE(15,3,(ReferenceTbl[Type]=$AK$1)/(ReferenceTbl[Type]=$AK$1)*(ROW(ReferenceTbl[Type])-ROW($B$1)),ROWS($AJ$2:AJ258))),"")</f>
        <v/>
      </c>
      <c r="AL258" s="46" t="str" cm="1">
        <f t="array" ref="AL258">IFERROR(INDEX(ReferenceTbl[Fixture Description],_xlfn.AGGREGATE(15,3,(ReferenceTbl[Type]=$AL$1)/(ReferenceTbl[Type]=$AL$1)*(ROW(ReferenceTbl[Type])-ROW($B$1)),ROWS($AJ$2:AK258))),"")</f>
        <v/>
      </c>
      <c r="AM258" s="46" t="str" cm="1">
        <f t="array" ref="AM258">IFERROR(INDEX(ReferenceTbl[Fixture Description],_xlfn.AGGREGATE(15,3,(ReferenceTbl[Type]=$AM$1)/(ReferenceTbl[Type]=$AM$1)*(ROW(ReferenceTbl[Type])-ROW($B$1)),ROWS($AJ$2:AL258))),"")</f>
        <v/>
      </c>
    </row>
    <row r="259" spans="37:39" x14ac:dyDescent="0.25">
      <c r="AK259" s="46" t="str" cm="1">
        <f t="array" ref="AK259">IFERROR(INDEX(ReferenceTbl[Fixture Description],_xlfn.AGGREGATE(15,3,(ReferenceTbl[Type]=$AK$1)/(ReferenceTbl[Type]=$AK$1)*(ROW(ReferenceTbl[Type])-ROW($B$1)),ROWS($AJ$2:AJ259))),"")</f>
        <v/>
      </c>
      <c r="AL259" s="46" t="str" cm="1">
        <f t="array" ref="AL259">IFERROR(INDEX(ReferenceTbl[Fixture Description],_xlfn.AGGREGATE(15,3,(ReferenceTbl[Type]=$AL$1)/(ReferenceTbl[Type]=$AL$1)*(ROW(ReferenceTbl[Type])-ROW($B$1)),ROWS($AJ$2:AK259))),"")</f>
        <v/>
      </c>
      <c r="AM259" s="46" t="str" cm="1">
        <f t="array" ref="AM259">IFERROR(INDEX(ReferenceTbl[Fixture Description],_xlfn.AGGREGATE(15,3,(ReferenceTbl[Type]=$AM$1)/(ReferenceTbl[Type]=$AM$1)*(ROW(ReferenceTbl[Type])-ROW($B$1)),ROWS($AJ$2:AL259))),"")</f>
        <v/>
      </c>
    </row>
    <row r="260" spans="37:39" x14ac:dyDescent="0.25">
      <c r="AK260" s="46" t="str" cm="1">
        <f t="array" ref="AK260">IFERROR(INDEX(ReferenceTbl[Fixture Description],_xlfn.AGGREGATE(15,3,(ReferenceTbl[Type]=$AK$1)/(ReferenceTbl[Type]=$AK$1)*(ROW(ReferenceTbl[Type])-ROW($B$1)),ROWS($AJ$2:AJ260))),"")</f>
        <v/>
      </c>
      <c r="AL260" s="46" t="str" cm="1">
        <f t="array" ref="AL260">IFERROR(INDEX(ReferenceTbl[Fixture Description],_xlfn.AGGREGATE(15,3,(ReferenceTbl[Type]=$AL$1)/(ReferenceTbl[Type]=$AL$1)*(ROW(ReferenceTbl[Type])-ROW($B$1)),ROWS($AJ$2:AK260))),"")</f>
        <v/>
      </c>
      <c r="AM260" s="46" t="str" cm="1">
        <f t="array" ref="AM260">IFERROR(INDEX(ReferenceTbl[Fixture Description],_xlfn.AGGREGATE(15,3,(ReferenceTbl[Type]=$AM$1)/(ReferenceTbl[Type]=$AM$1)*(ROW(ReferenceTbl[Type])-ROW($B$1)),ROWS($AJ$2:AL260))),"")</f>
        <v/>
      </c>
    </row>
    <row r="261" spans="37:39" x14ac:dyDescent="0.25">
      <c r="AK261" s="46" t="str" cm="1">
        <f t="array" ref="AK261">IFERROR(INDEX(ReferenceTbl[Fixture Description],_xlfn.AGGREGATE(15,3,(ReferenceTbl[Type]=$AK$1)/(ReferenceTbl[Type]=$AK$1)*(ROW(ReferenceTbl[Type])-ROW($B$1)),ROWS($AJ$2:AJ261))),"")</f>
        <v/>
      </c>
      <c r="AL261" s="46" t="str" cm="1">
        <f t="array" ref="AL261">IFERROR(INDEX(ReferenceTbl[Fixture Description],_xlfn.AGGREGATE(15,3,(ReferenceTbl[Type]=$AL$1)/(ReferenceTbl[Type]=$AL$1)*(ROW(ReferenceTbl[Type])-ROW($B$1)),ROWS($AJ$2:AK261))),"")</f>
        <v/>
      </c>
      <c r="AM261" s="46" t="str" cm="1">
        <f t="array" ref="AM261">IFERROR(INDEX(ReferenceTbl[Fixture Description],_xlfn.AGGREGATE(15,3,(ReferenceTbl[Type]=$AM$1)/(ReferenceTbl[Type]=$AM$1)*(ROW(ReferenceTbl[Type])-ROW($B$1)),ROWS($AJ$2:AL261))),"")</f>
        <v/>
      </c>
    </row>
    <row r="262" spans="37:39" x14ac:dyDescent="0.25">
      <c r="AK262" s="46" t="str" cm="1">
        <f t="array" ref="AK262">IFERROR(INDEX(ReferenceTbl[Fixture Description],_xlfn.AGGREGATE(15,3,(ReferenceTbl[Type]=$AK$1)/(ReferenceTbl[Type]=$AK$1)*(ROW(ReferenceTbl[Type])-ROW($B$1)),ROWS($AJ$2:AJ262))),"")</f>
        <v/>
      </c>
      <c r="AL262" s="46" t="str" cm="1">
        <f t="array" ref="AL262">IFERROR(INDEX(ReferenceTbl[Fixture Description],_xlfn.AGGREGATE(15,3,(ReferenceTbl[Type]=$AL$1)/(ReferenceTbl[Type]=$AL$1)*(ROW(ReferenceTbl[Type])-ROW($B$1)),ROWS($AJ$2:AK262))),"")</f>
        <v/>
      </c>
      <c r="AM262" s="46" t="str" cm="1">
        <f t="array" ref="AM262">IFERROR(INDEX(ReferenceTbl[Fixture Description],_xlfn.AGGREGATE(15,3,(ReferenceTbl[Type]=$AM$1)/(ReferenceTbl[Type]=$AM$1)*(ROW(ReferenceTbl[Type])-ROW($B$1)),ROWS($AJ$2:AL262))),"")</f>
        <v/>
      </c>
    </row>
    <row r="263" spans="37:39" x14ac:dyDescent="0.25">
      <c r="AK263" s="46" t="str" cm="1">
        <f t="array" ref="AK263">IFERROR(INDEX(ReferenceTbl[Fixture Description],_xlfn.AGGREGATE(15,3,(ReferenceTbl[Type]=$AK$1)/(ReferenceTbl[Type]=$AK$1)*(ROW(ReferenceTbl[Type])-ROW($B$1)),ROWS($AJ$2:AJ263))),"")</f>
        <v/>
      </c>
      <c r="AL263" s="46" t="str" cm="1">
        <f t="array" ref="AL263">IFERROR(INDEX(ReferenceTbl[Fixture Description],_xlfn.AGGREGATE(15,3,(ReferenceTbl[Type]=$AL$1)/(ReferenceTbl[Type]=$AL$1)*(ROW(ReferenceTbl[Type])-ROW($B$1)),ROWS($AJ$2:AK263))),"")</f>
        <v/>
      </c>
      <c r="AM263" s="46" t="str" cm="1">
        <f t="array" ref="AM263">IFERROR(INDEX(ReferenceTbl[Fixture Description],_xlfn.AGGREGATE(15,3,(ReferenceTbl[Type]=$AM$1)/(ReferenceTbl[Type]=$AM$1)*(ROW(ReferenceTbl[Type])-ROW($B$1)),ROWS($AJ$2:AL263))),"")</f>
        <v/>
      </c>
    </row>
    <row r="264" spans="37:39" x14ac:dyDescent="0.25">
      <c r="AK264" s="46" t="str" cm="1">
        <f t="array" ref="AK264">IFERROR(INDEX(ReferenceTbl[Fixture Description],_xlfn.AGGREGATE(15,3,(ReferenceTbl[Type]=$AK$1)/(ReferenceTbl[Type]=$AK$1)*(ROW(ReferenceTbl[Type])-ROW($B$1)),ROWS($AJ$2:AJ264))),"")</f>
        <v/>
      </c>
      <c r="AL264" s="46" t="str" cm="1">
        <f t="array" ref="AL264">IFERROR(INDEX(ReferenceTbl[Fixture Description],_xlfn.AGGREGATE(15,3,(ReferenceTbl[Type]=$AL$1)/(ReferenceTbl[Type]=$AL$1)*(ROW(ReferenceTbl[Type])-ROW($B$1)),ROWS($AJ$2:AK264))),"")</f>
        <v/>
      </c>
      <c r="AM264" s="46" t="str" cm="1">
        <f t="array" ref="AM264">IFERROR(INDEX(ReferenceTbl[Fixture Description],_xlfn.AGGREGATE(15,3,(ReferenceTbl[Type]=$AM$1)/(ReferenceTbl[Type]=$AM$1)*(ROW(ReferenceTbl[Type])-ROW($B$1)),ROWS($AJ$2:AL264))),"")</f>
        <v/>
      </c>
    </row>
    <row r="265" spans="37:39" x14ac:dyDescent="0.25">
      <c r="AK265" s="46" t="str" cm="1">
        <f t="array" ref="AK265">IFERROR(INDEX(ReferenceTbl[Fixture Description],_xlfn.AGGREGATE(15,3,(ReferenceTbl[Type]=$AK$1)/(ReferenceTbl[Type]=$AK$1)*(ROW(ReferenceTbl[Type])-ROW($B$1)),ROWS($AJ$2:AJ265))),"")</f>
        <v/>
      </c>
      <c r="AL265" s="46" t="str" cm="1">
        <f t="array" ref="AL265">IFERROR(INDEX(ReferenceTbl[Fixture Description],_xlfn.AGGREGATE(15,3,(ReferenceTbl[Type]=$AL$1)/(ReferenceTbl[Type]=$AL$1)*(ROW(ReferenceTbl[Type])-ROW($B$1)),ROWS($AJ$2:AK265))),"")</f>
        <v/>
      </c>
      <c r="AM265" s="46" t="str" cm="1">
        <f t="array" ref="AM265">IFERROR(INDEX(ReferenceTbl[Fixture Description],_xlfn.AGGREGATE(15,3,(ReferenceTbl[Type]=$AM$1)/(ReferenceTbl[Type]=$AM$1)*(ROW(ReferenceTbl[Type])-ROW($B$1)),ROWS($AJ$2:AL265))),"")</f>
        <v/>
      </c>
    </row>
    <row r="266" spans="37:39" x14ac:dyDescent="0.25">
      <c r="AK266" s="46" t="str" cm="1">
        <f t="array" ref="AK266">IFERROR(INDEX(ReferenceTbl[Fixture Description],_xlfn.AGGREGATE(15,3,(ReferenceTbl[Type]=$AK$1)/(ReferenceTbl[Type]=$AK$1)*(ROW(ReferenceTbl[Type])-ROW($B$1)),ROWS($AJ$2:AJ266))),"")</f>
        <v/>
      </c>
      <c r="AL266" s="46" t="str" cm="1">
        <f t="array" ref="AL266">IFERROR(INDEX(ReferenceTbl[Fixture Description],_xlfn.AGGREGATE(15,3,(ReferenceTbl[Type]=$AL$1)/(ReferenceTbl[Type]=$AL$1)*(ROW(ReferenceTbl[Type])-ROW($B$1)),ROWS($AJ$2:AK266))),"")</f>
        <v/>
      </c>
      <c r="AM266" s="46" t="str" cm="1">
        <f t="array" ref="AM266">IFERROR(INDEX(ReferenceTbl[Fixture Description],_xlfn.AGGREGATE(15,3,(ReferenceTbl[Type]=$AM$1)/(ReferenceTbl[Type]=$AM$1)*(ROW(ReferenceTbl[Type])-ROW($B$1)),ROWS($AJ$2:AL266))),"")</f>
        <v/>
      </c>
    </row>
    <row r="267" spans="37:39" x14ac:dyDescent="0.25">
      <c r="AK267" s="46" t="str" cm="1">
        <f t="array" ref="AK267">IFERROR(INDEX(ReferenceTbl[Fixture Description],_xlfn.AGGREGATE(15,3,(ReferenceTbl[Type]=$AK$1)/(ReferenceTbl[Type]=$AK$1)*(ROW(ReferenceTbl[Type])-ROW($B$1)),ROWS($AJ$2:AJ267))),"")</f>
        <v/>
      </c>
      <c r="AL267" s="46" t="str" cm="1">
        <f t="array" ref="AL267">IFERROR(INDEX(ReferenceTbl[Fixture Description],_xlfn.AGGREGATE(15,3,(ReferenceTbl[Type]=$AL$1)/(ReferenceTbl[Type]=$AL$1)*(ROW(ReferenceTbl[Type])-ROW($B$1)),ROWS($AJ$2:AK267))),"")</f>
        <v/>
      </c>
      <c r="AM267" s="46" t="str" cm="1">
        <f t="array" ref="AM267">IFERROR(INDEX(ReferenceTbl[Fixture Description],_xlfn.AGGREGATE(15,3,(ReferenceTbl[Type]=$AM$1)/(ReferenceTbl[Type]=$AM$1)*(ROW(ReferenceTbl[Type])-ROW($B$1)),ROWS($AJ$2:AL267))),"")</f>
        <v/>
      </c>
    </row>
    <row r="268" spans="37:39" x14ac:dyDescent="0.25">
      <c r="AK268" s="46" t="str" cm="1">
        <f t="array" ref="AK268">IFERROR(INDEX(ReferenceTbl[Fixture Description],_xlfn.AGGREGATE(15,3,(ReferenceTbl[Type]=$AK$1)/(ReferenceTbl[Type]=$AK$1)*(ROW(ReferenceTbl[Type])-ROW($B$1)),ROWS($AJ$2:AJ268))),"")</f>
        <v/>
      </c>
      <c r="AL268" s="46" t="str" cm="1">
        <f t="array" ref="AL268">IFERROR(INDEX(ReferenceTbl[Fixture Description],_xlfn.AGGREGATE(15,3,(ReferenceTbl[Type]=$AL$1)/(ReferenceTbl[Type]=$AL$1)*(ROW(ReferenceTbl[Type])-ROW($B$1)),ROWS($AJ$2:AK268))),"")</f>
        <v/>
      </c>
      <c r="AM268" s="46" t="str" cm="1">
        <f t="array" ref="AM268">IFERROR(INDEX(ReferenceTbl[Fixture Description],_xlfn.AGGREGATE(15,3,(ReferenceTbl[Type]=$AM$1)/(ReferenceTbl[Type]=$AM$1)*(ROW(ReferenceTbl[Type])-ROW($B$1)),ROWS($AJ$2:AL268))),"")</f>
        <v/>
      </c>
    </row>
    <row r="269" spans="37:39" x14ac:dyDescent="0.25">
      <c r="AK269" s="46" t="str" cm="1">
        <f t="array" ref="AK269">IFERROR(INDEX(ReferenceTbl[Fixture Description],_xlfn.AGGREGATE(15,3,(ReferenceTbl[Type]=$AK$1)/(ReferenceTbl[Type]=$AK$1)*(ROW(ReferenceTbl[Type])-ROW($B$1)),ROWS($AJ$2:AJ269))),"")</f>
        <v/>
      </c>
      <c r="AL269" s="46" t="str" cm="1">
        <f t="array" ref="AL269">IFERROR(INDEX(ReferenceTbl[Fixture Description],_xlfn.AGGREGATE(15,3,(ReferenceTbl[Type]=$AL$1)/(ReferenceTbl[Type]=$AL$1)*(ROW(ReferenceTbl[Type])-ROW($B$1)),ROWS($AJ$2:AK269))),"")</f>
        <v/>
      </c>
      <c r="AM269" s="46" t="str" cm="1">
        <f t="array" ref="AM269">IFERROR(INDEX(ReferenceTbl[Fixture Description],_xlfn.AGGREGATE(15,3,(ReferenceTbl[Type]=$AM$1)/(ReferenceTbl[Type]=$AM$1)*(ROW(ReferenceTbl[Type])-ROW($B$1)),ROWS($AJ$2:AL269))),"")</f>
        <v/>
      </c>
    </row>
    <row r="270" spans="37:39" x14ac:dyDescent="0.25">
      <c r="AK270" s="46" t="str" cm="1">
        <f t="array" ref="AK270">IFERROR(INDEX(ReferenceTbl[Fixture Description],_xlfn.AGGREGATE(15,3,(ReferenceTbl[Type]=$AK$1)/(ReferenceTbl[Type]=$AK$1)*(ROW(ReferenceTbl[Type])-ROW($B$1)),ROWS($AJ$2:AJ270))),"")</f>
        <v/>
      </c>
      <c r="AL270" s="46" t="str" cm="1">
        <f t="array" ref="AL270">IFERROR(INDEX(ReferenceTbl[Fixture Description],_xlfn.AGGREGATE(15,3,(ReferenceTbl[Type]=$AL$1)/(ReferenceTbl[Type]=$AL$1)*(ROW(ReferenceTbl[Type])-ROW($B$1)),ROWS($AJ$2:AK270))),"")</f>
        <v/>
      </c>
      <c r="AM270" s="46" t="str" cm="1">
        <f t="array" ref="AM270">IFERROR(INDEX(ReferenceTbl[Fixture Description],_xlfn.AGGREGATE(15,3,(ReferenceTbl[Type]=$AM$1)/(ReferenceTbl[Type]=$AM$1)*(ROW(ReferenceTbl[Type])-ROW($B$1)),ROWS($AJ$2:AL270))),"")</f>
        <v/>
      </c>
    </row>
    <row r="271" spans="37:39" x14ac:dyDescent="0.25">
      <c r="AK271" s="46" t="str" cm="1">
        <f t="array" ref="AK271">IFERROR(INDEX(ReferenceTbl[Fixture Description],_xlfn.AGGREGATE(15,3,(ReferenceTbl[Type]=$AK$1)/(ReferenceTbl[Type]=$AK$1)*(ROW(ReferenceTbl[Type])-ROW($B$1)),ROWS($AJ$2:AJ271))),"")</f>
        <v/>
      </c>
      <c r="AL271" s="46" t="str" cm="1">
        <f t="array" ref="AL271">IFERROR(INDEX(ReferenceTbl[Fixture Description],_xlfn.AGGREGATE(15,3,(ReferenceTbl[Type]=$AL$1)/(ReferenceTbl[Type]=$AL$1)*(ROW(ReferenceTbl[Type])-ROW($B$1)),ROWS($AJ$2:AK271))),"")</f>
        <v/>
      </c>
      <c r="AM271" s="46" t="str" cm="1">
        <f t="array" ref="AM271">IFERROR(INDEX(ReferenceTbl[Fixture Description],_xlfn.AGGREGATE(15,3,(ReferenceTbl[Type]=$AM$1)/(ReferenceTbl[Type]=$AM$1)*(ROW(ReferenceTbl[Type])-ROW($B$1)),ROWS($AJ$2:AL271))),"")</f>
        <v/>
      </c>
    </row>
    <row r="272" spans="37:39" x14ac:dyDescent="0.25">
      <c r="AK272" s="46" t="str" cm="1">
        <f t="array" ref="AK272">IFERROR(INDEX(ReferenceTbl[Fixture Description],_xlfn.AGGREGATE(15,3,(ReferenceTbl[Type]=$AK$1)/(ReferenceTbl[Type]=$AK$1)*(ROW(ReferenceTbl[Type])-ROW($B$1)),ROWS($AJ$2:AJ272))),"")</f>
        <v/>
      </c>
      <c r="AL272" s="46" t="str" cm="1">
        <f t="array" ref="AL272">IFERROR(INDEX(ReferenceTbl[Fixture Description],_xlfn.AGGREGATE(15,3,(ReferenceTbl[Type]=$AL$1)/(ReferenceTbl[Type]=$AL$1)*(ROW(ReferenceTbl[Type])-ROW($B$1)),ROWS($AJ$2:AK272))),"")</f>
        <v/>
      </c>
      <c r="AM272" s="46" t="str" cm="1">
        <f t="array" ref="AM272">IFERROR(INDEX(ReferenceTbl[Fixture Description],_xlfn.AGGREGATE(15,3,(ReferenceTbl[Type]=$AM$1)/(ReferenceTbl[Type]=$AM$1)*(ROW(ReferenceTbl[Type])-ROW($B$1)),ROWS($AJ$2:AL272))),"")</f>
        <v/>
      </c>
    </row>
    <row r="273" spans="37:39" x14ac:dyDescent="0.25">
      <c r="AK273" s="46" t="str" cm="1">
        <f t="array" ref="AK273">IFERROR(INDEX(ReferenceTbl[Fixture Description],_xlfn.AGGREGATE(15,3,(ReferenceTbl[Type]=$AK$1)/(ReferenceTbl[Type]=$AK$1)*(ROW(ReferenceTbl[Type])-ROW($B$1)),ROWS($AJ$2:AJ273))),"")</f>
        <v/>
      </c>
      <c r="AL273" s="46" t="str" cm="1">
        <f t="array" ref="AL273">IFERROR(INDEX(ReferenceTbl[Fixture Description],_xlfn.AGGREGATE(15,3,(ReferenceTbl[Type]=$AL$1)/(ReferenceTbl[Type]=$AL$1)*(ROW(ReferenceTbl[Type])-ROW($B$1)),ROWS($AJ$2:AK273))),"")</f>
        <v/>
      </c>
      <c r="AM273" s="46" t="str" cm="1">
        <f t="array" ref="AM273">IFERROR(INDEX(ReferenceTbl[Fixture Description],_xlfn.AGGREGATE(15,3,(ReferenceTbl[Type]=$AM$1)/(ReferenceTbl[Type]=$AM$1)*(ROW(ReferenceTbl[Type])-ROW($B$1)),ROWS($AJ$2:AL273))),"")</f>
        <v/>
      </c>
    </row>
    <row r="274" spans="37:39" x14ac:dyDescent="0.25">
      <c r="AK274" s="46" t="str" cm="1">
        <f t="array" ref="AK274">IFERROR(INDEX(ReferenceTbl[Fixture Description],_xlfn.AGGREGATE(15,3,(ReferenceTbl[Type]=$AK$1)/(ReferenceTbl[Type]=$AK$1)*(ROW(ReferenceTbl[Type])-ROW($B$1)),ROWS($AJ$2:AJ274))),"")</f>
        <v/>
      </c>
      <c r="AL274" s="46" t="str" cm="1">
        <f t="array" ref="AL274">IFERROR(INDEX(ReferenceTbl[Fixture Description],_xlfn.AGGREGATE(15,3,(ReferenceTbl[Type]=$AL$1)/(ReferenceTbl[Type]=$AL$1)*(ROW(ReferenceTbl[Type])-ROW($B$1)),ROWS($AJ$2:AK274))),"")</f>
        <v/>
      </c>
      <c r="AM274" s="46" t="str" cm="1">
        <f t="array" ref="AM274">IFERROR(INDEX(ReferenceTbl[Fixture Description],_xlfn.AGGREGATE(15,3,(ReferenceTbl[Type]=$AM$1)/(ReferenceTbl[Type]=$AM$1)*(ROW(ReferenceTbl[Type])-ROW($B$1)),ROWS($AJ$2:AL274))),"")</f>
        <v/>
      </c>
    </row>
    <row r="275" spans="37:39" x14ac:dyDescent="0.25">
      <c r="AK275" s="46" t="str" cm="1">
        <f t="array" ref="AK275">IFERROR(INDEX(ReferenceTbl[Fixture Description],_xlfn.AGGREGATE(15,3,(ReferenceTbl[Type]=$AK$1)/(ReferenceTbl[Type]=$AK$1)*(ROW(ReferenceTbl[Type])-ROW($B$1)),ROWS($AJ$2:AJ275))),"")</f>
        <v/>
      </c>
      <c r="AL275" s="46" t="str" cm="1">
        <f t="array" ref="AL275">IFERROR(INDEX(ReferenceTbl[Fixture Description],_xlfn.AGGREGATE(15,3,(ReferenceTbl[Type]=$AL$1)/(ReferenceTbl[Type]=$AL$1)*(ROW(ReferenceTbl[Type])-ROW($B$1)),ROWS($AJ$2:AK275))),"")</f>
        <v/>
      </c>
      <c r="AM275" s="46" t="str" cm="1">
        <f t="array" ref="AM275">IFERROR(INDEX(ReferenceTbl[Fixture Description],_xlfn.AGGREGATE(15,3,(ReferenceTbl[Type]=$AM$1)/(ReferenceTbl[Type]=$AM$1)*(ROW(ReferenceTbl[Type])-ROW($B$1)),ROWS($AJ$2:AL275))),"")</f>
        <v/>
      </c>
    </row>
    <row r="276" spans="37:39" x14ac:dyDescent="0.25">
      <c r="AK276" s="46" t="str" cm="1">
        <f t="array" ref="AK276">IFERROR(INDEX(ReferenceTbl[Fixture Description],_xlfn.AGGREGATE(15,3,(ReferenceTbl[Type]=$AK$1)/(ReferenceTbl[Type]=$AK$1)*(ROW(ReferenceTbl[Type])-ROW($B$1)),ROWS($AJ$2:AJ276))),"")</f>
        <v/>
      </c>
      <c r="AL276" s="46" t="str" cm="1">
        <f t="array" ref="AL276">IFERROR(INDEX(ReferenceTbl[Fixture Description],_xlfn.AGGREGATE(15,3,(ReferenceTbl[Type]=$AL$1)/(ReferenceTbl[Type]=$AL$1)*(ROW(ReferenceTbl[Type])-ROW($B$1)),ROWS($AJ$2:AK276))),"")</f>
        <v/>
      </c>
      <c r="AM276" s="46" t="str" cm="1">
        <f t="array" ref="AM276">IFERROR(INDEX(ReferenceTbl[Fixture Description],_xlfn.AGGREGATE(15,3,(ReferenceTbl[Type]=$AM$1)/(ReferenceTbl[Type]=$AM$1)*(ROW(ReferenceTbl[Type])-ROW($B$1)),ROWS($AJ$2:AL276))),"")</f>
        <v/>
      </c>
    </row>
    <row r="277" spans="37:39" x14ac:dyDescent="0.25">
      <c r="AK277" s="46" t="str" cm="1">
        <f t="array" ref="AK277">IFERROR(INDEX(ReferenceTbl[Fixture Description],_xlfn.AGGREGATE(15,3,(ReferenceTbl[Type]=$AK$1)/(ReferenceTbl[Type]=$AK$1)*(ROW(ReferenceTbl[Type])-ROW($B$1)),ROWS($AJ$2:AJ277))),"")</f>
        <v/>
      </c>
      <c r="AL277" s="46" t="str" cm="1">
        <f t="array" ref="AL277">IFERROR(INDEX(ReferenceTbl[Fixture Description],_xlfn.AGGREGATE(15,3,(ReferenceTbl[Type]=$AL$1)/(ReferenceTbl[Type]=$AL$1)*(ROW(ReferenceTbl[Type])-ROW($B$1)),ROWS($AJ$2:AK277))),"")</f>
        <v/>
      </c>
      <c r="AM277" s="46" t="str" cm="1">
        <f t="array" ref="AM277">IFERROR(INDEX(ReferenceTbl[Fixture Description],_xlfn.AGGREGATE(15,3,(ReferenceTbl[Type]=$AM$1)/(ReferenceTbl[Type]=$AM$1)*(ROW(ReferenceTbl[Type])-ROW($B$1)),ROWS($AJ$2:AL277))),"")</f>
        <v/>
      </c>
    </row>
    <row r="278" spans="37:39" x14ac:dyDescent="0.25">
      <c r="AK278" s="46" t="str" cm="1">
        <f t="array" ref="AK278">IFERROR(INDEX(ReferenceTbl[Fixture Description],_xlfn.AGGREGATE(15,3,(ReferenceTbl[Type]=$AK$1)/(ReferenceTbl[Type]=$AK$1)*(ROW(ReferenceTbl[Type])-ROW($B$1)),ROWS($AJ$2:AJ278))),"")</f>
        <v/>
      </c>
      <c r="AL278" s="46" t="str" cm="1">
        <f t="array" ref="AL278">IFERROR(INDEX(ReferenceTbl[Fixture Description],_xlfn.AGGREGATE(15,3,(ReferenceTbl[Type]=$AL$1)/(ReferenceTbl[Type]=$AL$1)*(ROW(ReferenceTbl[Type])-ROW($B$1)),ROWS($AJ$2:AK278))),"")</f>
        <v/>
      </c>
      <c r="AM278" s="46" t="str" cm="1">
        <f t="array" ref="AM278">IFERROR(INDEX(ReferenceTbl[Fixture Description],_xlfn.AGGREGATE(15,3,(ReferenceTbl[Type]=$AM$1)/(ReferenceTbl[Type]=$AM$1)*(ROW(ReferenceTbl[Type])-ROW($B$1)),ROWS($AJ$2:AL278))),"")</f>
        <v/>
      </c>
    </row>
    <row r="279" spans="37:39" x14ac:dyDescent="0.25">
      <c r="AK279" s="46" t="str" cm="1">
        <f t="array" ref="AK279">IFERROR(INDEX(ReferenceTbl[Fixture Description],_xlfn.AGGREGATE(15,3,(ReferenceTbl[Type]=$AK$1)/(ReferenceTbl[Type]=$AK$1)*(ROW(ReferenceTbl[Type])-ROW($B$1)),ROWS($AJ$2:AJ279))),"")</f>
        <v/>
      </c>
      <c r="AL279" s="46" t="str" cm="1">
        <f t="array" ref="AL279">IFERROR(INDEX(ReferenceTbl[Fixture Description],_xlfn.AGGREGATE(15,3,(ReferenceTbl[Type]=$AL$1)/(ReferenceTbl[Type]=$AL$1)*(ROW(ReferenceTbl[Type])-ROW($B$1)),ROWS($AJ$2:AK279))),"")</f>
        <v/>
      </c>
      <c r="AM279" s="46" t="str" cm="1">
        <f t="array" ref="AM279">IFERROR(INDEX(ReferenceTbl[Fixture Description],_xlfn.AGGREGATE(15,3,(ReferenceTbl[Type]=$AM$1)/(ReferenceTbl[Type]=$AM$1)*(ROW(ReferenceTbl[Type])-ROW($B$1)),ROWS($AJ$2:AL279))),"")</f>
        <v/>
      </c>
    </row>
    <row r="280" spans="37:39" x14ac:dyDescent="0.25">
      <c r="AK280" s="46" t="str" cm="1">
        <f t="array" ref="AK280">IFERROR(INDEX(ReferenceTbl[Fixture Description],_xlfn.AGGREGATE(15,3,(ReferenceTbl[Type]=$AK$1)/(ReferenceTbl[Type]=$AK$1)*(ROW(ReferenceTbl[Type])-ROW($B$1)),ROWS($AJ$2:AJ280))),"")</f>
        <v/>
      </c>
      <c r="AL280" s="46" t="str" cm="1">
        <f t="array" ref="AL280">IFERROR(INDEX(ReferenceTbl[Fixture Description],_xlfn.AGGREGATE(15,3,(ReferenceTbl[Type]=$AL$1)/(ReferenceTbl[Type]=$AL$1)*(ROW(ReferenceTbl[Type])-ROW($B$1)),ROWS($AJ$2:AK280))),"")</f>
        <v/>
      </c>
      <c r="AM280" s="46" t="str" cm="1">
        <f t="array" ref="AM280">IFERROR(INDEX(ReferenceTbl[Fixture Description],_xlfn.AGGREGATE(15,3,(ReferenceTbl[Type]=$AM$1)/(ReferenceTbl[Type]=$AM$1)*(ROW(ReferenceTbl[Type])-ROW($B$1)),ROWS($AJ$2:AL280))),"")</f>
        <v/>
      </c>
    </row>
    <row r="281" spans="37:39" x14ac:dyDescent="0.25">
      <c r="AK281" s="46" t="str" cm="1">
        <f t="array" ref="AK281">IFERROR(INDEX(ReferenceTbl[Fixture Description],_xlfn.AGGREGATE(15,3,(ReferenceTbl[Type]=$AK$1)/(ReferenceTbl[Type]=$AK$1)*(ROW(ReferenceTbl[Type])-ROW($B$1)),ROWS($AJ$2:AJ281))),"")</f>
        <v/>
      </c>
      <c r="AL281" s="46" t="str" cm="1">
        <f t="array" ref="AL281">IFERROR(INDEX(ReferenceTbl[Fixture Description],_xlfn.AGGREGATE(15,3,(ReferenceTbl[Type]=$AL$1)/(ReferenceTbl[Type]=$AL$1)*(ROW(ReferenceTbl[Type])-ROW($B$1)),ROWS($AJ$2:AK281))),"")</f>
        <v/>
      </c>
      <c r="AM281" s="46" t="str" cm="1">
        <f t="array" ref="AM281">IFERROR(INDEX(ReferenceTbl[Fixture Description],_xlfn.AGGREGATE(15,3,(ReferenceTbl[Type]=$AM$1)/(ReferenceTbl[Type]=$AM$1)*(ROW(ReferenceTbl[Type])-ROW($B$1)),ROWS($AJ$2:AL281))),"")</f>
        <v/>
      </c>
    </row>
    <row r="282" spans="37:39" x14ac:dyDescent="0.25">
      <c r="AK282" s="46" t="str" cm="1">
        <f t="array" ref="AK282">IFERROR(INDEX(ReferenceTbl[Fixture Description],_xlfn.AGGREGATE(15,3,(ReferenceTbl[Type]=$AK$1)/(ReferenceTbl[Type]=$AK$1)*(ROW(ReferenceTbl[Type])-ROW($B$1)),ROWS($AJ$2:AJ282))),"")</f>
        <v/>
      </c>
      <c r="AL282" s="46" t="str" cm="1">
        <f t="array" ref="AL282">IFERROR(INDEX(ReferenceTbl[Fixture Description],_xlfn.AGGREGATE(15,3,(ReferenceTbl[Type]=$AL$1)/(ReferenceTbl[Type]=$AL$1)*(ROW(ReferenceTbl[Type])-ROW($B$1)),ROWS($AJ$2:AK282))),"")</f>
        <v/>
      </c>
      <c r="AM282" s="46" t="str" cm="1">
        <f t="array" ref="AM282">IFERROR(INDEX(ReferenceTbl[Fixture Description],_xlfn.AGGREGATE(15,3,(ReferenceTbl[Type]=$AM$1)/(ReferenceTbl[Type]=$AM$1)*(ROW(ReferenceTbl[Type])-ROW($B$1)),ROWS($AJ$2:AL282))),"")</f>
        <v/>
      </c>
    </row>
    <row r="283" spans="37:39" x14ac:dyDescent="0.25">
      <c r="AK283" s="46" t="str" cm="1">
        <f t="array" ref="AK283">IFERROR(INDEX(ReferenceTbl[Fixture Description],_xlfn.AGGREGATE(15,3,(ReferenceTbl[Type]=$AK$1)/(ReferenceTbl[Type]=$AK$1)*(ROW(ReferenceTbl[Type])-ROW($B$1)),ROWS($AJ$2:AJ283))),"")</f>
        <v/>
      </c>
      <c r="AL283" s="46" t="str" cm="1">
        <f t="array" ref="AL283">IFERROR(INDEX(ReferenceTbl[Fixture Description],_xlfn.AGGREGATE(15,3,(ReferenceTbl[Type]=$AL$1)/(ReferenceTbl[Type]=$AL$1)*(ROW(ReferenceTbl[Type])-ROW($B$1)),ROWS($AJ$2:AK283))),"")</f>
        <v/>
      </c>
      <c r="AM283" s="46" t="str" cm="1">
        <f t="array" ref="AM283">IFERROR(INDEX(ReferenceTbl[Fixture Description],_xlfn.AGGREGATE(15,3,(ReferenceTbl[Type]=$AM$1)/(ReferenceTbl[Type]=$AM$1)*(ROW(ReferenceTbl[Type])-ROW($B$1)),ROWS($AJ$2:AL283))),"")</f>
        <v/>
      </c>
    </row>
    <row r="284" spans="37:39" x14ac:dyDescent="0.25">
      <c r="AK284" s="46" t="str" cm="1">
        <f t="array" ref="AK284">IFERROR(INDEX(ReferenceTbl[Fixture Description],_xlfn.AGGREGATE(15,3,(ReferenceTbl[Type]=$AK$1)/(ReferenceTbl[Type]=$AK$1)*(ROW(ReferenceTbl[Type])-ROW($B$1)),ROWS($AJ$2:AJ284))),"")</f>
        <v/>
      </c>
      <c r="AL284" s="46" t="str" cm="1">
        <f t="array" ref="AL284">IFERROR(INDEX(ReferenceTbl[Fixture Description],_xlfn.AGGREGATE(15,3,(ReferenceTbl[Type]=$AL$1)/(ReferenceTbl[Type]=$AL$1)*(ROW(ReferenceTbl[Type])-ROW($B$1)),ROWS($AJ$2:AK284))),"")</f>
        <v/>
      </c>
      <c r="AM284" s="46" t="str" cm="1">
        <f t="array" ref="AM284">IFERROR(INDEX(ReferenceTbl[Fixture Description],_xlfn.AGGREGATE(15,3,(ReferenceTbl[Type]=$AM$1)/(ReferenceTbl[Type]=$AM$1)*(ROW(ReferenceTbl[Type])-ROW($B$1)),ROWS($AJ$2:AL284))),"")</f>
        <v/>
      </c>
    </row>
    <row r="285" spans="37:39" x14ac:dyDescent="0.25">
      <c r="AK285" s="46" t="str" cm="1">
        <f t="array" ref="AK285">IFERROR(INDEX(ReferenceTbl[Fixture Description],_xlfn.AGGREGATE(15,3,(ReferenceTbl[Type]=$AK$1)/(ReferenceTbl[Type]=$AK$1)*(ROW(ReferenceTbl[Type])-ROW($B$1)),ROWS($AJ$2:AJ285))),"")</f>
        <v/>
      </c>
      <c r="AL285" s="46" t="str" cm="1">
        <f t="array" ref="AL285">IFERROR(INDEX(ReferenceTbl[Fixture Description],_xlfn.AGGREGATE(15,3,(ReferenceTbl[Type]=$AL$1)/(ReferenceTbl[Type]=$AL$1)*(ROW(ReferenceTbl[Type])-ROW($B$1)),ROWS($AJ$2:AK285))),"")</f>
        <v/>
      </c>
      <c r="AM285" s="46" t="str" cm="1">
        <f t="array" ref="AM285">IFERROR(INDEX(ReferenceTbl[Fixture Description],_xlfn.AGGREGATE(15,3,(ReferenceTbl[Type]=$AM$1)/(ReferenceTbl[Type]=$AM$1)*(ROW(ReferenceTbl[Type])-ROW($B$1)),ROWS($AJ$2:AL285))),"")</f>
        <v/>
      </c>
    </row>
    <row r="286" spans="37:39" x14ac:dyDescent="0.25">
      <c r="AK286" s="46" t="str" cm="1">
        <f t="array" ref="AK286">IFERROR(INDEX(ReferenceTbl[Fixture Description],_xlfn.AGGREGATE(15,3,(ReferenceTbl[Type]=$AK$1)/(ReferenceTbl[Type]=$AK$1)*(ROW(ReferenceTbl[Type])-ROW($B$1)),ROWS($AJ$2:AJ286))),"")</f>
        <v/>
      </c>
      <c r="AL286" s="46" t="str" cm="1">
        <f t="array" ref="AL286">IFERROR(INDEX(ReferenceTbl[Fixture Description],_xlfn.AGGREGATE(15,3,(ReferenceTbl[Type]=$AL$1)/(ReferenceTbl[Type]=$AL$1)*(ROW(ReferenceTbl[Type])-ROW($B$1)),ROWS($AJ$2:AK286))),"")</f>
        <v/>
      </c>
      <c r="AM286" s="46" t="str" cm="1">
        <f t="array" ref="AM286">IFERROR(INDEX(ReferenceTbl[Fixture Description],_xlfn.AGGREGATE(15,3,(ReferenceTbl[Type]=$AM$1)/(ReferenceTbl[Type]=$AM$1)*(ROW(ReferenceTbl[Type])-ROW($B$1)),ROWS($AJ$2:AL286))),"")</f>
        <v/>
      </c>
    </row>
    <row r="287" spans="37:39" x14ac:dyDescent="0.25">
      <c r="AK287" s="46" t="str" cm="1">
        <f t="array" ref="AK287">IFERROR(INDEX(ReferenceTbl[Fixture Description],_xlfn.AGGREGATE(15,3,(ReferenceTbl[Type]=$AK$1)/(ReferenceTbl[Type]=$AK$1)*(ROW(ReferenceTbl[Type])-ROW($B$1)),ROWS($AJ$2:AJ287))),"")</f>
        <v/>
      </c>
      <c r="AL287" s="46" t="str" cm="1">
        <f t="array" ref="AL287">IFERROR(INDEX(ReferenceTbl[Fixture Description],_xlfn.AGGREGATE(15,3,(ReferenceTbl[Type]=$AL$1)/(ReferenceTbl[Type]=$AL$1)*(ROW(ReferenceTbl[Type])-ROW($B$1)),ROWS($AJ$2:AK287))),"")</f>
        <v/>
      </c>
      <c r="AM287" s="46" t="str" cm="1">
        <f t="array" ref="AM287">IFERROR(INDEX(ReferenceTbl[Fixture Description],_xlfn.AGGREGATE(15,3,(ReferenceTbl[Type]=$AM$1)/(ReferenceTbl[Type]=$AM$1)*(ROW(ReferenceTbl[Type])-ROW($B$1)),ROWS($AJ$2:AL287))),"")</f>
        <v/>
      </c>
    </row>
    <row r="288" spans="37:39" x14ac:dyDescent="0.25">
      <c r="AK288" s="46" t="str" cm="1">
        <f t="array" ref="AK288">IFERROR(INDEX(ReferenceTbl[Fixture Description],_xlfn.AGGREGATE(15,3,(ReferenceTbl[Type]=$AK$1)/(ReferenceTbl[Type]=$AK$1)*(ROW(ReferenceTbl[Type])-ROW($B$1)),ROWS($AJ$2:AJ288))),"")</f>
        <v/>
      </c>
      <c r="AL288" s="46" t="str" cm="1">
        <f t="array" ref="AL288">IFERROR(INDEX(ReferenceTbl[Fixture Description],_xlfn.AGGREGATE(15,3,(ReferenceTbl[Type]=$AL$1)/(ReferenceTbl[Type]=$AL$1)*(ROW(ReferenceTbl[Type])-ROW($B$1)),ROWS($AJ$2:AK288))),"")</f>
        <v/>
      </c>
      <c r="AM288" s="46" t="str" cm="1">
        <f t="array" ref="AM288">IFERROR(INDEX(ReferenceTbl[Fixture Description],_xlfn.AGGREGATE(15,3,(ReferenceTbl[Type]=$AM$1)/(ReferenceTbl[Type]=$AM$1)*(ROW(ReferenceTbl[Type])-ROW($B$1)),ROWS($AJ$2:AL288))),"")</f>
        <v/>
      </c>
    </row>
    <row r="289" spans="37:39" x14ac:dyDescent="0.25">
      <c r="AK289" s="46" t="str" cm="1">
        <f t="array" ref="AK289">IFERROR(INDEX(ReferenceTbl[Fixture Description],_xlfn.AGGREGATE(15,3,(ReferenceTbl[Type]=$AK$1)/(ReferenceTbl[Type]=$AK$1)*(ROW(ReferenceTbl[Type])-ROW($B$1)),ROWS($AJ$2:AJ289))),"")</f>
        <v/>
      </c>
      <c r="AL289" s="46" t="str" cm="1">
        <f t="array" ref="AL289">IFERROR(INDEX(ReferenceTbl[Fixture Description],_xlfn.AGGREGATE(15,3,(ReferenceTbl[Type]=$AL$1)/(ReferenceTbl[Type]=$AL$1)*(ROW(ReferenceTbl[Type])-ROW($B$1)),ROWS($AJ$2:AK289))),"")</f>
        <v/>
      </c>
      <c r="AM289" s="46" t="str" cm="1">
        <f t="array" ref="AM289">IFERROR(INDEX(ReferenceTbl[Fixture Description],_xlfn.AGGREGATE(15,3,(ReferenceTbl[Type]=$AM$1)/(ReferenceTbl[Type]=$AM$1)*(ROW(ReferenceTbl[Type])-ROW($B$1)),ROWS($AJ$2:AL289))),"")</f>
        <v/>
      </c>
    </row>
    <row r="290" spans="37:39" x14ac:dyDescent="0.25">
      <c r="AK290" s="46" t="str" cm="1">
        <f t="array" ref="AK290">IFERROR(INDEX(ReferenceTbl[Fixture Description],_xlfn.AGGREGATE(15,3,(ReferenceTbl[Type]=$AK$1)/(ReferenceTbl[Type]=$AK$1)*(ROW(ReferenceTbl[Type])-ROW($B$1)),ROWS($AJ$2:AJ290))),"")</f>
        <v/>
      </c>
      <c r="AL290" s="46" t="str" cm="1">
        <f t="array" ref="AL290">IFERROR(INDEX(ReferenceTbl[Fixture Description],_xlfn.AGGREGATE(15,3,(ReferenceTbl[Type]=$AL$1)/(ReferenceTbl[Type]=$AL$1)*(ROW(ReferenceTbl[Type])-ROW($B$1)),ROWS($AJ$2:AK290))),"")</f>
        <v/>
      </c>
      <c r="AM290" s="46" t="str" cm="1">
        <f t="array" ref="AM290">IFERROR(INDEX(ReferenceTbl[Fixture Description],_xlfn.AGGREGATE(15,3,(ReferenceTbl[Type]=$AM$1)/(ReferenceTbl[Type]=$AM$1)*(ROW(ReferenceTbl[Type])-ROW($B$1)),ROWS($AJ$2:AL290))),"")</f>
        <v/>
      </c>
    </row>
    <row r="291" spans="37:39" x14ac:dyDescent="0.25">
      <c r="AK291" s="46" t="str" cm="1">
        <f t="array" ref="AK291">IFERROR(INDEX(ReferenceTbl[Fixture Description],_xlfn.AGGREGATE(15,3,(ReferenceTbl[Type]=$AK$1)/(ReferenceTbl[Type]=$AK$1)*(ROW(ReferenceTbl[Type])-ROW($B$1)),ROWS($AJ$2:AJ291))),"")</f>
        <v/>
      </c>
      <c r="AL291" s="46" t="str" cm="1">
        <f t="array" ref="AL291">IFERROR(INDEX(ReferenceTbl[Fixture Description],_xlfn.AGGREGATE(15,3,(ReferenceTbl[Type]=$AL$1)/(ReferenceTbl[Type]=$AL$1)*(ROW(ReferenceTbl[Type])-ROW($B$1)),ROWS($AJ$2:AK291))),"")</f>
        <v/>
      </c>
      <c r="AM291" s="46" t="str" cm="1">
        <f t="array" ref="AM291">IFERROR(INDEX(ReferenceTbl[Fixture Description],_xlfn.AGGREGATE(15,3,(ReferenceTbl[Type]=$AM$1)/(ReferenceTbl[Type]=$AM$1)*(ROW(ReferenceTbl[Type])-ROW($B$1)),ROWS($AJ$2:AL291))),"")</f>
        <v/>
      </c>
    </row>
    <row r="292" spans="37:39" x14ac:dyDescent="0.25">
      <c r="AK292" s="46" t="str" cm="1">
        <f t="array" ref="AK292">IFERROR(INDEX(ReferenceTbl[Fixture Description],_xlfn.AGGREGATE(15,3,(ReferenceTbl[Type]=$AK$1)/(ReferenceTbl[Type]=$AK$1)*(ROW(ReferenceTbl[Type])-ROW($B$1)),ROWS($AJ$2:AJ292))),"")</f>
        <v/>
      </c>
      <c r="AL292" s="46" t="str" cm="1">
        <f t="array" ref="AL292">IFERROR(INDEX(ReferenceTbl[Fixture Description],_xlfn.AGGREGATE(15,3,(ReferenceTbl[Type]=$AL$1)/(ReferenceTbl[Type]=$AL$1)*(ROW(ReferenceTbl[Type])-ROW($B$1)),ROWS($AJ$2:AK292))),"")</f>
        <v/>
      </c>
      <c r="AM292" s="46" t="str" cm="1">
        <f t="array" ref="AM292">IFERROR(INDEX(ReferenceTbl[Fixture Description],_xlfn.AGGREGATE(15,3,(ReferenceTbl[Type]=$AM$1)/(ReferenceTbl[Type]=$AM$1)*(ROW(ReferenceTbl[Type])-ROW($B$1)),ROWS($AJ$2:AL292))),"")</f>
        <v/>
      </c>
    </row>
    <row r="293" spans="37:39" x14ac:dyDescent="0.25">
      <c r="AK293" s="46" t="str" cm="1">
        <f t="array" ref="AK293">IFERROR(INDEX(ReferenceTbl[Fixture Description],_xlfn.AGGREGATE(15,3,(ReferenceTbl[Type]=$AK$1)/(ReferenceTbl[Type]=$AK$1)*(ROW(ReferenceTbl[Type])-ROW($B$1)),ROWS($AJ$2:AJ293))),"")</f>
        <v/>
      </c>
      <c r="AL293" s="46" t="str" cm="1">
        <f t="array" ref="AL293">IFERROR(INDEX(ReferenceTbl[Fixture Description],_xlfn.AGGREGATE(15,3,(ReferenceTbl[Type]=$AL$1)/(ReferenceTbl[Type]=$AL$1)*(ROW(ReferenceTbl[Type])-ROW($B$1)),ROWS($AJ$2:AK293))),"")</f>
        <v/>
      </c>
      <c r="AM293" s="46" t="str" cm="1">
        <f t="array" ref="AM293">IFERROR(INDEX(ReferenceTbl[Fixture Description],_xlfn.AGGREGATE(15,3,(ReferenceTbl[Type]=$AM$1)/(ReferenceTbl[Type]=$AM$1)*(ROW(ReferenceTbl[Type])-ROW($B$1)),ROWS($AJ$2:AL293))),"")</f>
        <v/>
      </c>
    </row>
    <row r="294" spans="37:39" x14ac:dyDescent="0.25">
      <c r="AK294" s="46" t="str" cm="1">
        <f t="array" ref="AK294">IFERROR(INDEX(ReferenceTbl[Fixture Description],_xlfn.AGGREGATE(15,3,(ReferenceTbl[Type]=$AK$1)/(ReferenceTbl[Type]=$AK$1)*(ROW(ReferenceTbl[Type])-ROW($B$1)),ROWS($AJ$2:AJ294))),"")</f>
        <v/>
      </c>
      <c r="AL294" s="46" t="str" cm="1">
        <f t="array" ref="AL294">IFERROR(INDEX(ReferenceTbl[Fixture Description],_xlfn.AGGREGATE(15,3,(ReferenceTbl[Type]=$AL$1)/(ReferenceTbl[Type]=$AL$1)*(ROW(ReferenceTbl[Type])-ROW($B$1)),ROWS($AJ$2:AK294))),"")</f>
        <v/>
      </c>
      <c r="AM294" s="46" t="str" cm="1">
        <f t="array" ref="AM294">IFERROR(INDEX(ReferenceTbl[Fixture Description],_xlfn.AGGREGATE(15,3,(ReferenceTbl[Type]=$AM$1)/(ReferenceTbl[Type]=$AM$1)*(ROW(ReferenceTbl[Type])-ROW($B$1)),ROWS($AJ$2:AL294))),"")</f>
        <v/>
      </c>
    </row>
    <row r="295" spans="37:39" x14ac:dyDescent="0.25">
      <c r="AK295" s="46" t="str" cm="1">
        <f t="array" ref="AK295">IFERROR(INDEX(ReferenceTbl[Fixture Description],_xlfn.AGGREGATE(15,3,(ReferenceTbl[Type]=$AK$1)/(ReferenceTbl[Type]=$AK$1)*(ROW(ReferenceTbl[Type])-ROW($B$1)),ROWS($AJ$2:AJ295))),"")</f>
        <v/>
      </c>
      <c r="AL295" s="46" t="str" cm="1">
        <f t="array" ref="AL295">IFERROR(INDEX(ReferenceTbl[Fixture Description],_xlfn.AGGREGATE(15,3,(ReferenceTbl[Type]=$AL$1)/(ReferenceTbl[Type]=$AL$1)*(ROW(ReferenceTbl[Type])-ROW($B$1)),ROWS($AJ$2:AK295))),"")</f>
        <v/>
      </c>
      <c r="AM295" s="46" t="str" cm="1">
        <f t="array" ref="AM295">IFERROR(INDEX(ReferenceTbl[Fixture Description],_xlfn.AGGREGATE(15,3,(ReferenceTbl[Type]=$AM$1)/(ReferenceTbl[Type]=$AM$1)*(ROW(ReferenceTbl[Type])-ROW($B$1)),ROWS($AJ$2:AL295))),"")</f>
        <v/>
      </c>
    </row>
    <row r="296" spans="37:39" x14ac:dyDescent="0.25">
      <c r="AK296" s="46" t="str" cm="1">
        <f t="array" ref="AK296">IFERROR(INDEX(ReferenceTbl[Fixture Description],_xlfn.AGGREGATE(15,3,(ReferenceTbl[Type]=$AK$1)/(ReferenceTbl[Type]=$AK$1)*(ROW(ReferenceTbl[Type])-ROW($B$1)),ROWS($AJ$2:AJ296))),"")</f>
        <v/>
      </c>
      <c r="AL296" s="46" t="str" cm="1">
        <f t="array" ref="AL296">IFERROR(INDEX(ReferenceTbl[Fixture Description],_xlfn.AGGREGATE(15,3,(ReferenceTbl[Type]=$AL$1)/(ReferenceTbl[Type]=$AL$1)*(ROW(ReferenceTbl[Type])-ROW($B$1)),ROWS($AJ$2:AK296))),"")</f>
        <v/>
      </c>
      <c r="AM296" s="46" t="str" cm="1">
        <f t="array" ref="AM296">IFERROR(INDEX(ReferenceTbl[Fixture Description],_xlfn.AGGREGATE(15,3,(ReferenceTbl[Type]=$AM$1)/(ReferenceTbl[Type]=$AM$1)*(ROW(ReferenceTbl[Type])-ROW($B$1)),ROWS($AJ$2:AL296))),"")</f>
        <v/>
      </c>
    </row>
    <row r="297" spans="37:39" x14ac:dyDescent="0.25">
      <c r="AK297" s="46" t="str" cm="1">
        <f t="array" ref="AK297">IFERROR(INDEX(ReferenceTbl[Fixture Description],_xlfn.AGGREGATE(15,3,(ReferenceTbl[Type]=$AK$1)/(ReferenceTbl[Type]=$AK$1)*(ROW(ReferenceTbl[Type])-ROW($B$1)),ROWS($AJ$2:AJ297))),"")</f>
        <v/>
      </c>
      <c r="AL297" s="46" t="str" cm="1">
        <f t="array" ref="AL297">IFERROR(INDEX(ReferenceTbl[Fixture Description],_xlfn.AGGREGATE(15,3,(ReferenceTbl[Type]=$AL$1)/(ReferenceTbl[Type]=$AL$1)*(ROW(ReferenceTbl[Type])-ROW($B$1)),ROWS($AJ$2:AK297))),"")</f>
        <v/>
      </c>
      <c r="AM297" s="46" t="str" cm="1">
        <f t="array" ref="AM297">IFERROR(INDEX(ReferenceTbl[Fixture Description],_xlfn.AGGREGATE(15,3,(ReferenceTbl[Type]=$AM$1)/(ReferenceTbl[Type]=$AM$1)*(ROW(ReferenceTbl[Type])-ROW($B$1)),ROWS($AJ$2:AL297))),"")</f>
        <v/>
      </c>
    </row>
    <row r="298" spans="37:39" x14ac:dyDescent="0.25">
      <c r="AK298" s="46" t="str" cm="1">
        <f t="array" ref="AK298">IFERROR(INDEX(ReferenceTbl[Fixture Description],_xlfn.AGGREGATE(15,3,(ReferenceTbl[Type]=$AK$1)/(ReferenceTbl[Type]=$AK$1)*(ROW(ReferenceTbl[Type])-ROW($B$1)),ROWS($AJ$2:AJ298))),"")</f>
        <v/>
      </c>
      <c r="AL298" s="46" t="str" cm="1">
        <f t="array" ref="AL298">IFERROR(INDEX(ReferenceTbl[Fixture Description],_xlfn.AGGREGATE(15,3,(ReferenceTbl[Type]=$AL$1)/(ReferenceTbl[Type]=$AL$1)*(ROW(ReferenceTbl[Type])-ROW($B$1)),ROWS($AJ$2:AK298))),"")</f>
        <v/>
      </c>
      <c r="AM298" s="46" t="str" cm="1">
        <f t="array" ref="AM298">IFERROR(INDEX(ReferenceTbl[Fixture Description],_xlfn.AGGREGATE(15,3,(ReferenceTbl[Type]=$AM$1)/(ReferenceTbl[Type]=$AM$1)*(ROW(ReferenceTbl[Type])-ROW($B$1)),ROWS($AJ$2:AL298))),"")</f>
        <v/>
      </c>
    </row>
    <row r="299" spans="37:39" x14ac:dyDescent="0.25">
      <c r="AK299" s="46" t="str" cm="1">
        <f t="array" ref="AK299">IFERROR(INDEX(ReferenceTbl[Fixture Description],_xlfn.AGGREGATE(15,3,(ReferenceTbl[Type]=$AK$1)/(ReferenceTbl[Type]=$AK$1)*(ROW(ReferenceTbl[Type])-ROW($B$1)),ROWS($AJ$2:AJ299))),"")</f>
        <v/>
      </c>
      <c r="AL299" s="46" t="str" cm="1">
        <f t="array" ref="AL299">IFERROR(INDEX(ReferenceTbl[Fixture Description],_xlfn.AGGREGATE(15,3,(ReferenceTbl[Type]=$AL$1)/(ReferenceTbl[Type]=$AL$1)*(ROW(ReferenceTbl[Type])-ROW($B$1)),ROWS($AJ$2:AK299))),"")</f>
        <v/>
      </c>
      <c r="AM299" s="46" t="str" cm="1">
        <f t="array" ref="AM299">IFERROR(INDEX(ReferenceTbl[Fixture Description],_xlfn.AGGREGATE(15,3,(ReferenceTbl[Type]=$AM$1)/(ReferenceTbl[Type]=$AM$1)*(ROW(ReferenceTbl[Type])-ROW($B$1)),ROWS($AJ$2:AL299))),"")</f>
        <v/>
      </c>
    </row>
    <row r="300" spans="37:39" x14ac:dyDescent="0.25">
      <c r="AK300" s="46" t="str" cm="1">
        <f t="array" ref="AK300">IFERROR(INDEX(ReferenceTbl[Fixture Description],_xlfn.AGGREGATE(15,3,(ReferenceTbl[Type]=$AK$1)/(ReferenceTbl[Type]=$AK$1)*(ROW(ReferenceTbl[Type])-ROW($B$1)),ROWS($AJ$2:AJ300))),"")</f>
        <v/>
      </c>
      <c r="AL300" s="46" t="str" cm="1">
        <f t="array" ref="AL300">IFERROR(INDEX(ReferenceTbl[Fixture Description],_xlfn.AGGREGATE(15,3,(ReferenceTbl[Type]=$AL$1)/(ReferenceTbl[Type]=$AL$1)*(ROW(ReferenceTbl[Type])-ROW($B$1)),ROWS($AJ$2:AK300))),"")</f>
        <v/>
      </c>
    </row>
  </sheetData>
  <sheetProtection algorithmName="SHA-512" hashValue="Pl51kJ9xd7vU2s7dNk2WrXK4d3E+q+NLWga5JzjWpMN58LclFzjsfRrSszqy89yghuzYRHB6fgfL3R31fCMgUQ==" saltValue="xjahBu3kRINL30R59EUmqw==" spinCount="100000" sheet="1" objects="1" scenarios="1"/>
  <conditionalFormatting sqref="A78:A124">
    <cfRule type="duplicateValues" dxfId="28" priority="1"/>
  </conditionalFormatting>
  <conditionalFormatting sqref="A2:A243">
    <cfRule type="duplicateValues" dxfId="27" priority="2"/>
  </conditionalFormatting>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DB661-DC06-4756-B6BF-F629D8CBC515}">
  <sheetPr codeName="Sheet11"/>
  <dimension ref="A1:E1658"/>
  <sheetViews>
    <sheetView workbookViewId="0">
      <selection activeCell="E25" sqref="E25"/>
    </sheetView>
  </sheetViews>
  <sheetFormatPr defaultColWidth="9.28515625" defaultRowHeight="15" x14ac:dyDescent="0.25"/>
  <cols>
    <col min="1" max="1" width="5" style="168" bestFit="1" customWidth="1"/>
    <col min="2" max="2" width="10.28515625" style="168" bestFit="1" customWidth="1"/>
    <col min="3" max="3" width="10.28515625" style="168" customWidth="1"/>
    <col min="4" max="4" width="5.5703125" style="168" bestFit="1" customWidth="1"/>
    <col min="5" max="5" width="152.5703125" style="168" customWidth="1"/>
    <col min="6" max="16384" width="9.28515625" style="169"/>
  </cols>
  <sheetData>
    <row r="1" spans="1:5" s="167" customFormat="1" ht="30" x14ac:dyDescent="0.25">
      <c r="A1" s="171" t="s">
        <v>288</v>
      </c>
      <c r="B1" s="171" t="s">
        <v>289</v>
      </c>
      <c r="C1" s="171" t="s">
        <v>3486</v>
      </c>
      <c r="D1" s="171" t="s">
        <v>290</v>
      </c>
      <c r="E1" s="171" t="s">
        <v>291</v>
      </c>
    </row>
    <row r="2" spans="1:5" x14ac:dyDescent="0.25">
      <c r="A2" s="168">
        <v>20</v>
      </c>
      <c r="B2" s="168" t="s">
        <v>340</v>
      </c>
      <c r="C2" s="168" t="s">
        <v>3487</v>
      </c>
      <c r="D2" s="168" t="s">
        <v>341</v>
      </c>
      <c r="E2" s="168" t="s">
        <v>342</v>
      </c>
    </row>
    <row r="3" spans="1:5" x14ac:dyDescent="0.25">
      <c r="A3" s="168">
        <v>21</v>
      </c>
      <c r="B3" s="168" t="s">
        <v>340</v>
      </c>
      <c r="C3" s="168" t="s">
        <v>3487</v>
      </c>
      <c r="D3" s="168" t="s">
        <v>343</v>
      </c>
      <c r="E3" s="168" t="s">
        <v>344</v>
      </c>
    </row>
    <row r="4" spans="1:5" x14ac:dyDescent="0.25">
      <c r="A4" s="168">
        <v>22</v>
      </c>
      <c r="B4" s="168" t="s">
        <v>340</v>
      </c>
      <c r="C4" s="168" t="s">
        <v>3487</v>
      </c>
      <c r="D4" s="168" t="s">
        <v>345</v>
      </c>
      <c r="E4" s="168" t="s">
        <v>346</v>
      </c>
    </row>
    <row r="5" spans="1:5" x14ac:dyDescent="0.25">
      <c r="A5" s="168">
        <v>23</v>
      </c>
      <c r="B5" s="168" t="s">
        <v>340</v>
      </c>
      <c r="C5" s="168" t="s">
        <v>3487</v>
      </c>
      <c r="D5" s="168" t="s">
        <v>347</v>
      </c>
      <c r="E5" s="168" t="s">
        <v>348</v>
      </c>
    </row>
    <row r="6" spans="1:5" x14ac:dyDescent="0.25">
      <c r="A6" s="168">
        <v>24</v>
      </c>
      <c r="B6" s="168" t="s">
        <v>340</v>
      </c>
      <c r="C6" s="168" t="s">
        <v>3487</v>
      </c>
      <c r="D6" s="168" t="s">
        <v>349</v>
      </c>
      <c r="E6" s="168" t="s">
        <v>350</v>
      </c>
    </row>
    <row r="7" spans="1:5" x14ac:dyDescent="0.25">
      <c r="A7" s="168">
        <v>25</v>
      </c>
      <c r="B7" s="168" t="s">
        <v>340</v>
      </c>
      <c r="C7" s="168" t="s">
        <v>3487</v>
      </c>
      <c r="D7" s="168" t="s">
        <v>351</v>
      </c>
      <c r="E7" s="168" t="s">
        <v>352</v>
      </c>
    </row>
    <row r="8" spans="1:5" x14ac:dyDescent="0.25">
      <c r="A8" s="168">
        <v>26</v>
      </c>
      <c r="B8" s="168" t="s">
        <v>340</v>
      </c>
      <c r="C8" s="168" t="s">
        <v>3487</v>
      </c>
      <c r="D8" s="168" t="s">
        <v>353</v>
      </c>
      <c r="E8" s="168" t="s">
        <v>354</v>
      </c>
    </row>
    <row r="9" spans="1:5" x14ac:dyDescent="0.25">
      <c r="A9" s="168">
        <v>27</v>
      </c>
      <c r="B9" s="168" t="s">
        <v>340</v>
      </c>
      <c r="C9" s="168" t="s">
        <v>3487</v>
      </c>
      <c r="D9" s="168" t="s">
        <v>355</v>
      </c>
      <c r="E9" s="168" t="s">
        <v>356</v>
      </c>
    </row>
    <row r="10" spans="1:5" x14ac:dyDescent="0.25">
      <c r="A10" s="168">
        <v>28</v>
      </c>
      <c r="B10" s="168" t="s">
        <v>340</v>
      </c>
      <c r="C10" s="168" t="s">
        <v>3487</v>
      </c>
      <c r="D10" s="168" t="s">
        <v>357</v>
      </c>
      <c r="E10" s="168" t="s">
        <v>358</v>
      </c>
    </row>
    <row r="11" spans="1:5" x14ac:dyDescent="0.25">
      <c r="A11" s="168">
        <v>29</v>
      </c>
      <c r="B11" s="168" t="s">
        <v>340</v>
      </c>
      <c r="C11" s="168" t="s">
        <v>3487</v>
      </c>
      <c r="D11" s="168" t="s">
        <v>359</v>
      </c>
      <c r="E11" s="168" t="s">
        <v>360</v>
      </c>
    </row>
    <row r="12" spans="1:5" x14ac:dyDescent="0.25">
      <c r="A12" s="168">
        <v>30</v>
      </c>
      <c r="B12" s="168" t="s">
        <v>340</v>
      </c>
      <c r="C12" s="168" t="s">
        <v>3487</v>
      </c>
      <c r="D12" s="168" t="s">
        <v>361</v>
      </c>
      <c r="E12" s="168" t="s">
        <v>348</v>
      </c>
    </row>
    <row r="13" spans="1:5" x14ac:dyDescent="0.25">
      <c r="A13" s="168">
        <v>31</v>
      </c>
      <c r="B13" s="168" t="s">
        <v>340</v>
      </c>
      <c r="C13" s="168" t="s">
        <v>3487</v>
      </c>
      <c r="D13" s="168" t="s">
        <v>362</v>
      </c>
      <c r="E13" s="168" t="s">
        <v>363</v>
      </c>
    </row>
    <row r="14" spans="1:5" x14ac:dyDescent="0.25">
      <c r="A14" s="168">
        <v>32</v>
      </c>
      <c r="B14" s="168" t="s">
        <v>340</v>
      </c>
      <c r="C14" s="168" t="s">
        <v>3487</v>
      </c>
      <c r="D14" s="168" t="s">
        <v>364</v>
      </c>
      <c r="E14" s="168" t="s">
        <v>365</v>
      </c>
    </row>
    <row r="15" spans="1:5" x14ac:dyDescent="0.25">
      <c r="A15" s="168">
        <v>33</v>
      </c>
      <c r="B15" s="168" t="s">
        <v>340</v>
      </c>
      <c r="C15" s="168" t="s">
        <v>3487</v>
      </c>
      <c r="D15" s="168" t="s">
        <v>366</v>
      </c>
      <c r="E15" s="168" t="s">
        <v>367</v>
      </c>
    </row>
    <row r="16" spans="1:5" x14ac:dyDescent="0.25">
      <c r="A16" s="168">
        <v>34</v>
      </c>
      <c r="B16" s="168" t="s">
        <v>340</v>
      </c>
      <c r="C16" s="168" t="s">
        <v>3487</v>
      </c>
      <c r="D16" s="168" t="s">
        <v>368</v>
      </c>
      <c r="E16" s="168" t="s">
        <v>369</v>
      </c>
    </row>
    <row r="17" spans="1:5" x14ac:dyDescent="0.25">
      <c r="A17" s="168">
        <v>35</v>
      </c>
      <c r="B17" s="168" t="s">
        <v>340</v>
      </c>
      <c r="C17" s="168" t="s">
        <v>3487</v>
      </c>
      <c r="D17" s="168" t="s">
        <v>370</v>
      </c>
      <c r="E17" s="168" t="s">
        <v>371</v>
      </c>
    </row>
    <row r="18" spans="1:5" x14ac:dyDescent="0.25">
      <c r="A18" s="168">
        <v>36</v>
      </c>
      <c r="B18" s="168" t="s">
        <v>340</v>
      </c>
      <c r="C18" s="168" t="s">
        <v>3487</v>
      </c>
      <c r="D18" s="168" t="s">
        <v>372</v>
      </c>
      <c r="E18" s="168" t="s">
        <v>329</v>
      </c>
    </row>
    <row r="19" spans="1:5" x14ac:dyDescent="0.25">
      <c r="A19" s="168">
        <v>37</v>
      </c>
      <c r="B19" s="168" t="s">
        <v>340</v>
      </c>
      <c r="C19" s="168" t="s">
        <v>3487</v>
      </c>
      <c r="D19" s="168" t="s">
        <v>373</v>
      </c>
      <c r="E19" s="168" t="s">
        <v>374</v>
      </c>
    </row>
    <row r="20" spans="1:5" x14ac:dyDescent="0.25">
      <c r="A20" s="168">
        <v>38</v>
      </c>
      <c r="B20" s="168" t="s">
        <v>340</v>
      </c>
      <c r="C20" s="168" t="s">
        <v>3487</v>
      </c>
      <c r="D20" s="168" t="s">
        <v>375</v>
      </c>
      <c r="E20" s="168" t="s">
        <v>376</v>
      </c>
    </row>
    <row r="21" spans="1:5" x14ac:dyDescent="0.25">
      <c r="A21" s="168">
        <v>58</v>
      </c>
      <c r="B21" s="168" t="s">
        <v>340</v>
      </c>
      <c r="C21" s="168" t="s">
        <v>3487</v>
      </c>
      <c r="D21" s="168" t="s">
        <v>377</v>
      </c>
      <c r="E21" s="168" t="s">
        <v>378</v>
      </c>
    </row>
    <row r="22" spans="1:5" x14ac:dyDescent="0.25">
      <c r="A22" s="168">
        <v>59</v>
      </c>
      <c r="B22" s="168" t="s">
        <v>340</v>
      </c>
      <c r="C22" s="168" t="s">
        <v>3487</v>
      </c>
      <c r="D22" s="168" t="s">
        <v>379</v>
      </c>
      <c r="E22" s="168" t="s">
        <v>380</v>
      </c>
    </row>
    <row r="23" spans="1:5" x14ac:dyDescent="0.25">
      <c r="A23" s="168">
        <v>60</v>
      </c>
      <c r="B23" s="168" t="s">
        <v>340</v>
      </c>
      <c r="C23" s="168" t="s">
        <v>3487</v>
      </c>
      <c r="D23" s="168" t="s">
        <v>381</v>
      </c>
      <c r="E23" s="168" t="s">
        <v>382</v>
      </c>
    </row>
    <row r="24" spans="1:5" x14ac:dyDescent="0.25">
      <c r="A24" s="168">
        <v>61</v>
      </c>
      <c r="B24" s="168" t="s">
        <v>340</v>
      </c>
      <c r="C24" s="168" t="s">
        <v>3487</v>
      </c>
      <c r="D24" s="168" t="s">
        <v>294</v>
      </c>
      <c r="E24" s="168" t="s">
        <v>383</v>
      </c>
    </row>
    <row r="25" spans="1:5" x14ac:dyDescent="0.25">
      <c r="A25" s="168">
        <v>62</v>
      </c>
      <c r="B25" s="168" t="s">
        <v>340</v>
      </c>
      <c r="C25" s="168" t="s">
        <v>3487</v>
      </c>
      <c r="D25" s="168" t="s">
        <v>295</v>
      </c>
      <c r="E25" s="168" t="s">
        <v>384</v>
      </c>
    </row>
    <row r="26" spans="1:5" x14ac:dyDescent="0.25">
      <c r="A26" s="168">
        <v>63</v>
      </c>
      <c r="B26" s="168" t="s">
        <v>340</v>
      </c>
      <c r="C26" s="168" t="s">
        <v>3487</v>
      </c>
      <c r="D26" s="168" t="s">
        <v>296</v>
      </c>
      <c r="E26" s="168" t="s">
        <v>385</v>
      </c>
    </row>
    <row r="27" spans="1:5" x14ac:dyDescent="0.25">
      <c r="A27" s="168">
        <v>64</v>
      </c>
      <c r="B27" s="168" t="s">
        <v>340</v>
      </c>
      <c r="C27" s="168" t="s">
        <v>3487</v>
      </c>
      <c r="D27" s="168" t="s">
        <v>386</v>
      </c>
      <c r="E27" s="168" t="s">
        <v>387</v>
      </c>
    </row>
    <row r="28" spans="1:5" x14ac:dyDescent="0.25">
      <c r="A28" s="168">
        <v>65</v>
      </c>
      <c r="B28" s="168" t="s">
        <v>340</v>
      </c>
      <c r="C28" s="168" t="s">
        <v>3487</v>
      </c>
      <c r="D28" s="168" t="s">
        <v>388</v>
      </c>
      <c r="E28" s="168" t="s">
        <v>389</v>
      </c>
    </row>
    <row r="29" spans="1:5" x14ac:dyDescent="0.25">
      <c r="A29" s="168">
        <v>66</v>
      </c>
      <c r="B29" s="168" t="s">
        <v>340</v>
      </c>
      <c r="C29" s="168" t="s">
        <v>3487</v>
      </c>
      <c r="D29" s="168" t="s">
        <v>390</v>
      </c>
      <c r="E29" s="168" t="s">
        <v>391</v>
      </c>
    </row>
    <row r="30" spans="1:5" x14ac:dyDescent="0.25">
      <c r="A30" s="168">
        <v>67</v>
      </c>
      <c r="B30" s="168" t="s">
        <v>340</v>
      </c>
      <c r="C30" s="168" t="s">
        <v>3487</v>
      </c>
      <c r="D30" s="168" t="s">
        <v>392</v>
      </c>
      <c r="E30" s="168" t="s">
        <v>393</v>
      </c>
    </row>
    <row r="31" spans="1:5" x14ac:dyDescent="0.25">
      <c r="A31" s="168">
        <v>68</v>
      </c>
      <c r="B31" s="168" t="s">
        <v>340</v>
      </c>
      <c r="C31" s="168" t="s">
        <v>3487</v>
      </c>
      <c r="D31" s="168" t="s">
        <v>394</v>
      </c>
      <c r="E31" s="168" t="s">
        <v>395</v>
      </c>
    </row>
    <row r="32" spans="1:5" x14ac:dyDescent="0.25">
      <c r="A32" s="168">
        <v>69</v>
      </c>
      <c r="B32" s="168" t="s">
        <v>340</v>
      </c>
      <c r="C32" s="168" t="s">
        <v>3487</v>
      </c>
      <c r="D32" s="168" t="s">
        <v>396</v>
      </c>
      <c r="E32" s="168" t="s">
        <v>397</v>
      </c>
    </row>
    <row r="33" spans="1:5" x14ac:dyDescent="0.25">
      <c r="A33" s="168">
        <v>70</v>
      </c>
      <c r="B33" s="168" t="s">
        <v>340</v>
      </c>
      <c r="C33" s="168" t="s">
        <v>3487</v>
      </c>
      <c r="D33" s="168" t="s">
        <v>398</v>
      </c>
      <c r="E33" s="168" t="s">
        <v>399</v>
      </c>
    </row>
    <row r="34" spans="1:5" x14ac:dyDescent="0.25">
      <c r="A34" s="168">
        <v>71</v>
      </c>
      <c r="B34" s="168" t="s">
        <v>340</v>
      </c>
      <c r="C34" s="168" t="s">
        <v>3487</v>
      </c>
      <c r="D34" s="168" t="s">
        <v>400</v>
      </c>
      <c r="E34" s="168" t="s">
        <v>401</v>
      </c>
    </row>
    <row r="35" spans="1:5" x14ac:dyDescent="0.25">
      <c r="A35" s="168">
        <v>72</v>
      </c>
      <c r="B35" s="168" t="s">
        <v>340</v>
      </c>
      <c r="C35" s="168" t="s">
        <v>3487</v>
      </c>
      <c r="D35" s="168" t="s">
        <v>402</v>
      </c>
      <c r="E35" s="168" t="s">
        <v>403</v>
      </c>
    </row>
    <row r="36" spans="1:5" x14ac:dyDescent="0.25">
      <c r="A36" s="168">
        <v>73</v>
      </c>
      <c r="B36" s="168" t="s">
        <v>340</v>
      </c>
      <c r="C36" s="168" t="s">
        <v>3487</v>
      </c>
      <c r="D36" s="168" t="s">
        <v>404</v>
      </c>
      <c r="E36" s="168" t="s">
        <v>405</v>
      </c>
    </row>
    <row r="37" spans="1:5" x14ac:dyDescent="0.25">
      <c r="A37" s="168">
        <v>74</v>
      </c>
      <c r="B37" s="168" t="s">
        <v>340</v>
      </c>
      <c r="C37" s="168" t="s">
        <v>3487</v>
      </c>
      <c r="D37" s="168" t="s">
        <v>406</v>
      </c>
      <c r="E37" s="168" t="s">
        <v>407</v>
      </c>
    </row>
    <row r="38" spans="1:5" x14ac:dyDescent="0.25">
      <c r="A38" s="168">
        <v>75</v>
      </c>
      <c r="B38" s="168" t="s">
        <v>340</v>
      </c>
      <c r="C38" s="168" t="s">
        <v>3487</v>
      </c>
      <c r="D38" s="168" t="s">
        <v>408</v>
      </c>
      <c r="E38" s="168" t="s">
        <v>409</v>
      </c>
    </row>
    <row r="39" spans="1:5" x14ac:dyDescent="0.25">
      <c r="A39" s="168">
        <v>76</v>
      </c>
      <c r="B39" s="168" t="s">
        <v>340</v>
      </c>
      <c r="C39" s="168" t="s">
        <v>3487</v>
      </c>
      <c r="D39" s="168" t="s">
        <v>300</v>
      </c>
      <c r="E39" s="168" t="s">
        <v>410</v>
      </c>
    </row>
    <row r="40" spans="1:5" x14ac:dyDescent="0.25">
      <c r="A40" s="168">
        <v>77</v>
      </c>
      <c r="B40" s="168" t="s">
        <v>340</v>
      </c>
      <c r="C40" s="168" t="s">
        <v>3487</v>
      </c>
      <c r="D40" s="168" t="s">
        <v>301</v>
      </c>
      <c r="E40" s="168" t="s">
        <v>411</v>
      </c>
    </row>
    <row r="41" spans="1:5" x14ac:dyDescent="0.25">
      <c r="A41" s="168">
        <v>78</v>
      </c>
      <c r="B41" s="168" t="s">
        <v>340</v>
      </c>
      <c r="C41" s="168" t="s">
        <v>3487</v>
      </c>
      <c r="D41" s="168" t="s">
        <v>302</v>
      </c>
      <c r="E41" s="168" t="s">
        <v>412</v>
      </c>
    </row>
    <row r="42" spans="1:5" x14ac:dyDescent="0.25">
      <c r="A42" s="168">
        <v>79</v>
      </c>
      <c r="B42" s="168" t="s">
        <v>340</v>
      </c>
      <c r="C42" s="168" t="s">
        <v>3487</v>
      </c>
      <c r="D42" s="168" t="s">
        <v>306</v>
      </c>
      <c r="E42" s="168" t="s">
        <v>413</v>
      </c>
    </row>
    <row r="43" spans="1:5" x14ac:dyDescent="0.25">
      <c r="A43" s="168">
        <v>80</v>
      </c>
      <c r="B43" s="168" t="s">
        <v>340</v>
      </c>
      <c r="C43" s="168" t="s">
        <v>3487</v>
      </c>
      <c r="D43" s="168" t="s">
        <v>307</v>
      </c>
      <c r="E43" s="168" t="s">
        <v>414</v>
      </c>
    </row>
    <row r="44" spans="1:5" x14ac:dyDescent="0.25">
      <c r="A44" s="168">
        <v>81</v>
      </c>
      <c r="B44" s="168" t="s">
        <v>340</v>
      </c>
      <c r="C44" s="168" t="s">
        <v>3487</v>
      </c>
      <c r="D44" s="168" t="s">
        <v>308</v>
      </c>
      <c r="E44" s="168" t="s">
        <v>415</v>
      </c>
    </row>
    <row r="45" spans="1:5" x14ac:dyDescent="0.25">
      <c r="A45" s="168">
        <v>82</v>
      </c>
      <c r="B45" s="168" t="s">
        <v>340</v>
      </c>
      <c r="C45" s="168" t="s">
        <v>3487</v>
      </c>
      <c r="D45" s="168" t="s">
        <v>416</v>
      </c>
      <c r="E45" s="168" t="s">
        <v>417</v>
      </c>
    </row>
    <row r="46" spans="1:5" x14ac:dyDescent="0.25">
      <c r="A46" s="168">
        <v>83</v>
      </c>
      <c r="B46" s="168" t="s">
        <v>340</v>
      </c>
      <c r="C46" s="168" t="s">
        <v>3487</v>
      </c>
      <c r="D46" s="168" t="s">
        <v>418</v>
      </c>
      <c r="E46" s="168" t="s">
        <v>419</v>
      </c>
    </row>
    <row r="47" spans="1:5" x14ac:dyDescent="0.25">
      <c r="A47" s="168">
        <v>84</v>
      </c>
      <c r="B47" s="168" t="s">
        <v>340</v>
      </c>
      <c r="C47" s="168" t="s">
        <v>3487</v>
      </c>
      <c r="D47" s="168" t="s">
        <v>420</v>
      </c>
      <c r="E47" s="168" t="s">
        <v>421</v>
      </c>
    </row>
    <row r="48" spans="1:5" x14ac:dyDescent="0.25">
      <c r="A48" s="168">
        <v>85</v>
      </c>
      <c r="B48" s="168" t="s">
        <v>340</v>
      </c>
      <c r="C48" s="168" t="s">
        <v>3487</v>
      </c>
      <c r="D48" s="168" t="s">
        <v>422</v>
      </c>
      <c r="E48" s="168" t="s">
        <v>423</v>
      </c>
    </row>
    <row r="49" spans="1:5" x14ac:dyDescent="0.25">
      <c r="A49" s="168">
        <v>86</v>
      </c>
      <c r="B49" s="168" t="s">
        <v>340</v>
      </c>
      <c r="C49" s="168" t="s">
        <v>3487</v>
      </c>
      <c r="D49" s="168" t="s">
        <v>424</v>
      </c>
      <c r="E49" s="168" t="s">
        <v>425</v>
      </c>
    </row>
    <row r="50" spans="1:5" x14ac:dyDescent="0.25">
      <c r="A50" s="168">
        <v>87</v>
      </c>
      <c r="B50" s="168" t="s">
        <v>340</v>
      </c>
      <c r="C50" s="168" t="s">
        <v>3487</v>
      </c>
      <c r="D50" s="168" t="s">
        <v>426</v>
      </c>
      <c r="E50" s="168" t="s">
        <v>427</v>
      </c>
    </row>
    <row r="51" spans="1:5" x14ac:dyDescent="0.25">
      <c r="A51" s="168">
        <v>88</v>
      </c>
      <c r="B51" s="168" t="s">
        <v>340</v>
      </c>
      <c r="C51" s="168" t="s">
        <v>3487</v>
      </c>
      <c r="D51" s="168" t="s">
        <v>428</v>
      </c>
      <c r="E51" s="168" t="s">
        <v>429</v>
      </c>
    </row>
    <row r="52" spans="1:5" x14ac:dyDescent="0.25">
      <c r="A52" s="168">
        <v>89</v>
      </c>
      <c r="B52" s="168" t="s">
        <v>340</v>
      </c>
      <c r="C52" s="168" t="s">
        <v>3487</v>
      </c>
      <c r="D52" s="168" t="s">
        <v>430</v>
      </c>
      <c r="E52" s="168" t="s">
        <v>431</v>
      </c>
    </row>
    <row r="53" spans="1:5" x14ac:dyDescent="0.25">
      <c r="A53" s="168">
        <v>90</v>
      </c>
      <c r="B53" s="168" t="s">
        <v>340</v>
      </c>
      <c r="C53" s="168" t="s">
        <v>3487</v>
      </c>
      <c r="D53" s="168" t="s">
        <v>432</v>
      </c>
      <c r="E53" s="168" t="s">
        <v>433</v>
      </c>
    </row>
    <row r="54" spans="1:5" x14ac:dyDescent="0.25">
      <c r="A54" s="168">
        <v>91</v>
      </c>
      <c r="B54" s="168" t="s">
        <v>340</v>
      </c>
      <c r="C54" s="168" t="s">
        <v>3487</v>
      </c>
      <c r="D54" s="168" t="s">
        <v>434</v>
      </c>
      <c r="E54" s="168" t="s">
        <v>435</v>
      </c>
    </row>
    <row r="55" spans="1:5" x14ac:dyDescent="0.25">
      <c r="A55" s="168">
        <v>92</v>
      </c>
      <c r="B55" s="168" t="s">
        <v>340</v>
      </c>
      <c r="C55" s="168" t="s">
        <v>3487</v>
      </c>
      <c r="D55" s="168" t="s">
        <v>436</v>
      </c>
      <c r="E55" s="168" t="s">
        <v>437</v>
      </c>
    </row>
    <row r="56" spans="1:5" x14ac:dyDescent="0.25">
      <c r="A56" s="168">
        <v>93</v>
      </c>
      <c r="B56" s="168" t="s">
        <v>340</v>
      </c>
      <c r="C56" s="168" t="s">
        <v>3487</v>
      </c>
      <c r="D56" s="168" t="s">
        <v>438</v>
      </c>
      <c r="E56" s="168" t="s">
        <v>439</v>
      </c>
    </row>
    <row r="57" spans="1:5" x14ac:dyDescent="0.25">
      <c r="A57" s="168">
        <v>94</v>
      </c>
      <c r="B57" s="168" t="s">
        <v>340</v>
      </c>
      <c r="C57" s="168" t="s">
        <v>3487</v>
      </c>
      <c r="D57" s="168" t="s">
        <v>440</v>
      </c>
      <c r="E57" s="168" t="s">
        <v>441</v>
      </c>
    </row>
    <row r="58" spans="1:5" x14ac:dyDescent="0.25">
      <c r="A58" s="168">
        <v>95</v>
      </c>
      <c r="B58" s="168" t="s">
        <v>340</v>
      </c>
      <c r="C58" s="168" t="s">
        <v>3487</v>
      </c>
      <c r="D58" s="168" t="s">
        <v>442</v>
      </c>
      <c r="E58" s="168" t="s">
        <v>443</v>
      </c>
    </row>
    <row r="59" spans="1:5" x14ac:dyDescent="0.25">
      <c r="A59" s="168">
        <v>96</v>
      </c>
      <c r="B59" s="168" t="s">
        <v>340</v>
      </c>
      <c r="C59" s="168" t="s">
        <v>3487</v>
      </c>
      <c r="D59" s="168" t="s">
        <v>444</v>
      </c>
      <c r="E59" s="168" t="s">
        <v>445</v>
      </c>
    </row>
    <row r="60" spans="1:5" x14ac:dyDescent="0.25">
      <c r="A60" s="168">
        <v>97</v>
      </c>
      <c r="B60" s="168" t="s">
        <v>340</v>
      </c>
      <c r="C60" s="168" t="s">
        <v>3487</v>
      </c>
      <c r="D60" s="168" t="s">
        <v>446</v>
      </c>
      <c r="E60" s="168" t="s">
        <v>447</v>
      </c>
    </row>
    <row r="61" spans="1:5" x14ac:dyDescent="0.25">
      <c r="A61" s="168">
        <v>98</v>
      </c>
      <c r="B61" s="168" t="s">
        <v>340</v>
      </c>
      <c r="C61" s="168" t="s">
        <v>3487</v>
      </c>
      <c r="D61" s="168" t="s">
        <v>448</v>
      </c>
      <c r="E61" s="168" t="s">
        <v>449</v>
      </c>
    </row>
    <row r="62" spans="1:5" x14ac:dyDescent="0.25">
      <c r="A62" s="168">
        <v>99</v>
      </c>
      <c r="B62" s="168" t="s">
        <v>340</v>
      </c>
      <c r="C62" s="168" t="s">
        <v>3487</v>
      </c>
      <c r="D62" s="168" t="s">
        <v>450</v>
      </c>
      <c r="E62" s="168" t="s">
        <v>451</v>
      </c>
    </row>
    <row r="63" spans="1:5" x14ac:dyDescent="0.25">
      <c r="A63" s="168">
        <v>100</v>
      </c>
      <c r="B63" s="168" t="s">
        <v>340</v>
      </c>
      <c r="C63" s="168" t="s">
        <v>3487</v>
      </c>
      <c r="D63" s="168" t="s">
        <v>452</v>
      </c>
      <c r="E63" s="168" t="s">
        <v>453</v>
      </c>
    </row>
    <row r="64" spans="1:5" x14ac:dyDescent="0.25">
      <c r="A64" s="168">
        <v>101</v>
      </c>
      <c r="B64" s="168" t="s">
        <v>340</v>
      </c>
      <c r="C64" s="168" t="s">
        <v>3487</v>
      </c>
      <c r="D64" s="168" t="s">
        <v>454</v>
      </c>
      <c r="E64" s="168" t="s">
        <v>455</v>
      </c>
    </row>
    <row r="65" spans="1:5" x14ac:dyDescent="0.25">
      <c r="A65" s="168">
        <v>102</v>
      </c>
      <c r="B65" s="168" t="s">
        <v>340</v>
      </c>
      <c r="C65" s="168" t="s">
        <v>3487</v>
      </c>
      <c r="D65" s="168" t="s">
        <v>456</v>
      </c>
      <c r="E65" s="168" t="s">
        <v>457</v>
      </c>
    </row>
    <row r="66" spans="1:5" x14ac:dyDescent="0.25">
      <c r="A66" s="168">
        <v>103</v>
      </c>
      <c r="B66" s="168" t="s">
        <v>340</v>
      </c>
      <c r="C66" s="168" t="s">
        <v>3487</v>
      </c>
      <c r="D66" s="168" t="s">
        <v>458</v>
      </c>
      <c r="E66" s="168" t="s">
        <v>459</v>
      </c>
    </row>
    <row r="67" spans="1:5" x14ac:dyDescent="0.25">
      <c r="A67" s="168">
        <v>104</v>
      </c>
      <c r="B67" s="168" t="s">
        <v>340</v>
      </c>
      <c r="C67" s="168" t="s">
        <v>3487</v>
      </c>
      <c r="D67" s="168" t="s">
        <v>460</v>
      </c>
      <c r="E67" s="168" t="s">
        <v>461</v>
      </c>
    </row>
    <row r="68" spans="1:5" x14ac:dyDescent="0.25">
      <c r="A68" s="168">
        <v>105</v>
      </c>
      <c r="B68" s="168" t="s">
        <v>340</v>
      </c>
      <c r="C68" s="168" t="s">
        <v>3487</v>
      </c>
      <c r="D68" s="168" t="s">
        <v>462</v>
      </c>
      <c r="E68" s="168" t="s">
        <v>463</v>
      </c>
    </row>
    <row r="69" spans="1:5" x14ac:dyDescent="0.25">
      <c r="A69" s="168">
        <v>106</v>
      </c>
      <c r="B69" s="168" t="s">
        <v>340</v>
      </c>
      <c r="C69" s="168" t="s">
        <v>3487</v>
      </c>
      <c r="D69" s="168" t="s">
        <v>464</v>
      </c>
      <c r="E69" s="168" t="s">
        <v>465</v>
      </c>
    </row>
    <row r="70" spans="1:5" x14ac:dyDescent="0.25">
      <c r="A70" s="168">
        <v>107</v>
      </c>
      <c r="B70" s="168" t="s">
        <v>340</v>
      </c>
      <c r="C70" s="168" t="s">
        <v>3487</v>
      </c>
      <c r="D70" s="168" t="s">
        <v>466</v>
      </c>
      <c r="E70" s="168" t="s">
        <v>467</v>
      </c>
    </row>
    <row r="71" spans="1:5" x14ac:dyDescent="0.25">
      <c r="A71" s="168">
        <v>108</v>
      </c>
      <c r="B71" s="168" t="s">
        <v>340</v>
      </c>
      <c r="C71" s="168" t="s">
        <v>3487</v>
      </c>
      <c r="D71" s="168" t="s">
        <v>468</v>
      </c>
      <c r="E71" s="168" t="s">
        <v>469</v>
      </c>
    </row>
    <row r="72" spans="1:5" x14ac:dyDescent="0.25">
      <c r="A72" s="168">
        <v>109</v>
      </c>
      <c r="B72" s="168" t="s">
        <v>340</v>
      </c>
      <c r="C72" s="168" t="s">
        <v>3487</v>
      </c>
      <c r="D72" s="168" t="s">
        <v>470</v>
      </c>
      <c r="E72" s="168" t="s">
        <v>471</v>
      </c>
    </row>
    <row r="73" spans="1:5" x14ac:dyDescent="0.25">
      <c r="A73" s="168">
        <v>110</v>
      </c>
      <c r="B73" s="168" t="s">
        <v>340</v>
      </c>
      <c r="C73" s="168" t="s">
        <v>3487</v>
      </c>
      <c r="D73" s="168" t="s">
        <v>472</v>
      </c>
      <c r="E73" s="168" t="s">
        <v>473</v>
      </c>
    </row>
    <row r="74" spans="1:5" x14ac:dyDescent="0.25">
      <c r="A74" s="168">
        <v>111</v>
      </c>
      <c r="B74" s="168" t="s">
        <v>340</v>
      </c>
      <c r="C74" s="168" t="s">
        <v>3487</v>
      </c>
      <c r="D74" s="168" t="s">
        <v>474</v>
      </c>
      <c r="E74" s="168" t="s">
        <v>475</v>
      </c>
    </row>
    <row r="75" spans="1:5" x14ac:dyDescent="0.25">
      <c r="A75" s="168">
        <v>112</v>
      </c>
      <c r="B75" s="168" t="s">
        <v>340</v>
      </c>
      <c r="C75" s="168" t="s">
        <v>3487</v>
      </c>
      <c r="D75" s="168" t="s">
        <v>476</v>
      </c>
      <c r="E75" s="168" t="s">
        <v>477</v>
      </c>
    </row>
    <row r="76" spans="1:5" x14ac:dyDescent="0.25">
      <c r="A76" s="168">
        <v>113</v>
      </c>
      <c r="B76" s="168" t="s">
        <v>340</v>
      </c>
      <c r="C76" s="168" t="s">
        <v>3487</v>
      </c>
      <c r="D76" s="168" t="s">
        <v>478</v>
      </c>
      <c r="E76" s="168" t="s">
        <v>479</v>
      </c>
    </row>
    <row r="77" spans="1:5" x14ac:dyDescent="0.25">
      <c r="A77" s="168">
        <v>114</v>
      </c>
      <c r="B77" s="168" t="s">
        <v>340</v>
      </c>
      <c r="C77" s="168" t="s">
        <v>3487</v>
      </c>
      <c r="D77" s="168" t="s">
        <v>480</v>
      </c>
      <c r="E77" s="168" t="s">
        <v>481</v>
      </c>
    </row>
    <row r="78" spans="1:5" x14ac:dyDescent="0.25">
      <c r="A78" s="168">
        <v>115</v>
      </c>
      <c r="B78" s="168" t="s">
        <v>340</v>
      </c>
      <c r="C78" s="168" t="s">
        <v>3487</v>
      </c>
      <c r="D78" s="168" t="s">
        <v>482</v>
      </c>
      <c r="E78" s="168" t="s">
        <v>483</v>
      </c>
    </row>
    <row r="79" spans="1:5" x14ac:dyDescent="0.25">
      <c r="A79" s="168">
        <v>116</v>
      </c>
      <c r="B79" s="168" t="s">
        <v>340</v>
      </c>
      <c r="C79" s="168" t="s">
        <v>3487</v>
      </c>
      <c r="D79" s="168" t="s">
        <v>484</v>
      </c>
      <c r="E79" s="168" t="s">
        <v>485</v>
      </c>
    </row>
    <row r="80" spans="1:5" x14ac:dyDescent="0.25">
      <c r="A80" s="168">
        <v>117</v>
      </c>
      <c r="B80" s="168" t="s">
        <v>340</v>
      </c>
      <c r="C80" s="168" t="s">
        <v>3487</v>
      </c>
      <c r="D80" s="168" t="s">
        <v>486</v>
      </c>
      <c r="E80" s="168" t="s">
        <v>487</v>
      </c>
    </row>
    <row r="81" spans="1:5" x14ac:dyDescent="0.25">
      <c r="A81" s="168">
        <v>118</v>
      </c>
      <c r="B81" s="168" t="s">
        <v>340</v>
      </c>
      <c r="C81" s="168" t="s">
        <v>3487</v>
      </c>
      <c r="D81" s="168" t="s">
        <v>488</v>
      </c>
      <c r="E81" s="168" t="s">
        <v>489</v>
      </c>
    </row>
    <row r="82" spans="1:5" x14ac:dyDescent="0.25">
      <c r="A82" s="168">
        <v>119</v>
      </c>
      <c r="B82" s="168" t="s">
        <v>340</v>
      </c>
      <c r="C82" s="168" t="s">
        <v>3487</v>
      </c>
      <c r="D82" s="168" t="s">
        <v>490</v>
      </c>
      <c r="E82" s="168" t="s">
        <v>491</v>
      </c>
    </row>
    <row r="83" spans="1:5" x14ac:dyDescent="0.25">
      <c r="A83" s="168">
        <v>120</v>
      </c>
      <c r="B83" s="168" t="s">
        <v>340</v>
      </c>
      <c r="C83" s="168" t="s">
        <v>3487</v>
      </c>
      <c r="D83" s="168" t="s">
        <v>492</v>
      </c>
      <c r="E83" s="168" t="s">
        <v>493</v>
      </c>
    </row>
    <row r="84" spans="1:5" x14ac:dyDescent="0.25">
      <c r="A84" s="168">
        <v>121</v>
      </c>
      <c r="B84" s="168" t="s">
        <v>340</v>
      </c>
      <c r="C84" s="168" t="s">
        <v>3487</v>
      </c>
      <c r="D84" s="168" t="s">
        <v>494</v>
      </c>
      <c r="E84" s="168" t="s">
        <v>495</v>
      </c>
    </row>
    <row r="85" spans="1:5" x14ac:dyDescent="0.25">
      <c r="A85" s="168">
        <v>122</v>
      </c>
      <c r="B85" s="168" t="s">
        <v>340</v>
      </c>
      <c r="C85" s="168" t="s">
        <v>3487</v>
      </c>
      <c r="D85" s="168" t="s">
        <v>496</v>
      </c>
      <c r="E85" s="168" t="s">
        <v>497</v>
      </c>
    </row>
    <row r="86" spans="1:5" x14ac:dyDescent="0.25">
      <c r="A86" s="168">
        <v>123</v>
      </c>
      <c r="B86" s="168" t="s">
        <v>340</v>
      </c>
      <c r="C86" s="168" t="s">
        <v>3487</v>
      </c>
      <c r="D86" s="168" t="s">
        <v>498</v>
      </c>
      <c r="E86" s="168" t="s">
        <v>499</v>
      </c>
    </row>
    <row r="87" spans="1:5" x14ac:dyDescent="0.25">
      <c r="A87" s="168">
        <v>124</v>
      </c>
      <c r="B87" s="168" t="s">
        <v>340</v>
      </c>
      <c r="C87" s="168" t="s">
        <v>3487</v>
      </c>
      <c r="D87" s="168" t="s">
        <v>500</v>
      </c>
      <c r="E87" s="168" t="s">
        <v>501</v>
      </c>
    </row>
    <row r="88" spans="1:5" x14ac:dyDescent="0.25">
      <c r="A88" s="168">
        <v>125</v>
      </c>
      <c r="B88" s="168" t="s">
        <v>340</v>
      </c>
      <c r="C88" s="168" t="s">
        <v>3487</v>
      </c>
      <c r="D88" s="168" t="s">
        <v>502</v>
      </c>
      <c r="E88" s="168" t="s">
        <v>503</v>
      </c>
    </row>
    <row r="89" spans="1:5" x14ac:dyDescent="0.25">
      <c r="A89" s="168">
        <v>126</v>
      </c>
      <c r="B89" s="168" t="s">
        <v>340</v>
      </c>
      <c r="C89" s="168" t="s">
        <v>3487</v>
      </c>
      <c r="D89" s="168" t="s">
        <v>504</v>
      </c>
      <c r="E89" s="168" t="s">
        <v>505</v>
      </c>
    </row>
    <row r="90" spans="1:5" x14ac:dyDescent="0.25">
      <c r="A90" s="168">
        <v>127</v>
      </c>
      <c r="B90" s="168" t="s">
        <v>340</v>
      </c>
      <c r="C90" s="168" t="s">
        <v>3487</v>
      </c>
      <c r="D90" s="168" t="s">
        <v>506</v>
      </c>
      <c r="E90" s="168" t="s">
        <v>507</v>
      </c>
    </row>
    <row r="91" spans="1:5" x14ac:dyDescent="0.25">
      <c r="A91" s="168">
        <v>128</v>
      </c>
      <c r="B91" s="168" t="s">
        <v>340</v>
      </c>
      <c r="C91" s="168" t="s">
        <v>3487</v>
      </c>
      <c r="D91" s="168" t="s">
        <v>508</v>
      </c>
      <c r="E91" s="168" t="s">
        <v>509</v>
      </c>
    </row>
    <row r="92" spans="1:5" x14ac:dyDescent="0.25">
      <c r="A92" s="168">
        <v>129</v>
      </c>
      <c r="B92" s="168" t="s">
        <v>340</v>
      </c>
      <c r="C92" s="168" t="s">
        <v>3487</v>
      </c>
      <c r="D92" s="168" t="s">
        <v>510</v>
      </c>
      <c r="E92" s="168" t="s">
        <v>511</v>
      </c>
    </row>
    <row r="93" spans="1:5" x14ac:dyDescent="0.25">
      <c r="A93" s="168">
        <v>130</v>
      </c>
      <c r="B93" s="168" t="s">
        <v>340</v>
      </c>
      <c r="C93" s="168" t="s">
        <v>3487</v>
      </c>
      <c r="D93" s="168" t="s">
        <v>512</v>
      </c>
      <c r="E93" s="168" t="s">
        <v>513</v>
      </c>
    </row>
    <row r="94" spans="1:5" x14ac:dyDescent="0.25">
      <c r="A94" s="168">
        <v>131</v>
      </c>
      <c r="B94" s="168" t="s">
        <v>340</v>
      </c>
      <c r="C94" s="168" t="s">
        <v>3487</v>
      </c>
      <c r="D94" s="168" t="s">
        <v>514</v>
      </c>
      <c r="E94" s="168" t="s">
        <v>515</v>
      </c>
    </row>
    <row r="95" spans="1:5" x14ac:dyDescent="0.25">
      <c r="A95" s="168">
        <v>132</v>
      </c>
      <c r="B95" s="168" t="s">
        <v>340</v>
      </c>
      <c r="C95" s="168" t="s">
        <v>3487</v>
      </c>
      <c r="D95" s="168" t="s">
        <v>516</v>
      </c>
      <c r="E95" s="168" t="s">
        <v>517</v>
      </c>
    </row>
    <row r="96" spans="1:5" x14ac:dyDescent="0.25">
      <c r="A96" s="168">
        <v>133</v>
      </c>
      <c r="B96" s="168" t="s">
        <v>340</v>
      </c>
      <c r="C96" s="168" t="s">
        <v>3487</v>
      </c>
      <c r="D96" s="168" t="s">
        <v>518</v>
      </c>
      <c r="E96" s="168" t="s">
        <v>519</v>
      </c>
    </row>
    <row r="97" spans="1:5" x14ac:dyDescent="0.25">
      <c r="A97" s="168">
        <v>134</v>
      </c>
      <c r="B97" s="168" t="s">
        <v>340</v>
      </c>
      <c r="C97" s="168" t="s">
        <v>3487</v>
      </c>
      <c r="D97" s="168" t="s">
        <v>520</v>
      </c>
      <c r="E97" s="168" t="s">
        <v>521</v>
      </c>
    </row>
    <row r="98" spans="1:5" x14ac:dyDescent="0.25">
      <c r="A98" s="168">
        <v>135</v>
      </c>
      <c r="B98" s="168" t="s">
        <v>340</v>
      </c>
      <c r="C98" s="168" t="s">
        <v>3487</v>
      </c>
      <c r="D98" s="168" t="s">
        <v>522</v>
      </c>
      <c r="E98" s="168" t="s">
        <v>523</v>
      </c>
    </row>
    <row r="99" spans="1:5" x14ac:dyDescent="0.25">
      <c r="A99" s="168">
        <v>136</v>
      </c>
      <c r="B99" s="168" t="s">
        <v>340</v>
      </c>
      <c r="C99" s="168" t="s">
        <v>3487</v>
      </c>
      <c r="D99" s="168" t="s">
        <v>524</v>
      </c>
      <c r="E99" s="168" t="s">
        <v>525</v>
      </c>
    </row>
    <row r="100" spans="1:5" x14ac:dyDescent="0.25">
      <c r="A100" s="168">
        <v>137</v>
      </c>
      <c r="B100" s="168" t="s">
        <v>340</v>
      </c>
      <c r="C100" s="168" t="s">
        <v>3487</v>
      </c>
      <c r="D100" s="168" t="s">
        <v>526</v>
      </c>
      <c r="E100" s="168" t="s">
        <v>527</v>
      </c>
    </row>
    <row r="101" spans="1:5" x14ac:dyDescent="0.25">
      <c r="A101" s="168">
        <v>138</v>
      </c>
      <c r="B101" s="168" t="s">
        <v>340</v>
      </c>
      <c r="C101" s="168" t="s">
        <v>3487</v>
      </c>
      <c r="D101" s="168" t="s">
        <v>528</v>
      </c>
      <c r="E101" s="168" t="s">
        <v>529</v>
      </c>
    </row>
    <row r="102" spans="1:5" x14ac:dyDescent="0.25">
      <c r="A102" s="168">
        <v>139</v>
      </c>
      <c r="B102" s="168" t="s">
        <v>340</v>
      </c>
      <c r="C102" s="168" t="s">
        <v>3487</v>
      </c>
      <c r="D102" s="168" t="s">
        <v>530</v>
      </c>
      <c r="E102" s="168" t="s">
        <v>531</v>
      </c>
    </row>
    <row r="103" spans="1:5" x14ac:dyDescent="0.25">
      <c r="A103" s="168">
        <v>140</v>
      </c>
      <c r="B103" s="168" t="s">
        <v>340</v>
      </c>
      <c r="C103" s="168" t="s">
        <v>3487</v>
      </c>
      <c r="D103" s="168" t="s">
        <v>532</v>
      </c>
      <c r="E103" s="168" t="s">
        <v>533</v>
      </c>
    </row>
    <row r="104" spans="1:5" x14ac:dyDescent="0.25">
      <c r="A104" s="168">
        <v>141</v>
      </c>
      <c r="B104" s="168" t="s">
        <v>340</v>
      </c>
      <c r="C104" s="168" t="s">
        <v>3487</v>
      </c>
      <c r="D104" s="168" t="s">
        <v>534</v>
      </c>
      <c r="E104" s="168" t="s">
        <v>535</v>
      </c>
    </row>
    <row r="105" spans="1:5" x14ac:dyDescent="0.25">
      <c r="A105" s="168">
        <v>142</v>
      </c>
      <c r="B105" s="168" t="s">
        <v>340</v>
      </c>
      <c r="C105" s="168" t="s">
        <v>3487</v>
      </c>
      <c r="D105" s="168" t="s">
        <v>536</v>
      </c>
      <c r="E105" s="168" t="s">
        <v>537</v>
      </c>
    </row>
    <row r="106" spans="1:5" x14ac:dyDescent="0.25">
      <c r="A106" s="168">
        <v>143</v>
      </c>
      <c r="B106" s="168" t="s">
        <v>340</v>
      </c>
      <c r="C106" s="168" t="s">
        <v>3487</v>
      </c>
      <c r="D106" s="168" t="s">
        <v>538</v>
      </c>
      <c r="E106" s="168" t="s">
        <v>539</v>
      </c>
    </row>
    <row r="107" spans="1:5" x14ac:dyDescent="0.25">
      <c r="A107" s="168">
        <v>144</v>
      </c>
      <c r="B107" s="168" t="s">
        <v>340</v>
      </c>
      <c r="C107" s="168" t="s">
        <v>3487</v>
      </c>
      <c r="D107" s="168" t="s">
        <v>540</v>
      </c>
      <c r="E107" s="168" t="s">
        <v>541</v>
      </c>
    </row>
    <row r="108" spans="1:5" x14ac:dyDescent="0.25">
      <c r="A108" s="168">
        <v>145</v>
      </c>
      <c r="B108" s="168" t="s">
        <v>340</v>
      </c>
      <c r="C108" s="168" t="s">
        <v>3487</v>
      </c>
      <c r="D108" s="168" t="s">
        <v>542</v>
      </c>
      <c r="E108" s="168" t="s">
        <v>543</v>
      </c>
    </row>
    <row r="109" spans="1:5" x14ac:dyDescent="0.25">
      <c r="A109" s="168">
        <v>146</v>
      </c>
      <c r="B109" s="168" t="s">
        <v>340</v>
      </c>
      <c r="C109" s="168" t="s">
        <v>3487</v>
      </c>
      <c r="D109" s="168" t="s">
        <v>544</v>
      </c>
      <c r="E109" s="168" t="s">
        <v>545</v>
      </c>
    </row>
    <row r="110" spans="1:5" x14ac:dyDescent="0.25">
      <c r="A110" s="168">
        <v>147</v>
      </c>
      <c r="B110" s="168" t="s">
        <v>340</v>
      </c>
      <c r="C110" s="168" t="s">
        <v>3487</v>
      </c>
      <c r="D110" s="168" t="s">
        <v>546</v>
      </c>
      <c r="E110" s="168" t="s">
        <v>547</v>
      </c>
    </row>
    <row r="111" spans="1:5" x14ac:dyDescent="0.25">
      <c r="A111" s="168">
        <v>148</v>
      </c>
      <c r="B111" s="168" t="s">
        <v>340</v>
      </c>
      <c r="C111" s="168" t="s">
        <v>3487</v>
      </c>
      <c r="D111" s="168" t="s">
        <v>548</v>
      </c>
      <c r="E111" s="168" t="s">
        <v>549</v>
      </c>
    </row>
    <row r="112" spans="1:5" x14ac:dyDescent="0.25">
      <c r="A112" s="168">
        <v>149</v>
      </c>
      <c r="B112" s="168" t="s">
        <v>340</v>
      </c>
      <c r="C112" s="168" t="s">
        <v>3487</v>
      </c>
      <c r="D112" s="168" t="s">
        <v>550</v>
      </c>
      <c r="E112" s="168" t="s">
        <v>551</v>
      </c>
    </row>
    <row r="113" spans="1:5" x14ac:dyDescent="0.25">
      <c r="A113" s="168">
        <v>150</v>
      </c>
      <c r="B113" s="168" t="s">
        <v>340</v>
      </c>
      <c r="C113" s="168" t="s">
        <v>3487</v>
      </c>
      <c r="D113" s="168" t="s">
        <v>552</v>
      </c>
      <c r="E113" s="168" t="s">
        <v>553</v>
      </c>
    </row>
    <row r="114" spans="1:5" x14ac:dyDescent="0.25">
      <c r="A114" s="168">
        <v>151</v>
      </c>
      <c r="B114" s="168" t="s">
        <v>340</v>
      </c>
      <c r="C114" s="168" t="s">
        <v>3487</v>
      </c>
      <c r="D114" s="168" t="s">
        <v>554</v>
      </c>
      <c r="E114" s="168" t="s">
        <v>555</v>
      </c>
    </row>
    <row r="115" spans="1:5" x14ac:dyDescent="0.25">
      <c r="A115" s="168">
        <v>152</v>
      </c>
      <c r="B115" s="168" t="s">
        <v>340</v>
      </c>
      <c r="C115" s="168" t="s">
        <v>3487</v>
      </c>
      <c r="D115" s="168" t="s">
        <v>556</v>
      </c>
      <c r="E115" s="168" t="s">
        <v>557</v>
      </c>
    </row>
    <row r="116" spans="1:5" x14ac:dyDescent="0.25">
      <c r="A116" s="168">
        <v>153</v>
      </c>
      <c r="B116" s="168" t="s">
        <v>340</v>
      </c>
      <c r="C116" s="168" t="s">
        <v>3487</v>
      </c>
      <c r="D116" s="168" t="s">
        <v>558</v>
      </c>
      <c r="E116" s="168" t="s">
        <v>559</v>
      </c>
    </row>
    <row r="117" spans="1:5" x14ac:dyDescent="0.25">
      <c r="A117" s="168">
        <v>154</v>
      </c>
      <c r="B117" s="168" t="s">
        <v>340</v>
      </c>
      <c r="C117" s="168" t="s">
        <v>3487</v>
      </c>
      <c r="D117" s="168" t="s">
        <v>560</v>
      </c>
      <c r="E117" s="168" t="s">
        <v>561</v>
      </c>
    </row>
    <row r="118" spans="1:5" x14ac:dyDescent="0.25">
      <c r="A118" s="168">
        <v>155</v>
      </c>
      <c r="B118" s="168" t="s">
        <v>340</v>
      </c>
      <c r="C118" s="168" t="s">
        <v>3487</v>
      </c>
      <c r="D118" s="168" t="s">
        <v>562</v>
      </c>
      <c r="E118" s="168" t="s">
        <v>563</v>
      </c>
    </row>
    <row r="119" spans="1:5" x14ac:dyDescent="0.25">
      <c r="A119" s="168">
        <v>156</v>
      </c>
      <c r="B119" s="168" t="s">
        <v>340</v>
      </c>
      <c r="C119" s="168" t="s">
        <v>3487</v>
      </c>
      <c r="D119" s="168" t="s">
        <v>564</v>
      </c>
      <c r="E119" s="168" t="s">
        <v>565</v>
      </c>
    </row>
    <row r="120" spans="1:5" x14ac:dyDescent="0.25">
      <c r="A120" s="168">
        <v>157</v>
      </c>
      <c r="B120" s="168" t="s">
        <v>340</v>
      </c>
      <c r="C120" s="168" t="s">
        <v>3487</v>
      </c>
      <c r="D120" s="168" t="s">
        <v>566</v>
      </c>
      <c r="E120" s="168" t="s">
        <v>567</v>
      </c>
    </row>
    <row r="121" spans="1:5" x14ac:dyDescent="0.25">
      <c r="A121" s="168">
        <v>158</v>
      </c>
      <c r="B121" s="168" t="s">
        <v>340</v>
      </c>
      <c r="C121" s="168" t="s">
        <v>3487</v>
      </c>
      <c r="D121" s="168" t="s">
        <v>568</v>
      </c>
      <c r="E121" s="168" t="s">
        <v>569</v>
      </c>
    </row>
    <row r="122" spans="1:5" x14ac:dyDescent="0.25">
      <c r="A122" s="168">
        <v>159</v>
      </c>
      <c r="B122" s="168" t="s">
        <v>340</v>
      </c>
      <c r="C122" s="168" t="s">
        <v>3487</v>
      </c>
      <c r="D122" s="168" t="s">
        <v>570</v>
      </c>
      <c r="E122" s="168" t="s">
        <v>571</v>
      </c>
    </row>
    <row r="123" spans="1:5" x14ac:dyDescent="0.25">
      <c r="A123" s="168">
        <v>160</v>
      </c>
      <c r="B123" s="168" t="s">
        <v>340</v>
      </c>
      <c r="C123" s="168" t="s">
        <v>3487</v>
      </c>
      <c r="D123" s="168" t="s">
        <v>572</v>
      </c>
      <c r="E123" s="168" t="s">
        <v>573</v>
      </c>
    </row>
    <row r="124" spans="1:5" x14ac:dyDescent="0.25">
      <c r="A124" s="168">
        <v>161</v>
      </c>
      <c r="B124" s="168" t="s">
        <v>340</v>
      </c>
      <c r="C124" s="168" t="s">
        <v>3487</v>
      </c>
      <c r="D124" s="168" t="s">
        <v>574</v>
      </c>
      <c r="E124" s="168" t="s">
        <v>575</v>
      </c>
    </row>
    <row r="125" spans="1:5" x14ac:dyDescent="0.25">
      <c r="A125" s="168">
        <v>162</v>
      </c>
      <c r="B125" s="168" t="s">
        <v>340</v>
      </c>
      <c r="C125" s="168" t="s">
        <v>3487</v>
      </c>
      <c r="D125" s="168" t="s">
        <v>576</v>
      </c>
      <c r="E125" s="168" t="s">
        <v>577</v>
      </c>
    </row>
    <row r="126" spans="1:5" x14ac:dyDescent="0.25">
      <c r="A126" s="168">
        <v>163</v>
      </c>
      <c r="B126" s="168" t="s">
        <v>340</v>
      </c>
      <c r="C126" s="168" t="s">
        <v>3487</v>
      </c>
      <c r="D126" s="168" t="s">
        <v>578</v>
      </c>
      <c r="E126" s="168" t="s">
        <v>579</v>
      </c>
    </row>
    <row r="127" spans="1:5" x14ac:dyDescent="0.25">
      <c r="A127" s="168">
        <v>164</v>
      </c>
      <c r="B127" s="168" t="s">
        <v>340</v>
      </c>
      <c r="C127" s="168" t="s">
        <v>3487</v>
      </c>
      <c r="D127" s="168" t="s">
        <v>580</v>
      </c>
      <c r="E127" s="168" t="s">
        <v>581</v>
      </c>
    </row>
    <row r="128" spans="1:5" x14ac:dyDescent="0.25">
      <c r="A128" s="168">
        <v>165</v>
      </c>
      <c r="B128" s="168" t="s">
        <v>340</v>
      </c>
      <c r="C128" s="168" t="s">
        <v>3487</v>
      </c>
      <c r="D128" s="168" t="s">
        <v>582</v>
      </c>
      <c r="E128" s="168" t="s">
        <v>583</v>
      </c>
    </row>
    <row r="129" spans="1:5" x14ac:dyDescent="0.25">
      <c r="A129" s="168">
        <v>166</v>
      </c>
      <c r="B129" s="168" t="s">
        <v>340</v>
      </c>
      <c r="C129" s="168" t="s">
        <v>3487</v>
      </c>
      <c r="D129" s="168" t="s">
        <v>584</v>
      </c>
      <c r="E129" s="168" t="s">
        <v>585</v>
      </c>
    </row>
    <row r="130" spans="1:5" x14ac:dyDescent="0.25">
      <c r="A130" s="168">
        <v>167</v>
      </c>
      <c r="B130" s="168" t="s">
        <v>340</v>
      </c>
      <c r="C130" s="168" t="s">
        <v>3487</v>
      </c>
      <c r="D130" s="168" t="s">
        <v>586</v>
      </c>
      <c r="E130" s="168" t="s">
        <v>587</v>
      </c>
    </row>
    <row r="131" spans="1:5" x14ac:dyDescent="0.25">
      <c r="A131" s="168">
        <v>168</v>
      </c>
      <c r="B131" s="168" t="s">
        <v>340</v>
      </c>
      <c r="C131" s="168" t="s">
        <v>3487</v>
      </c>
      <c r="D131" s="168" t="s">
        <v>588</v>
      </c>
      <c r="E131" s="168" t="s">
        <v>589</v>
      </c>
    </row>
    <row r="132" spans="1:5" x14ac:dyDescent="0.25">
      <c r="A132" s="168">
        <v>169</v>
      </c>
      <c r="B132" s="168" t="s">
        <v>340</v>
      </c>
      <c r="C132" s="168" t="s">
        <v>3487</v>
      </c>
      <c r="D132" s="168" t="s">
        <v>590</v>
      </c>
      <c r="E132" s="168" t="s">
        <v>591</v>
      </c>
    </row>
    <row r="133" spans="1:5" x14ac:dyDescent="0.25">
      <c r="A133" s="168">
        <v>170</v>
      </c>
      <c r="B133" s="168" t="s">
        <v>340</v>
      </c>
      <c r="C133" s="168" t="s">
        <v>3487</v>
      </c>
      <c r="D133" s="168" t="s">
        <v>592</v>
      </c>
      <c r="E133" s="168" t="s">
        <v>593</v>
      </c>
    </row>
    <row r="134" spans="1:5" x14ac:dyDescent="0.25">
      <c r="A134" s="168">
        <v>171</v>
      </c>
      <c r="B134" s="168" t="s">
        <v>340</v>
      </c>
      <c r="C134" s="168" t="s">
        <v>3487</v>
      </c>
      <c r="D134" s="168" t="s">
        <v>594</v>
      </c>
      <c r="E134" s="168" t="s">
        <v>595</v>
      </c>
    </row>
    <row r="135" spans="1:5" x14ac:dyDescent="0.25">
      <c r="A135" s="168">
        <v>172</v>
      </c>
      <c r="B135" s="168" t="s">
        <v>340</v>
      </c>
      <c r="C135" s="168" t="s">
        <v>3487</v>
      </c>
      <c r="D135" s="168" t="s">
        <v>596</v>
      </c>
      <c r="E135" s="168" t="s">
        <v>597</v>
      </c>
    </row>
    <row r="136" spans="1:5" x14ac:dyDescent="0.25">
      <c r="A136" s="168">
        <v>173</v>
      </c>
      <c r="B136" s="168" t="s">
        <v>340</v>
      </c>
      <c r="C136" s="168" t="s">
        <v>3487</v>
      </c>
      <c r="D136" s="168" t="s">
        <v>598</v>
      </c>
      <c r="E136" s="168" t="s">
        <v>599</v>
      </c>
    </row>
    <row r="137" spans="1:5" x14ac:dyDescent="0.25">
      <c r="A137" s="168">
        <v>174</v>
      </c>
      <c r="B137" s="168" t="s">
        <v>340</v>
      </c>
      <c r="C137" s="168" t="s">
        <v>3487</v>
      </c>
      <c r="D137" s="168" t="s">
        <v>600</v>
      </c>
      <c r="E137" s="168" t="s">
        <v>601</v>
      </c>
    </row>
    <row r="138" spans="1:5" x14ac:dyDescent="0.25">
      <c r="A138" s="168">
        <v>175</v>
      </c>
      <c r="B138" s="168" t="s">
        <v>340</v>
      </c>
      <c r="C138" s="168" t="s">
        <v>3487</v>
      </c>
      <c r="D138" s="168" t="s">
        <v>602</v>
      </c>
      <c r="E138" s="168" t="s">
        <v>603</v>
      </c>
    </row>
    <row r="139" spans="1:5" x14ac:dyDescent="0.25">
      <c r="A139" s="168">
        <v>176</v>
      </c>
      <c r="B139" s="168" t="s">
        <v>340</v>
      </c>
      <c r="C139" s="168" t="s">
        <v>3487</v>
      </c>
      <c r="D139" s="168" t="s">
        <v>604</v>
      </c>
      <c r="E139" s="168" t="s">
        <v>605</v>
      </c>
    </row>
    <row r="140" spans="1:5" x14ac:dyDescent="0.25">
      <c r="A140" s="168">
        <v>177</v>
      </c>
      <c r="B140" s="168" t="s">
        <v>340</v>
      </c>
      <c r="C140" s="168" t="s">
        <v>3487</v>
      </c>
      <c r="D140" s="168" t="s">
        <v>606</v>
      </c>
      <c r="E140" s="168" t="s">
        <v>607</v>
      </c>
    </row>
    <row r="141" spans="1:5" x14ac:dyDescent="0.25">
      <c r="A141" s="168">
        <v>178</v>
      </c>
      <c r="B141" s="168" t="s">
        <v>340</v>
      </c>
      <c r="C141" s="168" t="s">
        <v>3487</v>
      </c>
      <c r="D141" s="168" t="s">
        <v>608</v>
      </c>
      <c r="E141" s="168" t="s">
        <v>609</v>
      </c>
    </row>
    <row r="142" spans="1:5" x14ac:dyDescent="0.25">
      <c r="A142" s="168">
        <v>179</v>
      </c>
      <c r="B142" s="168" t="s">
        <v>340</v>
      </c>
      <c r="C142" s="168" t="s">
        <v>3487</v>
      </c>
      <c r="D142" s="168" t="s">
        <v>610</v>
      </c>
      <c r="E142" s="168" t="s">
        <v>611</v>
      </c>
    </row>
    <row r="143" spans="1:5" x14ac:dyDescent="0.25">
      <c r="A143" s="168">
        <v>180</v>
      </c>
      <c r="B143" s="168" t="s">
        <v>340</v>
      </c>
      <c r="C143" s="168" t="s">
        <v>3487</v>
      </c>
      <c r="D143" s="168" t="s">
        <v>612</v>
      </c>
      <c r="E143" s="168" t="s">
        <v>613</v>
      </c>
    </row>
    <row r="144" spans="1:5" x14ac:dyDescent="0.25">
      <c r="A144" s="168">
        <v>181</v>
      </c>
      <c r="B144" s="168" t="s">
        <v>340</v>
      </c>
      <c r="C144" s="168" t="s">
        <v>3487</v>
      </c>
      <c r="D144" s="168" t="s">
        <v>614</v>
      </c>
      <c r="E144" s="168" t="s">
        <v>615</v>
      </c>
    </row>
    <row r="145" spans="1:5" x14ac:dyDescent="0.25">
      <c r="A145" s="168">
        <v>182</v>
      </c>
      <c r="B145" s="168" t="s">
        <v>340</v>
      </c>
      <c r="C145" s="168" t="s">
        <v>3487</v>
      </c>
      <c r="D145" s="168" t="s">
        <v>616</v>
      </c>
      <c r="E145" s="168" t="s">
        <v>617</v>
      </c>
    </row>
    <row r="146" spans="1:5" x14ac:dyDescent="0.25">
      <c r="A146" s="168">
        <v>183</v>
      </c>
      <c r="B146" s="168" t="s">
        <v>340</v>
      </c>
      <c r="C146" s="168" t="s">
        <v>3487</v>
      </c>
      <c r="D146" s="168" t="s">
        <v>618</v>
      </c>
      <c r="E146" s="168" t="s">
        <v>619</v>
      </c>
    </row>
    <row r="147" spans="1:5" x14ac:dyDescent="0.25">
      <c r="A147" s="168">
        <v>184</v>
      </c>
      <c r="B147" s="168" t="s">
        <v>340</v>
      </c>
      <c r="C147" s="168" t="s">
        <v>3487</v>
      </c>
      <c r="D147" s="168" t="s">
        <v>620</v>
      </c>
      <c r="E147" s="168" t="s">
        <v>621</v>
      </c>
    </row>
    <row r="148" spans="1:5" x14ac:dyDescent="0.25">
      <c r="A148" s="168">
        <v>185</v>
      </c>
      <c r="B148" s="168" t="s">
        <v>340</v>
      </c>
      <c r="C148" s="168" t="s">
        <v>3487</v>
      </c>
      <c r="D148" s="168" t="s">
        <v>622</v>
      </c>
      <c r="E148" s="168" t="s">
        <v>623</v>
      </c>
    </row>
    <row r="149" spans="1:5" x14ac:dyDescent="0.25">
      <c r="A149" s="168">
        <v>186</v>
      </c>
      <c r="B149" s="168" t="s">
        <v>340</v>
      </c>
      <c r="C149" s="168" t="s">
        <v>3487</v>
      </c>
      <c r="D149" s="168" t="s">
        <v>624</v>
      </c>
      <c r="E149" s="168" t="s">
        <v>625</v>
      </c>
    </row>
    <row r="150" spans="1:5" x14ac:dyDescent="0.25">
      <c r="A150" s="168">
        <v>187</v>
      </c>
      <c r="B150" s="168" t="s">
        <v>340</v>
      </c>
      <c r="C150" s="168" t="s">
        <v>3487</v>
      </c>
      <c r="D150" s="168" t="s">
        <v>626</v>
      </c>
      <c r="E150" s="168" t="s">
        <v>627</v>
      </c>
    </row>
    <row r="151" spans="1:5" x14ac:dyDescent="0.25">
      <c r="A151" s="168">
        <v>188</v>
      </c>
      <c r="B151" s="168" t="s">
        <v>340</v>
      </c>
      <c r="C151" s="168" t="s">
        <v>3487</v>
      </c>
      <c r="D151" s="168" t="s">
        <v>628</v>
      </c>
      <c r="E151" s="168" t="s">
        <v>629</v>
      </c>
    </row>
    <row r="152" spans="1:5" x14ac:dyDescent="0.25">
      <c r="A152" s="168">
        <v>189</v>
      </c>
      <c r="B152" s="168" t="s">
        <v>340</v>
      </c>
      <c r="C152" s="168" t="s">
        <v>3487</v>
      </c>
      <c r="D152" s="168" t="s">
        <v>630</v>
      </c>
      <c r="E152" s="168" t="s">
        <v>631</v>
      </c>
    </row>
    <row r="153" spans="1:5" x14ac:dyDescent="0.25">
      <c r="A153" s="168">
        <v>190</v>
      </c>
      <c r="B153" s="168" t="s">
        <v>340</v>
      </c>
      <c r="C153" s="168" t="s">
        <v>3487</v>
      </c>
      <c r="D153" s="168" t="s">
        <v>632</v>
      </c>
      <c r="E153" s="168" t="s">
        <v>633</v>
      </c>
    </row>
    <row r="154" spans="1:5" x14ac:dyDescent="0.25">
      <c r="A154" s="168">
        <v>191</v>
      </c>
      <c r="B154" s="168" t="s">
        <v>340</v>
      </c>
      <c r="C154" s="168" t="s">
        <v>3487</v>
      </c>
      <c r="D154" s="168" t="s">
        <v>634</v>
      </c>
      <c r="E154" s="168" t="s">
        <v>635</v>
      </c>
    </row>
    <row r="155" spans="1:5" x14ac:dyDescent="0.25">
      <c r="A155" s="168">
        <v>192</v>
      </c>
      <c r="B155" s="168" t="s">
        <v>340</v>
      </c>
      <c r="C155" s="168" t="s">
        <v>3487</v>
      </c>
      <c r="D155" s="168" t="s">
        <v>636</v>
      </c>
      <c r="E155" s="168" t="s">
        <v>637</v>
      </c>
    </row>
    <row r="156" spans="1:5" x14ac:dyDescent="0.25">
      <c r="A156" s="168">
        <v>193</v>
      </c>
      <c r="B156" s="168" t="s">
        <v>340</v>
      </c>
      <c r="C156" s="168" t="s">
        <v>3487</v>
      </c>
      <c r="D156" s="168" t="s">
        <v>638</v>
      </c>
      <c r="E156" s="168" t="s">
        <v>639</v>
      </c>
    </row>
    <row r="157" spans="1:5" x14ac:dyDescent="0.25">
      <c r="A157" s="168">
        <v>194</v>
      </c>
      <c r="B157" s="168" t="s">
        <v>340</v>
      </c>
      <c r="C157" s="168" t="s">
        <v>3487</v>
      </c>
      <c r="D157" s="168" t="s">
        <v>640</v>
      </c>
      <c r="E157" s="168" t="s">
        <v>641</v>
      </c>
    </row>
    <row r="158" spans="1:5" x14ac:dyDescent="0.25">
      <c r="A158" s="168">
        <v>195</v>
      </c>
      <c r="B158" s="168" t="s">
        <v>340</v>
      </c>
      <c r="C158" s="168" t="s">
        <v>3487</v>
      </c>
      <c r="D158" s="168" t="s">
        <v>642</v>
      </c>
      <c r="E158" s="168" t="s">
        <v>643</v>
      </c>
    </row>
    <row r="159" spans="1:5" x14ac:dyDescent="0.25">
      <c r="A159" s="168">
        <v>196</v>
      </c>
      <c r="B159" s="168" t="s">
        <v>340</v>
      </c>
      <c r="C159" s="168" t="s">
        <v>3487</v>
      </c>
      <c r="D159" s="168" t="s">
        <v>644</v>
      </c>
      <c r="E159" s="168" t="s">
        <v>645</v>
      </c>
    </row>
    <row r="160" spans="1:5" x14ac:dyDescent="0.25">
      <c r="A160" s="168">
        <v>197</v>
      </c>
      <c r="B160" s="168" t="s">
        <v>340</v>
      </c>
      <c r="C160" s="168" t="s">
        <v>3487</v>
      </c>
      <c r="D160" s="168" t="s">
        <v>646</v>
      </c>
      <c r="E160" s="168" t="s">
        <v>647</v>
      </c>
    </row>
    <row r="161" spans="1:5" x14ac:dyDescent="0.25">
      <c r="A161" s="168">
        <v>198</v>
      </c>
      <c r="B161" s="168" t="s">
        <v>340</v>
      </c>
      <c r="C161" s="168" t="s">
        <v>3487</v>
      </c>
      <c r="D161" s="168" t="s">
        <v>648</v>
      </c>
      <c r="E161" s="168" t="s">
        <v>649</v>
      </c>
    </row>
    <row r="162" spans="1:5" x14ac:dyDescent="0.25">
      <c r="A162" s="168">
        <v>199</v>
      </c>
      <c r="B162" s="168" t="s">
        <v>340</v>
      </c>
      <c r="C162" s="168" t="s">
        <v>3487</v>
      </c>
      <c r="D162" s="168" t="s">
        <v>650</v>
      </c>
      <c r="E162" s="168" t="s">
        <v>651</v>
      </c>
    </row>
    <row r="163" spans="1:5" x14ac:dyDescent="0.25">
      <c r="A163" s="168">
        <v>200</v>
      </c>
      <c r="B163" s="168" t="s">
        <v>340</v>
      </c>
      <c r="C163" s="168" t="s">
        <v>3487</v>
      </c>
      <c r="D163" s="168" t="s">
        <v>652</v>
      </c>
      <c r="E163" s="168" t="s">
        <v>653</v>
      </c>
    </row>
    <row r="164" spans="1:5" x14ac:dyDescent="0.25">
      <c r="A164" s="168">
        <v>201</v>
      </c>
      <c r="B164" s="168" t="s">
        <v>340</v>
      </c>
      <c r="C164" s="168" t="s">
        <v>3487</v>
      </c>
      <c r="D164" s="168" t="s">
        <v>654</v>
      </c>
      <c r="E164" s="168" t="s">
        <v>655</v>
      </c>
    </row>
    <row r="165" spans="1:5" x14ac:dyDescent="0.25">
      <c r="A165" s="168">
        <v>202</v>
      </c>
      <c r="B165" s="168" t="s">
        <v>340</v>
      </c>
      <c r="C165" s="168" t="s">
        <v>3487</v>
      </c>
      <c r="D165" s="168" t="s">
        <v>656</v>
      </c>
      <c r="E165" s="168" t="s">
        <v>657</v>
      </c>
    </row>
    <row r="166" spans="1:5" x14ac:dyDescent="0.25">
      <c r="A166" s="168">
        <v>203</v>
      </c>
      <c r="B166" s="168" t="s">
        <v>340</v>
      </c>
      <c r="C166" s="168" t="s">
        <v>3487</v>
      </c>
      <c r="D166" s="168" t="s">
        <v>658</v>
      </c>
      <c r="E166" s="168" t="s">
        <v>659</v>
      </c>
    </row>
    <row r="167" spans="1:5" x14ac:dyDescent="0.25">
      <c r="A167" s="168">
        <v>204</v>
      </c>
      <c r="B167" s="168" t="s">
        <v>340</v>
      </c>
      <c r="C167" s="168" t="s">
        <v>3487</v>
      </c>
      <c r="D167" s="168" t="s">
        <v>660</v>
      </c>
      <c r="E167" s="168" t="s">
        <v>661</v>
      </c>
    </row>
    <row r="168" spans="1:5" x14ac:dyDescent="0.25">
      <c r="A168" s="168">
        <v>205</v>
      </c>
      <c r="B168" s="168" t="s">
        <v>340</v>
      </c>
      <c r="C168" s="168" t="s">
        <v>3487</v>
      </c>
      <c r="D168" s="168" t="s">
        <v>662</v>
      </c>
      <c r="E168" s="168" t="s">
        <v>663</v>
      </c>
    </row>
    <row r="169" spans="1:5" x14ac:dyDescent="0.25">
      <c r="A169" s="168">
        <v>206</v>
      </c>
      <c r="B169" s="168" t="s">
        <v>340</v>
      </c>
      <c r="C169" s="168" t="s">
        <v>3487</v>
      </c>
      <c r="D169" s="168" t="s">
        <v>664</v>
      </c>
      <c r="E169" s="168" t="s">
        <v>665</v>
      </c>
    </row>
    <row r="170" spans="1:5" x14ac:dyDescent="0.25">
      <c r="A170" s="168">
        <v>207</v>
      </c>
      <c r="B170" s="168" t="s">
        <v>340</v>
      </c>
      <c r="C170" s="168" t="s">
        <v>3487</v>
      </c>
      <c r="D170" s="168" t="s">
        <v>666</v>
      </c>
      <c r="E170" s="168" t="s">
        <v>667</v>
      </c>
    </row>
    <row r="171" spans="1:5" x14ac:dyDescent="0.25">
      <c r="A171" s="168">
        <v>208</v>
      </c>
      <c r="B171" s="168" t="s">
        <v>340</v>
      </c>
      <c r="C171" s="168" t="s">
        <v>3487</v>
      </c>
      <c r="D171" s="168" t="s">
        <v>668</v>
      </c>
      <c r="E171" s="168" t="s">
        <v>669</v>
      </c>
    </row>
    <row r="172" spans="1:5" x14ac:dyDescent="0.25">
      <c r="A172" s="168">
        <v>209</v>
      </c>
      <c r="B172" s="168" t="s">
        <v>340</v>
      </c>
      <c r="C172" s="168" t="s">
        <v>3487</v>
      </c>
      <c r="D172" s="168" t="s">
        <v>670</v>
      </c>
      <c r="E172" s="168" t="s">
        <v>671</v>
      </c>
    </row>
    <row r="173" spans="1:5" x14ac:dyDescent="0.25">
      <c r="A173" s="168">
        <v>210</v>
      </c>
      <c r="B173" s="168" t="s">
        <v>340</v>
      </c>
      <c r="C173" s="168" t="s">
        <v>3487</v>
      </c>
      <c r="D173" s="168" t="s">
        <v>672</v>
      </c>
      <c r="E173" s="168" t="s">
        <v>673</v>
      </c>
    </row>
    <row r="174" spans="1:5" x14ac:dyDescent="0.25">
      <c r="A174" s="168">
        <v>211</v>
      </c>
      <c r="B174" s="168" t="s">
        <v>340</v>
      </c>
      <c r="C174" s="168" t="s">
        <v>3487</v>
      </c>
      <c r="D174" s="168" t="s">
        <v>674</v>
      </c>
      <c r="E174" s="168" t="s">
        <v>675</v>
      </c>
    </row>
    <row r="175" spans="1:5" x14ac:dyDescent="0.25">
      <c r="A175" s="168">
        <v>212</v>
      </c>
      <c r="B175" s="168" t="s">
        <v>340</v>
      </c>
      <c r="C175" s="168" t="s">
        <v>3487</v>
      </c>
      <c r="D175" s="168" t="s">
        <v>676</v>
      </c>
      <c r="E175" s="168" t="s">
        <v>677</v>
      </c>
    </row>
    <row r="176" spans="1:5" x14ac:dyDescent="0.25">
      <c r="A176" s="168">
        <v>213</v>
      </c>
      <c r="B176" s="168" t="s">
        <v>340</v>
      </c>
      <c r="C176" s="168" t="s">
        <v>3487</v>
      </c>
      <c r="D176" s="168" t="s">
        <v>678</v>
      </c>
      <c r="E176" s="168" t="s">
        <v>679</v>
      </c>
    </row>
    <row r="177" spans="1:5" x14ac:dyDescent="0.25">
      <c r="A177" s="168">
        <v>214</v>
      </c>
      <c r="B177" s="168" t="s">
        <v>340</v>
      </c>
      <c r="C177" s="168" t="s">
        <v>3487</v>
      </c>
      <c r="D177" s="168" t="s">
        <v>680</v>
      </c>
      <c r="E177" s="168" t="s">
        <v>681</v>
      </c>
    </row>
    <row r="178" spans="1:5" x14ac:dyDescent="0.25">
      <c r="A178" s="168">
        <v>215</v>
      </c>
      <c r="B178" s="168" t="s">
        <v>340</v>
      </c>
      <c r="C178" s="168" t="s">
        <v>3487</v>
      </c>
      <c r="D178" s="168" t="s">
        <v>682</v>
      </c>
      <c r="E178" s="168" t="s">
        <v>683</v>
      </c>
    </row>
    <row r="179" spans="1:5" x14ac:dyDescent="0.25">
      <c r="A179" s="168">
        <v>216</v>
      </c>
      <c r="B179" s="168" t="s">
        <v>340</v>
      </c>
      <c r="C179" s="168" t="s">
        <v>3487</v>
      </c>
      <c r="D179" s="168" t="s">
        <v>684</v>
      </c>
      <c r="E179" s="168" t="s">
        <v>685</v>
      </c>
    </row>
    <row r="180" spans="1:5" x14ac:dyDescent="0.25">
      <c r="A180" s="168">
        <v>217</v>
      </c>
      <c r="B180" s="168" t="s">
        <v>340</v>
      </c>
      <c r="C180" s="168" t="s">
        <v>3487</v>
      </c>
      <c r="D180" s="168" t="s">
        <v>686</v>
      </c>
      <c r="E180" s="168" t="s">
        <v>687</v>
      </c>
    </row>
    <row r="181" spans="1:5" x14ac:dyDescent="0.25">
      <c r="A181" s="168">
        <v>218</v>
      </c>
      <c r="B181" s="168" t="s">
        <v>340</v>
      </c>
      <c r="C181" s="168" t="s">
        <v>3487</v>
      </c>
      <c r="D181" s="168" t="s">
        <v>688</v>
      </c>
      <c r="E181" s="168" t="s">
        <v>689</v>
      </c>
    </row>
    <row r="182" spans="1:5" x14ac:dyDescent="0.25">
      <c r="A182" s="168">
        <v>219</v>
      </c>
      <c r="B182" s="168" t="s">
        <v>340</v>
      </c>
      <c r="C182" s="168" t="s">
        <v>3487</v>
      </c>
      <c r="D182" s="168" t="s">
        <v>690</v>
      </c>
      <c r="E182" s="168" t="s">
        <v>691</v>
      </c>
    </row>
    <row r="183" spans="1:5" x14ac:dyDescent="0.25">
      <c r="A183" s="168">
        <v>220</v>
      </c>
      <c r="B183" s="168" t="s">
        <v>340</v>
      </c>
      <c r="C183" s="168" t="s">
        <v>3487</v>
      </c>
      <c r="D183" s="168" t="s">
        <v>692</v>
      </c>
      <c r="E183" s="168" t="s">
        <v>693</v>
      </c>
    </row>
    <row r="184" spans="1:5" x14ac:dyDescent="0.25">
      <c r="A184" s="168">
        <v>221</v>
      </c>
      <c r="B184" s="168" t="s">
        <v>340</v>
      </c>
      <c r="C184" s="168" t="s">
        <v>3487</v>
      </c>
      <c r="D184" s="168" t="s">
        <v>694</v>
      </c>
      <c r="E184" s="168" t="s">
        <v>695</v>
      </c>
    </row>
    <row r="185" spans="1:5" x14ac:dyDescent="0.25">
      <c r="A185" s="168">
        <v>222</v>
      </c>
      <c r="B185" s="168" t="s">
        <v>340</v>
      </c>
      <c r="C185" s="168" t="s">
        <v>3487</v>
      </c>
      <c r="D185" s="168" t="s">
        <v>696</v>
      </c>
      <c r="E185" s="168" t="s">
        <v>697</v>
      </c>
    </row>
    <row r="186" spans="1:5" x14ac:dyDescent="0.25">
      <c r="A186" s="168">
        <v>223</v>
      </c>
      <c r="B186" s="168" t="s">
        <v>340</v>
      </c>
      <c r="C186" s="168" t="s">
        <v>3487</v>
      </c>
      <c r="D186" s="168" t="s">
        <v>698</v>
      </c>
      <c r="E186" s="168" t="s">
        <v>699</v>
      </c>
    </row>
    <row r="187" spans="1:5" x14ac:dyDescent="0.25">
      <c r="A187" s="168">
        <v>224</v>
      </c>
      <c r="B187" s="168" t="s">
        <v>340</v>
      </c>
      <c r="C187" s="168" t="s">
        <v>3487</v>
      </c>
      <c r="D187" s="168" t="s">
        <v>700</v>
      </c>
      <c r="E187" s="168" t="s">
        <v>701</v>
      </c>
    </row>
    <row r="188" spans="1:5" x14ac:dyDescent="0.25">
      <c r="A188" s="168">
        <v>225</v>
      </c>
      <c r="B188" s="168" t="s">
        <v>340</v>
      </c>
      <c r="C188" s="168" t="s">
        <v>3487</v>
      </c>
      <c r="D188" s="168" t="s">
        <v>702</v>
      </c>
      <c r="E188" s="168" t="s">
        <v>703</v>
      </c>
    </row>
    <row r="189" spans="1:5" x14ac:dyDescent="0.25">
      <c r="A189" s="168">
        <v>226</v>
      </c>
      <c r="B189" s="168" t="s">
        <v>340</v>
      </c>
      <c r="C189" s="168" t="s">
        <v>3487</v>
      </c>
      <c r="D189" s="168" t="s">
        <v>704</v>
      </c>
      <c r="E189" s="168" t="s">
        <v>705</v>
      </c>
    </row>
    <row r="190" spans="1:5" x14ac:dyDescent="0.25">
      <c r="A190" s="168">
        <v>227</v>
      </c>
      <c r="B190" s="168" t="s">
        <v>340</v>
      </c>
      <c r="C190" s="168" t="s">
        <v>3487</v>
      </c>
      <c r="D190" s="168" t="s">
        <v>706</v>
      </c>
      <c r="E190" s="168" t="s">
        <v>707</v>
      </c>
    </row>
    <row r="191" spans="1:5" x14ac:dyDescent="0.25">
      <c r="A191" s="168">
        <v>228</v>
      </c>
      <c r="B191" s="168" t="s">
        <v>340</v>
      </c>
      <c r="C191" s="168" t="s">
        <v>3487</v>
      </c>
      <c r="D191" s="168" t="s">
        <v>708</v>
      </c>
      <c r="E191" s="168" t="s">
        <v>709</v>
      </c>
    </row>
    <row r="192" spans="1:5" x14ac:dyDescent="0.25">
      <c r="A192" s="168">
        <v>229</v>
      </c>
      <c r="B192" s="168" t="s">
        <v>340</v>
      </c>
      <c r="C192" s="168" t="s">
        <v>3487</v>
      </c>
      <c r="D192" s="168" t="s">
        <v>710</v>
      </c>
      <c r="E192" s="168" t="s">
        <v>711</v>
      </c>
    </row>
    <row r="193" spans="1:5" x14ac:dyDescent="0.25">
      <c r="A193" s="168">
        <v>230</v>
      </c>
      <c r="B193" s="168" t="s">
        <v>340</v>
      </c>
      <c r="C193" s="168" t="s">
        <v>3487</v>
      </c>
      <c r="D193" s="168" t="s">
        <v>712</v>
      </c>
      <c r="E193" s="168" t="s">
        <v>713</v>
      </c>
    </row>
    <row r="194" spans="1:5" x14ac:dyDescent="0.25">
      <c r="A194" s="168">
        <v>231</v>
      </c>
      <c r="B194" s="168" t="s">
        <v>340</v>
      </c>
      <c r="C194" s="168" t="s">
        <v>3487</v>
      </c>
      <c r="D194" s="168" t="s">
        <v>714</v>
      </c>
      <c r="E194" s="168" t="s">
        <v>715</v>
      </c>
    </row>
    <row r="195" spans="1:5" x14ac:dyDescent="0.25">
      <c r="A195" s="168">
        <v>232</v>
      </c>
      <c r="B195" s="168" t="s">
        <v>340</v>
      </c>
      <c r="C195" s="168" t="s">
        <v>3487</v>
      </c>
      <c r="D195" s="168" t="s">
        <v>716</v>
      </c>
      <c r="E195" s="168" t="s">
        <v>717</v>
      </c>
    </row>
    <row r="196" spans="1:5" x14ac:dyDescent="0.25">
      <c r="A196" s="168">
        <v>233</v>
      </c>
      <c r="B196" s="168" t="s">
        <v>340</v>
      </c>
      <c r="C196" s="168" t="s">
        <v>3487</v>
      </c>
      <c r="D196" s="168" t="s">
        <v>718</v>
      </c>
      <c r="E196" s="168" t="s">
        <v>719</v>
      </c>
    </row>
    <row r="197" spans="1:5" x14ac:dyDescent="0.25">
      <c r="A197" s="168">
        <v>234</v>
      </c>
      <c r="B197" s="168" t="s">
        <v>340</v>
      </c>
      <c r="C197" s="168" t="s">
        <v>3487</v>
      </c>
      <c r="D197" s="168" t="s">
        <v>720</v>
      </c>
      <c r="E197" s="168" t="s">
        <v>721</v>
      </c>
    </row>
    <row r="198" spans="1:5" x14ac:dyDescent="0.25">
      <c r="A198" s="168">
        <v>235</v>
      </c>
      <c r="B198" s="168" t="s">
        <v>340</v>
      </c>
      <c r="C198" s="168" t="s">
        <v>3487</v>
      </c>
      <c r="D198" s="168" t="s">
        <v>722</v>
      </c>
      <c r="E198" s="168" t="s">
        <v>723</v>
      </c>
    </row>
    <row r="199" spans="1:5" x14ac:dyDescent="0.25">
      <c r="A199" s="168">
        <v>236</v>
      </c>
      <c r="B199" s="168" t="s">
        <v>340</v>
      </c>
      <c r="C199" s="168" t="s">
        <v>3487</v>
      </c>
      <c r="D199" s="168" t="s">
        <v>724</v>
      </c>
      <c r="E199" s="168" t="s">
        <v>725</v>
      </c>
    </row>
    <row r="200" spans="1:5" x14ac:dyDescent="0.25">
      <c r="A200" s="168">
        <v>237</v>
      </c>
      <c r="B200" s="168" t="s">
        <v>340</v>
      </c>
      <c r="C200" s="168" t="s">
        <v>3487</v>
      </c>
      <c r="D200" s="168" t="s">
        <v>726</v>
      </c>
      <c r="E200" s="168" t="s">
        <v>727</v>
      </c>
    </row>
    <row r="201" spans="1:5" x14ac:dyDescent="0.25">
      <c r="A201" s="168">
        <v>238</v>
      </c>
      <c r="B201" s="168" t="s">
        <v>340</v>
      </c>
      <c r="C201" s="168" t="s">
        <v>3487</v>
      </c>
      <c r="D201" s="168" t="s">
        <v>728</v>
      </c>
      <c r="E201" s="168" t="s">
        <v>729</v>
      </c>
    </row>
    <row r="202" spans="1:5" x14ac:dyDescent="0.25">
      <c r="A202" s="168">
        <v>239</v>
      </c>
      <c r="B202" s="168" t="s">
        <v>340</v>
      </c>
      <c r="C202" s="168" t="s">
        <v>3487</v>
      </c>
      <c r="D202" s="168" t="s">
        <v>730</v>
      </c>
      <c r="E202" s="168" t="s">
        <v>731</v>
      </c>
    </row>
    <row r="203" spans="1:5" x14ac:dyDescent="0.25">
      <c r="A203" s="168">
        <v>240</v>
      </c>
      <c r="B203" s="168" t="s">
        <v>340</v>
      </c>
      <c r="C203" s="168" t="s">
        <v>3487</v>
      </c>
      <c r="D203" s="168" t="s">
        <v>732</v>
      </c>
      <c r="E203" s="168" t="s">
        <v>733</v>
      </c>
    </row>
    <row r="204" spans="1:5" x14ac:dyDescent="0.25">
      <c r="A204" s="168">
        <v>241</v>
      </c>
      <c r="B204" s="168" t="s">
        <v>340</v>
      </c>
      <c r="C204" s="168" t="s">
        <v>3487</v>
      </c>
      <c r="D204" s="168" t="s">
        <v>734</v>
      </c>
      <c r="E204" s="168" t="s">
        <v>735</v>
      </c>
    </row>
    <row r="205" spans="1:5" x14ac:dyDescent="0.25">
      <c r="A205" s="168">
        <v>242</v>
      </c>
      <c r="B205" s="168" t="s">
        <v>340</v>
      </c>
      <c r="C205" s="168" t="s">
        <v>3487</v>
      </c>
      <c r="D205" s="168" t="s">
        <v>736</v>
      </c>
      <c r="E205" s="168" t="s">
        <v>737</v>
      </c>
    </row>
    <row r="206" spans="1:5" x14ac:dyDescent="0.25">
      <c r="A206" s="168">
        <v>243</v>
      </c>
      <c r="B206" s="168" t="s">
        <v>340</v>
      </c>
      <c r="C206" s="168" t="s">
        <v>3487</v>
      </c>
      <c r="D206" s="168" t="s">
        <v>738</v>
      </c>
      <c r="E206" s="168" t="s">
        <v>739</v>
      </c>
    </row>
    <row r="207" spans="1:5" x14ac:dyDescent="0.25">
      <c r="A207" s="168">
        <v>244</v>
      </c>
      <c r="B207" s="168" t="s">
        <v>340</v>
      </c>
      <c r="C207" s="168" t="s">
        <v>3487</v>
      </c>
      <c r="D207" s="168" t="s">
        <v>740</v>
      </c>
      <c r="E207" s="168" t="s">
        <v>741</v>
      </c>
    </row>
    <row r="208" spans="1:5" x14ac:dyDescent="0.25">
      <c r="A208" s="168">
        <v>245</v>
      </c>
      <c r="B208" s="168" t="s">
        <v>340</v>
      </c>
      <c r="C208" s="168" t="s">
        <v>3487</v>
      </c>
      <c r="D208" s="168" t="s">
        <v>742</v>
      </c>
      <c r="E208" s="168" t="s">
        <v>743</v>
      </c>
    </row>
    <row r="209" spans="1:5" x14ac:dyDescent="0.25">
      <c r="A209" s="168">
        <v>246</v>
      </c>
      <c r="B209" s="168" t="s">
        <v>340</v>
      </c>
      <c r="C209" s="168" t="s">
        <v>3487</v>
      </c>
      <c r="D209" s="168" t="s">
        <v>744</v>
      </c>
      <c r="E209" s="168" t="s">
        <v>745</v>
      </c>
    </row>
    <row r="210" spans="1:5" x14ac:dyDescent="0.25">
      <c r="A210" s="168">
        <v>247</v>
      </c>
      <c r="B210" s="168" t="s">
        <v>340</v>
      </c>
      <c r="C210" s="168" t="s">
        <v>3487</v>
      </c>
      <c r="D210" s="168" t="s">
        <v>746</v>
      </c>
      <c r="E210" s="168" t="s">
        <v>747</v>
      </c>
    </row>
    <row r="211" spans="1:5" x14ac:dyDescent="0.25">
      <c r="A211" s="168">
        <v>248</v>
      </c>
      <c r="B211" s="168" t="s">
        <v>340</v>
      </c>
      <c r="C211" s="168" t="s">
        <v>3487</v>
      </c>
      <c r="D211" s="168" t="s">
        <v>748</v>
      </c>
      <c r="E211" s="168" t="s">
        <v>749</v>
      </c>
    </row>
    <row r="212" spans="1:5" x14ac:dyDescent="0.25">
      <c r="A212" s="168">
        <v>249</v>
      </c>
      <c r="B212" s="168" t="s">
        <v>340</v>
      </c>
      <c r="C212" s="168" t="s">
        <v>3487</v>
      </c>
      <c r="D212" s="168" t="s">
        <v>750</v>
      </c>
      <c r="E212" s="168" t="s">
        <v>751</v>
      </c>
    </row>
    <row r="213" spans="1:5" x14ac:dyDescent="0.25">
      <c r="A213" s="168">
        <v>250</v>
      </c>
      <c r="B213" s="168" t="s">
        <v>340</v>
      </c>
      <c r="C213" s="168" t="s">
        <v>3487</v>
      </c>
      <c r="D213" s="168" t="s">
        <v>752</v>
      </c>
      <c r="E213" s="168" t="s">
        <v>753</v>
      </c>
    </row>
    <row r="214" spans="1:5" x14ac:dyDescent="0.25">
      <c r="A214" s="168">
        <v>251</v>
      </c>
      <c r="B214" s="168" t="s">
        <v>340</v>
      </c>
      <c r="C214" s="168" t="s">
        <v>3487</v>
      </c>
      <c r="D214" s="168" t="s">
        <v>754</v>
      </c>
      <c r="E214" s="168" t="s">
        <v>755</v>
      </c>
    </row>
    <row r="215" spans="1:5" x14ac:dyDescent="0.25">
      <c r="A215" s="168">
        <v>252</v>
      </c>
      <c r="B215" s="168" t="s">
        <v>340</v>
      </c>
      <c r="C215" s="168" t="s">
        <v>3487</v>
      </c>
      <c r="D215" s="168" t="s">
        <v>756</v>
      </c>
      <c r="E215" s="168" t="s">
        <v>757</v>
      </c>
    </row>
    <row r="216" spans="1:5" x14ac:dyDescent="0.25">
      <c r="A216" s="168">
        <v>253</v>
      </c>
      <c r="B216" s="168" t="s">
        <v>340</v>
      </c>
      <c r="C216" s="168" t="s">
        <v>3487</v>
      </c>
      <c r="D216" s="168" t="s">
        <v>758</v>
      </c>
      <c r="E216" s="168" t="s">
        <v>759</v>
      </c>
    </row>
    <row r="217" spans="1:5" x14ac:dyDescent="0.25">
      <c r="A217" s="168">
        <v>254</v>
      </c>
      <c r="B217" s="168" t="s">
        <v>340</v>
      </c>
      <c r="C217" s="168" t="s">
        <v>3487</v>
      </c>
      <c r="D217" s="168" t="s">
        <v>760</v>
      </c>
      <c r="E217" s="168" t="s">
        <v>761</v>
      </c>
    </row>
    <row r="218" spans="1:5" x14ac:dyDescent="0.25">
      <c r="A218" s="168">
        <v>255</v>
      </c>
      <c r="B218" s="168" t="s">
        <v>340</v>
      </c>
      <c r="C218" s="168" t="s">
        <v>3487</v>
      </c>
      <c r="D218" s="168" t="s">
        <v>762</v>
      </c>
      <c r="E218" s="168" t="s">
        <v>763</v>
      </c>
    </row>
    <row r="219" spans="1:5" x14ac:dyDescent="0.25">
      <c r="A219" s="168">
        <v>256</v>
      </c>
      <c r="B219" s="168" t="s">
        <v>340</v>
      </c>
      <c r="C219" s="168" t="s">
        <v>3487</v>
      </c>
      <c r="D219" s="168" t="s">
        <v>764</v>
      </c>
      <c r="E219" s="168" t="s">
        <v>765</v>
      </c>
    </row>
    <row r="220" spans="1:5" x14ac:dyDescent="0.25">
      <c r="A220" s="168">
        <v>257</v>
      </c>
      <c r="B220" s="168" t="s">
        <v>340</v>
      </c>
      <c r="C220" s="168" t="s">
        <v>3487</v>
      </c>
      <c r="D220" s="168" t="s">
        <v>766</v>
      </c>
      <c r="E220" s="168" t="s">
        <v>767</v>
      </c>
    </row>
    <row r="221" spans="1:5" x14ac:dyDescent="0.25">
      <c r="A221" s="168">
        <v>258</v>
      </c>
      <c r="B221" s="168" t="s">
        <v>340</v>
      </c>
      <c r="C221" s="168" t="s">
        <v>3487</v>
      </c>
      <c r="D221" s="168" t="s">
        <v>768</v>
      </c>
      <c r="E221" s="168" t="s">
        <v>769</v>
      </c>
    </row>
    <row r="222" spans="1:5" x14ac:dyDescent="0.25">
      <c r="A222" s="168">
        <v>259</v>
      </c>
      <c r="B222" s="168" t="s">
        <v>340</v>
      </c>
      <c r="C222" s="168" t="s">
        <v>3487</v>
      </c>
      <c r="D222" s="168" t="s">
        <v>770</v>
      </c>
      <c r="E222" s="168" t="s">
        <v>771</v>
      </c>
    </row>
    <row r="223" spans="1:5" x14ac:dyDescent="0.25">
      <c r="A223" s="168">
        <v>260</v>
      </c>
      <c r="B223" s="168" t="s">
        <v>340</v>
      </c>
      <c r="C223" s="168" t="s">
        <v>3487</v>
      </c>
      <c r="D223" s="168" t="s">
        <v>772</v>
      </c>
      <c r="E223" s="168" t="s">
        <v>773</v>
      </c>
    </row>
    <row r="224" spans="1:5" x14ac:dyDescent="0.25">
      <c r="A224" s="168">
        <v>261</v>
      </c>
      <c r="B224" s="168" t="s">
        <v>340</v>
      </c>
      <c r="C224" s="168" t="s">
        <v>3487</v>
      </c>
      <c r="D224" s="168" t="s">
        <v>774</v>
      </c>
      <c r="E224" s="168" t="s">
        <v>775</v>
      </c>
    </row>
    <row r="225" spans="1:5" x14ac:dyDescent="0.25">
      <c r="A225" s="168">
        <v>262</v>
      </c>
      <c r="B225" s="168" t="s">
        <v>340</v>
      </c>
      <c r="C225" s="168" t="s">
        <v>3487</v>
      </c>
      <c r="D225" s="168" t="s">
        <v>776</v>
      </c>
      <c r="E225" s="168" t="s">
        <v>777</v>
      </c>
    </row>
    <row r="226" spans="1:5" x14ac:dyDescent="0.25">
      <c r="A226" s="168">
        <v>263</v>
      </c>
      <c r="B226" s="168" t="s">
        <v>340</v>
      </c>
      <c r="C226" s="168" t="s">
        <v>3487</v>
      </c>
      <c r="D226" s="168" t="s">
        <v>778</v>
      </c>
      <c r="E226" s="168" t="s">
        <v>779</v>
      </c>
    </row>
    <row r="227" spans="1:5" x14ac:dyDescent="0.25">
      <c r="A227" s="168">
        <v>264</v>
      </c>
      <c r="B227" s="168" t="s">
        <v>340</v>
      </c>
      <c r="C227" s="168" t="s">
        <v>3487</v>
      </c>
      <c r="D227" s="168" t="s">
        <v>780</v>
      </c>
      <c r="E227" s="168" t="s">
        <v>781</v>
      </c>
    </row>
    <row r="228" spans="1:5" x14ac:dyDescent="0.25">
      <c r="A228" s="168">
        <v>265</v>
      </c>
      <c r="B228" s="168" t="s">
        <v>340</v>
      </c>
      <c r="C228" s="168" t="s">
        <v>3487</v>
      </c>
      <c r="D228" s="168" t="s">
        <v>782</v>
      </c>
      <c r="E228" s="168" t="s">
        <v>783</v>
      </c>
    </row>
    <row r="229" spans="1:5" x14ac:dyDescent="0.25">
      <c r="A229" s="168">
        <v>266</v>
      </c>
      <c r="B229" s="168" t="s">
        <v>340</v>
      </c>
      <c r="C229" s="168" t="s">
        <v>3487</v>
      </c>
      <c r="D229" s="168" t="s">
        <v>784</v>
      </c>
      <c r="E229" s="168" t="s">
        <v>785</v>
      </c>
    </row>
    <row r="230" spans="1:5" x14ac:dyDescent="0.25">
      <c r="A230" s="168">
        <v>267</v>
      </c>
      <c r="B230" s="168" t="s">
        <v>340</v>
      </c>
      <c r="C230" s="168" t="s">
        <v>3487</v>
      </c>
      <c r="D230" s="168" t="s">
        <v>786</v>
      </c>
      <c r="E230" s="168" t="s">
        <v>787</v>
      </c>
    </row>
    <row r="231" spans="1:5" x14ac:dyDescent="0.25">
      <c r="A231" s="168">
        <v>268</v>
      </c>
      <c r="B231" s="168" t="s">
        <v>340</v>
      </c>
      <c r="C231" s="168" t="s">
        <v>3487</v>
      </c>
      <c r="D231" s="168" t="s">
        <v>788</v>
      </c>
      <c r="E231" s="168" t="s">
        <v>789</v>
      </c>
    </row>
    <row r="232" spans="1:5" x14ac:dyDescent="0.25">
      <c r="A232" s="168">
        <v>269</v>
      </c>
      <c r="B232" s="168" t="s">
        <v>340</v>
      </c>
      <c r="C232" s="168" t="s">
        <v>3487</v>
      </c>
      <c r="D232" s="168" t="s">
        <v>790</v>
      </c>
      <c r="E232" s="168" t="s">
        <v>791</v>
      </c>
    </row>
    <row r="233" spans="1:5" x14ac:dyDescent="0.25">
      <c r="A233" s="168">
        <v>270</v>
      </c>
      <c r="B233" s="168" t="s">
        <v>340</v>
      </c>
      <c r="C233" s="168" t="s">
        <v>3487</v>
      </c>
      <c r="D233" s="168" t="s">
        <v>792</v>
      </c>
      <c r="E233" s="168" t="s">
        <v>793</v>
      </c>
    </row>
    <row r="234" spans="1:5" x14ac:dyDescent="0.25">
      <c r="A234" s="168">
        <v>271</v>
      </c>
      <c r="B234" s="168" t="s">
        <v>340</v>
      </c>
      <c r="C234" s="168" t="s">
        <v>3487</v>
      </c>
      <c r="D234" s="168" t="s">
        <v>794</v>
      </c>
      <c r="E234" s="168" t="s">
        <v>795</v>
      </c>
    </row>
    <row r="235" spans="1:5" x14ac:dyDescent="0.25">
      <c r="A235" s="168">
        <v>272</v>
      </c>
      <c r="B235" s="168" t="s">
        <v>340</v>
      </c>
      <c r="C235" s="168" t="s">
        <v>3487</v>
      </c>
      <c r="D235" s="168" t="s">
        <v>796</v>
      </c>
      <c r="E235" s="168" t="s">
        <v>797</v>
      </c>
    </row>
    <row r="236" spans="1:5" x14ac:dyDescent="0.25">
      <c r="A236" s="168">
        <v>273</v>
      </c>
      <c r="B236" s="168" t="s">
        <v>340</v>
      </c>
      <c r="C236" s="168" t="s">
        <v>3487</v>
      </c>
      <c r="D236" s="168" t="s">
        <v>798</v>
      </c>
      <c r="E236" s="168" t="s">
        <v>799</v>
      </c>
    </row>
    <row r="237" spans="1:5" x14ac:dyDescent="0.25">
      <c r="A237" s="168">
        <v>274</v>
      </c>
      <c r="B237" s="168" t="s">
        <v>340</v>
      </c>
      <c r="C237" s="168" t="s">
        <v>3487</v>
      </c>
      <c r="D237" s="168" t="s">
        <v>800</v>
      </c>
      <c r="E237" s="168" t="s">
        <v>801</v>
      </c>
    </row>
    <row r="238" spans="1:5" x14ac:dyDescent="0.25">
      <c r="A238" s="168">
        <v>275</v>
      </c>
      <c r="B238" s="168" t="s">
        <v>340</v>
      </c>
      <c r="C238" s="168" t="s">
        <v>3487</v>
      </c>
      <c r="D238" s="168" t="s">
        <v>802</v>
      </c>
      <c r="E238" s="168" t="s">
        <v>803</v>
      </c>
    </row>
    <row r="239" spans="1:5" x14ac:dyDescent="0.25">
      <c r="A239" s="168">
        <v>276</v>
      </c>
      <c r="B239" s="168" t="s">
        <v>340</v>
      </c>
      <c r="C239" s="168" t="s">
        <v>3487</v>
      </c>
      <c r="D239" s="168" t="s">
        <v>804</v>
      </c>
      <c r="E239" s="168" t="s">
        <v>805</v>
      </c>
    </row>
    <row r="240" spans="1:5" x14ac:dyDescent="0.25">
      <c r="A240" s="168">
        <v>277</v>
      </c>
      <c r="B240" s="168" t="s">
        <v>340</v>
      </c>
      <c r="C240" s="168" t="s">
        <v>3487</v>
      </c>
      <c r="D240" s="168" t="s">
        <v>806</v>
      </c>
      <c r="E240" s="168" t="s">
        <v>807</v>
      </c>
    </row>
    <row r="241" spans="1:5" x14ac:dyDescent="0.25">
      <c r="A241" s="168">
        <v>278</v>
      </c>
      <c r="B241" s="168" t="s">
        <v>340</v>
      </c>
      <c r="C241" s="168" t="s">
        <v>3487</v>
      </c>
      <c r="D241" s="168" t="s">
        <v>808</v>
      </c>
      <c r="E241" s="168" t="s">
        <v>809</v>
      </c>
    </row>
    <row r="242" spans="1:5" x14ac:dyDescent="0.25">
      <c r="A242" s="168">
        <v>279</v>
      </c>
      <c r="B242" s="168" t="s">
        <v>340</v>
      </c>
      <c r="C242" s="168" t="s">
        <v>3487</v>
      </c>
      <c r="D242" s="168" t="s">
        <v>810</v>
      </c>
      <c r="E242" s="168" t="s">
        <v>811</v>
      </c>
    </row>
    <row r="243" spans="1:5" x14ac:dyDescent="0.25">
      <c r="A243" s="168">
        <v>280</v>
      </c>
      <c r="B243" s="168" t="s">
        <v>340</v>
      </c>
      <c r="C243" s="168" t="s">
        <v>3487</v>
      </c>
      <c r="D243" s="168" t="s">
        <v>812</v>
      </c>
      <c r="E243" s="168" t="s">
        <v>813</v>
      </c>
    </row>
    <row r="244" spans="1:5" x14ac:dyDescent="0.25">
      <c r="A244" s="168">
        <v>281</v>
      </c>
      <c r="B244" s="168" t="s">
        <v>340</v>
      </c>
      <c r="C244" s="168" t="s">
        <v>3487</v>
      </c>
      <c r="D244" s="168" t="s">
        <v>814</v>
      </c>
      <c r="E244" s="168" t="s">
        <v>815</v>
      </c>
    </row>
    <row r="245" spans="1:5" x14ac:dyDescent="0.25">
      <c r="A245" s="168">
        <v>282</v>
      </c>
      <c r="B245" s="168" t="s">
        <v>340</v>
      </c>
      <c r="C245" s="168" t="s">
        <v>3487</v>
      </c>
      <c r="D245" s="168" t="s">
        <v>816</v>
      </c>
      <c r="E245" s="168" t="s">
        <v>817</v>
      </c>
    </row>
    <row r="246" spans="1:5" x14ac:dyDescent="0.25">
      <c r="A246" s="168">
        <v>283</v>
      </c>
      <c r="B246" s="168" t="s">
        <v>340</v>
      </c>
      <c r="C246" s="168" t="s">
        <v>3487</v>
      </c>
      <c r="D246" s="168" t="s">
        <v>818</v>
      </c>
      <c r="E246" s="168" t="s">
        <v>819</v>
      </c>
    </row>
    <row r="247" spans="1:5" x14ac:dyDescent="0.25">
      <c r="A247" s="168">
        <v>284</v>
      </c>
      <c r="B247" s="168" t="s">
        <v>340</v>
      </c>
      <c r="C247" s="168" t="s">
        <v>3487</v>
      </c>
      <c r="D247" s="168" t="s">
        <v>820</v>
      </c>
      <c r="E247" s="168" t="s">
        <v>821</v>
      </c>
    </row>
    <row r="248" spans="1:5" x14ac:dyDescent="0.25">
      <c r="A248" s="168">
        <v>285</v>
      </c>
      <c r="B248" s="168" t="s">
        <v>340</v>
      </c>
      <c r="C248" s="168" t="s">
        <v>3487</v>
      </c>
      <c r="D248" s="168" t="s">
        <v>822</v>
      </c>
      <c r="E248" s="168" t="s">
        <v>823</v>
      </c>
    </row>
    <row r="249" spans="1:5" x14ac:dyDescent="0.25">
      <c r="A249" s="168">
        <v>286</v>
      </c>
      <c r="B249" s="168" t="s">
        <v>340</v>
      </c>
      <c r="C249" s="168" t="s">
        <v>3487</v>
      </c>
      <c r="D249" s="168" t="s">
        <v>824</v>
      </c>
      <c r="E249" s="168" t="s">
        <v>825</v>
      </c>
    </row>
    <row r="250" spans="1:5" x14ac:dyDescent="0.25">
      <c r="A250" s="168">
        <v>287</v>
      </c>
      <c r="B250" s="168" t="s">
        <v>340</v>
      </c>
      <c r="C250" s="168" t="s">
        <v>3487</v>
      </c>
      <c r="D250" s="168" t="s">
        <v>826</v>
      </c>
      <c r="E250" s="168" t="s">
        <v>827</v>
      </c>
    </row>
    <row r="251" spans="1:5" x14ac:dyDescent="0.25">
      <c r="A251" s="168">
        <v>288</v>
      </c>
      <c r="B251" s="168" t="s">
        <v>340</v>
      </c>
      <c r="C251" s="168" t="s">
        <v>3487</v>
      </c>
      <c r="D251" s="168" t="s">
        <v>828</v>
      </c>
      <c r="E251" s="168" t="s">
        <v>829</v>
      </c>
    </row>
    <row r="252" spans="1:5" x14ac:dyDescent="0.25">
      <c r="A252" s="168">
        <v>289</v>
      </c>
      <c r="B252" s="168" t="s">
        <v>340</v>
      </c>
      <c r="C252" s="168" t="s">
        <v>3487</v>
      </c>
      <c r="D252" s="168" t="s">
        <v>830</v>
      </c>
      <c r="E252" s="168" t="s">
        <v>831</v>
      </c>
    </row>
    <row r="253" spans="1:5" x14ac:dyDescent="0.25">
      <c r="A253" s="168">
        <v>290</v>
      </c>
      <c r="B253" s="168" t="s">
        <v>340</v>
      </c>
      <c r="C253" s="168" t="s">
        <v>3487</v>
      </c>
      <c r="D253" s="168" t="s">
        <v>832</v>
      </c>
      <c r="E253" s="168" t="s">
        <v>833</v>
      </c>
    </row>
    <row r="254" spans="1:5" x14ac:dyDescent="0.25">
      <c r="A254" s="168">
        <v>291</v>
      </c>
      <c r="B254" s="168" t="s">
        <v>340</v>
      </c>
      <c r="C254" s="168" t="s">
        <v>3487</v>
      </c>
      <c r="D254" s="168" t="s">
        <v>834</v>
      </c>
      <c r="E254" s="168" t="s">
        <v>835</v>
      </c>
    </row>
    <row r="255" spans="1:5" x14ac:dyDescent="0.25">
      <c r="A255" s="168">
        <v>292</v>
      </c>
      <c r="B255" s="168" t="s">
        <v>340</v>
      </c>
      <c r="C255" s="168" t="s">
        <v>3487</v>
      </c>
      <c r="D255" s="168" t="s">
        <v>836</v>
      </c>
      <c r="E255" s="168" t="s">
        <v>837</v>
      </c>
    </row>
    <row r="256" spans="1:5" x14ac:dyDescent="0.25">
      <c r="A256" s="168">
        <v>293</v>
      </c>
      <c r="B256" s="168" t="s">
        <v>340</v>
      </c>
      <c r="C256" s="168" t="s">
        <v>3487</v>
      </c>
      <c r="D256" s="168" t="s">
        <v>838</v>
      </c>
      <c r="E256" s="168" t="s">
        <v>839</v>
      </c>
    </row>
    <row r="257" spans="1:5" x14ac:dyDescent="0.25">
      <c r="A257" s="168">
        <v>294</v>
      </c>
      <c r="B257" s="168" t="s">
        <v>340</v>
      </c>
      <c r="C257" s="168" t="s">
        <v>3487</v>
      </c>
      <c r="D257" s="168" t="s">
        <v>840</v>
      </c>
      <c r="E257" s="168" t="s">
        <v>841</v>
      </c>
    </row>
    <row r="258" spans="1:5" x14ac:dyDescent="0.25">
      <c r="A258" s="168">
        <v>295</v>
      </c>
      <c r="B258" s="168" t="s">
        <v>340</v>
      </c>
      <c r="C258" s="168" t="s">
        <v>3487</v>
      </c>
      <c r="D258" s="168" t="s">
        <v>842</v>
      </c>
      <c r="E258" s="168" t="s">
        <v>843</v>
      </c>
    </row>
    <row r="259" spans="1:5" x14ac:dyDescent="0.25">
      <c r="A259" s="168">
        <v>296</v>
      </c>
      <c r="B259" s="168" t="s">
        <v>340</v>
      </c>
      <c r="C259" s="168" t="s">
        <v>3487</v>
      </c>
      <c r="D259" s="168" t="s">
        <v>844</v>
      </c>
      <c r="E259" s="168" t="s">
        <v>845</v>
      </c>
    </row>
    <row r="260" spans="1:5" x14ac:dyDescent="0.25">
      <c r="A260" s="168">
        <v>297</v>
      </c>
      <c r="B260" s="168" t="s">
        <v>340</v>
      </c>
      <c r="C260" s="168" t="s">
        <v>3487</v>
      </c>
      <c r="D260" s="168" t="s">
        <v>846</v>
      </c>
      <c r="E260" s="168" t="s">
        <v>847</v>
      </c>
    </row>
    <row r="261" spans="1:5" x14ac:dyDescent="0.25">
      <c r="A261" s="168">
        <v>298</v>
      </c>
      <c r="B261" s="168" t="s">
        <v>340</v>
      </c>
      <c r="C261" s="168" t="s">
        <v>3487</v>
      </c>
      <c r="D261" s="168" t="s">
        <v>848</v>
      </c>
      <c r="E261" s="168" t="s">
        <v>849</v>
      </c>
    </row>
    <row r="262" spans="1:5" x14ac:dyDescent="0.25">
      <c r="A262" s="168">
        <v>299</v>
      </c>
      <c r="B262" s="168" t="s">
        <v>340</v>
      </c>
      <c r="C262" s="168" t="s">
        <v>3487</v>
      </c>
      <c r="D262" s="168" t="s">
        <v>850</v>
      </c>
      <c r="E262" s="168" t="s">
        <v>851</v>
      </c>
    </row>
    <row r="263" spans="1:5" x14ac:dyDescent="0.25">
      <c r="A263" s="168">
        <v>300</v>
      </c>
      <c r="B263" s="168" t="s">
        <v>340</v>
      </c>
      <c r="C263" s="168" t="s">
        <v>3487</v>
      </c>
      <c r="D263" s="168" t="s">
        <v>852</v>
      </c>
      <c r="E263" s="168" t="s">
        <v>853</v>
      </c>
    </row>
    <row r="264" spans="1:5" x14ac:dyDescent="0.25">
      <c r="A264" s="168">
        <v>301</v>
      </c>
      <c r="B264" s="168" t="s">
        <v>340</v>
      </c>
      <c r="C264" s="168" t="s">
        <v>3487</v>
      </c>
      <c r="D264" s="168" t="s">
        <v>854</v>
      </c>
      <c r="E264" s="168" t="s">
        <v>855</v>
      </c>
    </row>
    <row r="265" spans="1:5" x14ac:dyDescent="0.25">
      <c r="A265" s="168">
        <v>302</v>
      </c>
      <c r="B265" s="168" t="s">
        <v>340</v>
      </c>
      <c r="C265" s="168" t="s">
        <v>3487</v>
      </c>
      <c r="D265" s="168" t="s">
        <v>856</v>
      </c>
      <c r="E265" s="168" t="s">
        <v>857</v>
      </c>
    </row>
    <row r="266" spans="1:5" x14ac:dyDescent="0.25">
      <c r="A266" s="168">
        <v>303</v>
      </c>
      <c r="B266" s="168" t="s">
        <v>340</v>
      </c>
      <c r="C266" s="168" t="s">
        <v>3487</v>
      </c>
      <c r="D266" s="168" t="s">
        <v>858</v>
      </c>
      <c r="E266" s="168" t="s">
        <v>859</v>
      </c>
    </row>
    <row r="267" spans="1:5" x14ac:dyDescent="0.25">
      <c r="A267" s="168">
        <v>304</v>
      </c>
      <c r="B267" s="168" t="s">
        <v>340</v>
      </c>
      <c r="C267" s="168" t="s">
        <v>3487</v>
      </c>
      <c r="D267" s="168" t="s">
        <v>860</v>
      </c>
      <c r="E267" s="168" t="s">
        <v>861</v>
      </c>
    </row>
    <row r="268" spans="1:5" ht="45" x14ac:dyDescent="0.25">
      <c r="A268" s="168">
        <v>305</v>
      </c>
      <c r="B268" s="168" t="s">
        <v>340</v>
      </c>
      <c r="C268" s="168" t="s">
        <v>3487</v>
      </c>
      <c r="D268" s="168" t="s">
        <v>862</v>
      </c>
      <c r="E268" s="168" t="s">
        <v>863</v>
      </c>
    </row>
    <row r="269" spans="1:5" ht="45" x14ac:dyDescent="0.25">
      <c r="A269" s="168">
        <v>306</v>
      </c>
      <c r="B269" s="168" t="s">
        <v>340</v>
      </c>
      <c r="C269" s="168" t="s">
        <v>3487</v>
      </c>
      <c r="D269" s="168" t="s">
        <v>864</v>
      </c>
      <c r="E269" s="168" t="s">
        <v>865</v>
      </c>
    </row>
    <row r="270" spans="1:5" ht="30" x14ac:dyDescent="0.25">
      <c r="A270" s="168">
        <v>307</v>
      </c>
      <c r="B270" s="168" t="s">
        <v>340</v>
      </c>
      <c r="C270" s="168" t="s">
        <v>3487</v>
      </c>
      <c r="D270" s="168" t="s">
        <v>866</v>
      </c>
      <c r="E270" s="168" t="s">
        <v>867</v>
      </c>
    </row>
    <row r="271" spans="1:5" x14ac:dyDescent="0.25">
      <c r="A271" s="168">
        <v>308</v>
      </c>
      <c r="B271" s="168" t="s">
        <v>340</v>
      </c>
      <c r="C271" s="168" t="s">
        <v>3487</v>
      </c>
      <c r="D271" s="168" t="s">
        <v>868</v>
      </c>
      <c r="E271" s="168" t="s">
        <v>869</v>
      </c>
    </row>
    <row r="272" spans="1:5" x14ac:dyDescent="0.25">
      <c r="A272" s="168">
        <v>309</v>
      </c>
      <c r="B272" s="168" t="s">
        <v>340</v>
      </c>
      <c r="C272" s="168" t="s">
        <v>3487</v>
      </c>
      <c r="D272" s="168" t="s">
        <v>870</v>
      </c>
      <c r="E272" s="168" t="s">
        <v>871</v>
      </c>
    </row>
    <row r="273" spans="1:5" x14ac:dyDescent="0.25">
      <c r="A273" s="168">
        <v>310</v>
      </c>
      <c r="B273" s="168" t="s">
        <v>340</v>
      </c>
      <c r="C273" s="168" t="s">
        <v>3487</v>
      </c>
      <c r="D273" s="168" t="s">
        <v>872</v>
      </c>
      <c r="E273" s="168" t="s">
        <v>873</v>
      </c>
    </row>
    <row r="274" spans="1:5" x14ac:dyDescent="0.25">
      <c r="A274" s="168">
        <v>311</v>
      </c>
      <c r="B274" s="168" t="s">
        <v>340</v>
      </c>
      <c r="C274" s="168" t="s">
        <v>3487</v>
      </c>
      <c r="D274" s="168" t="s">
        <v>874</v>
      </c>
      <c r="E274" s="168" t="s">
        <v>875</v>
      </c>
    </row>
    <row r="275" spans="1:5" x14ac:dyDescent="0.25">
      <c r="A275" s="168">
        <v>312</v>
      </c>
      <c r="B275" s="168" t="s">
        <v>340</v>
      </c>
      <c r="C275" s="168" t="s">
        <v>3487</v>
      </c>
      <c r="D275" s="168" t="s">
        <v>876</v>
      </c>
      <c r="E275" s="168" t="s">
        <v>877</v>
      </c>
    </row>
    <row r="276" spans="1:5" x14ac:dyDescent="0.25">
      <c r="A276" s="168">
        <v>313</v>
      </c>
      <c r="B276" s="168" t="s">
        <v>340</v>
      </c>
      <c r="C276" s="168" t="s">
        <v>3487</v>
      </c>
      <c r="D276" s="168" t="s">
        <v>878</v>
      </c>
      <c r="E276" s="168" t="s">
        <v>879</v>
      </c>
    </row>
    <row r="277" spans="1:5" x14ac:dyDescent="0.25">
      <c r="A277" s="168">
        <v>314</v>
      </c>
      <c r="B277" s="168" t="s">
        <v>340</v>
      </c>
      <c r="C277" s="168" t="s">
        <v>3487</v>
      </c>
      <c r="D277" s="168" t="s">
        <v>880</v>
      </c>
      <c r="E277" s="168" t="s">
        <v>881</v>
      </c>
    </row>
    <row r="278" spans="1:5" x14ac:dyDescent="0.25">
      <c r="A278" s="168">
        <v>315</v>
      </c>
      <c r="B278" s="168" t="s">
        <v>340</v>
      </c>
      <c r="C278" s="168" t="s">
        <v>3487</v>
      </c>
      <c r="D278" s="168" t="s">
        <v>882</v>
      </c>
      <c r="E278" s="168" t="s">
        <v>883</v>
      </c>
    </row>
    <row r="279" spans="1:5" x14ac:dyDescent="0.25">
      <c r="A279" s="168">
        <v>316</v>
      </c>
      <c r="B279" s="168" t="s">
        <v>340</v>
      </c>
      <c r="C279" s="168" t="s">
        <v>3487</v>
      </c>
      <c r="D279" s="168" t="s">
        <v>884</v>
      </c>
      <c r="E279" s="168" t="s">
        <v>885</v>
      </c>
    </row>
    <row r="280" spans="1:5" x14ac:dyDescent="0.25">
      <c r="A280" s="168">
        <v>317</v>
      </c>
      <c r="B280" s="168" t="s">
        <v>340</v>
      </c>
      <c r="C280" s="168" t="s">
        <v>3487</v>
      </c>
      <c r="D280" s="168" t="s">
        <v>886</v>
      </c>
      <c r="E280" s="168" t="s">
        <v>887</v>
      </c>
    </row>
    <row r="281" spans="1:5" x14ac:dyDescent="0.25">
      <c r="A281" s="168">
        <v>318</v>
      </c>
      <c r="B281" s="168" t="s">
        <v>340</v>
      </c>
      <c r="C281" s="168" t="s">
        <v>3487</v>
      </c>
      <c r="D281" s="168" t="s">
        <v>888</v>
      </c>
      <c r="E281" s="168" t="s">
        <v>889</v>
      </c>
    </row>
    <row r="282" spans="1:5" x14ac:dyDescent="0.25">
      <c r="A282" s="168">
        <v>319</v>
      </c>
      <c r="B282" s="168" t="s">
        <v>340</v>
      </c>
      <c r="C282" s="168" t="s">
        <v>3487</v>
      </c>
      <c r="D282" s="168" t="s">
        <v>890</v>
      </c>
      <c r="E282" s="168" t="s">
        <v>891</v>
      </c>
    </row>
    <row r="283" spans="1:5" x14ac:dyDescent="0.25">
      <c r="A283" s="168">
        <v>320</v>
      </c>
      <c r="B283" s="168" t="s">
        <v>340</v>
      </c>
      <c r="C283" s="168" t="s">
        <v>3487</v>
      </c>
      <c r="D283" s="168" t="s">
        <v>892</v>
      </c>
      <c r="E283" s="168" t="s">
        <v>893</v>
      </c>
    </row>
    <row r="284" spans="1:5" ht="45" x14ac:dyDescent="0.25">
      <c r="A284" s="168">
        <v>321</v>
      </c>
      <c r="B284" s="168" t="s">
        <v>340</v>
      </c>
      <c r="C284" s="168" t="s">
        <v>3487</v>
      </c>
      <c r="D284" s="168" t="s">
        <v>894</v>
      </c>
      <c r="E284" s="168" t="s">
        <v>863</v>
      </c>
    </row>
    <row r="285" spans="1:5" ht="45" x14ac:dyDescent="0.25">
      <c r="A285" s="168">
        <v>322</v>
      </c>
      <c r="B285" s="168" t="s">
        <v>340</v>
      </c>
      <c r="C285" s="168" t="s">
        <v>3487</v>
      </c>
      <c r="D285" s="168" t="s">
        <v>895</v>
      </c>
      <c r="E285" s="168" t="s">
        <v>865</v>
      </c>
    </row>
    <row r="286" spans="1:5" ht="30" x14ac:dyDescent="0.25">
      <c r="A286" s="168">
        <v>323</v>
      </c>
      <c r="B286" s="168" t="s">
        <v>340</v>
      </c>
      <c r="C286" s="168" t="s">
        <v>3487</v>
      </c>
      <c r="D286" s="168" t="s">
        <v>896</v>
      </c>
      <c r="E286" s="168" t="s">
        <v>897</v>
      </c>
    </row>
    <row r="287" spans="1:5" x14ac:dyDescent="0.25">
      <c r="A287" s="168">
        <v>324</v>
      </c>
      <c r="B287" s="168" t="s">
        <v>340</v>
      </c>
      <c r="C287" s="168" t="s">
        <v>3487</v>
      </c>
      <c r="D287" s="168" t="s">
        <v>898</v>
      </c>
      <c r="E287" s="168" t="s">
        <v>899</v>
      </c>
    </row>
    <row r="288" spans="1:5" x14ac:dyDescent="0.25">
      <c r="A288" s="168">
        <v>325</v>
      </c>
      <c r="B288" s="168" t="s">
        <v>340</v>
      </c>
      <c r="C288" s="168" t="s">
        <v>3487</v>
      </c>
      <c r="D288" s="168" t="s">
        <v>900</v>
      </c>
      <c r="E288" s="168" t="s">
        <v>901</v>
      </c>
    </row>
    <row r="289" spans="1:5" x14ac:dyDescent="0.25">
      <c r="A289" s="168">
        <v>326</v>
      </c>
      <c r="B289" s="168" t="s">
        <v>340</v>
      </c>
      <c r="C289" s="168" t="s">
        <v>3487</v>
      </c>
      <c r="D289" s="168" t="s">
        <v>902</v>
      </c>
      <c r="E289" s="168" t="s">
        <v>903</v>
      </c>
    </row>
    <row r="290" spans="1:5" x14ac:dyDescent="0.25">
      <c r="A290" s="168">
        <v>327</v>
      </c>
      <c r="B290" s="168" t="s">
        <v>340</v>
      </c>
      <c r="C290" s="168" t="s">
        <v>3487</v>
      </c>
      <c r="D290" s="168" t="s">
        <v>904</v>
      </c>
      <c r="E290" s="168" t="s">
        <v>905</v>
      </c>
    </row>
    <row r="291" spans="1:5" x14ac:dyDescent="0.25">
      <c r="A291" s="168">
        <v>328</v>
      </c>
      <c r="B291" s="168" t="s">
        <v>340</v>
      </c>
      <c r="C291" s="168" t="s">
        <v>3487</v>
      </c>
      <c r="D291" s="168" t="s">
        <v>906</v>
      </c>
      <c r="E291" s="168" t="s">
        <v>907</v>
      </c>
    </row>
    <row r="292" spans="1:5" x14ac:dyDescent="0.25">
      <c r="A292" s="168">
        <v>329</v>
      </c>
      <c r="B292" s="168" t="s">
        <v>340</v>
      </c>
      <c r="C292" s="168" t="s">
        <v>3487</v>
      </c>
      <c r="D292" s="168" t="s">
        <v>908</v>
      </c>
      <c r="E292" s="168" t="s">
        <v>909</v>
      </c>
    </row>
    <row r="293" spans="1:5" x14ac:dyDescent="0.25">
      <c r="A293" s="168">
        <v>330</v>
      </c>
      <c r="B293" s="168" t="s">
        <v>340</v>
      </c>
      <c r="C293" s="168" t="s">
        <v>3487</v>
      </c>
      <c r="D293" s="168" t="s">
        <v>910</v>
      </c>
      <c r="E293" s="168" t="s">
        <v>911</v>
      </c>
    </row>
    <row r="294" spans="1:5" x14ac:dyDescent="0.25">
      <c r="A294" s="168">
        <v>331</v>
      </c>
      <c r="B294" s="168" t="s">
        <v>340</v>
      </c>
      <c r="C294" s="168" t="s">
        <v>3487</v>
      </c>
      <c r="D294" s="168" t="s">
        <v>912</v>
      </c>
      <c r="E294" s="168" t="s">
        <v>913</v>
      </c>
    </row>
    <row r="295" spans="1:5" x14ac:dyDescent="0.25">
      <c r="A295" s="168">
        <v>332</v>
      </c>
      <c r="B295" s="168" t="s">
        <v>340</v>
      </c>
      <c r="C295" s="168" t="s">
        <v>3487</v>
      </c>
      <c r="D295" s="168" t="s">
        <v>914</v>
      </c>
      <c r="E295" s="168" t="s">
        <v>915</v>
      </c>
    </row>
    <row r="296" spans="1:5" x14ac:dyDescent="0.25">
      <c r="A296" s="168">
        <v>333</v>
      </c>
      <c r="B296" s="168" t="s">
        <v>340</v>
      </c>
      <c r="C296" s="168" t="s">
        <v>3487</v>
      </c>
      <c r="D296" s="168" t="s">
        <v>916</v>
      </c>
      <c r="E296" s="168" t="s">
        <v>917</v>
      </c>
    </row>
    <row r="297" spans="1:5" x14ac:dyDescent="0.25">
      <c r="A297" s="168">
        <v>334</v>
      </c>
      <c r="B297" s="168" t="s">
        <v>340</v>
      </c>
      <c r="C297" s="168" t="s">
        <v>3487</v>
      </c>
      <c r="D297" s="168" t="s">
        <v>918</v>
      </c>
      <c r="E297" s="168" t="s">
        <v>919</v>
      </c>
    </row>
    <row r="298" spans="1:5" x14ac:dyDescent="0.25">
      <c r="A298" s="168">
        <v>335</v>
      </c>
      <c r="B298" s="168" t="s">
        <v>340</v>
      </c>
      <c r="C298" s="168" t="s">
        <v>3487</v>
      </c>
      <c r="D298" s="168" t="s">
        <v>920</v>
      </c>
      <c r="E298" s="168" t="s">
        <v>921</v>
      </c>
    </row>
    <row r="299" spans="1:5" x14ac:dyDescent="0.25">
      <c r="A299" s="168">
        <v>336</v>
      </c>
      <c r="B299" s="168" t="s">
        <v>340</v>
      </c>
      <c r="C299" s="168" t="s">
        <v>3487</v>
      </c>
      <c r="D299" s="168" t="s">
        <v>922</v>
      </c>
      <c r="E299" s="168" t="s">
        <v>923</v>
      </c>
    </row>
    <row r="300" spans="1:5" ht="45" x14ac:dyDescent="0.25">
      <c r="A300" s="168">
        <v>337</v>
      </c>
      <c r="B300" s="168" t="s">
        <v>340</v>
      </c>
      <c r="C300" s="168" t="s">
        <v>3487</v>
      </c>
      <c r="D300" s="168" t="s">
        <v>924</v>
      </c>
      <c r="E300" s="168" t="s">
        <v>863</v>
      </c>
    </row>
    <row r="301" spans="1:5" ht="45" x14ac:dyDescent="0.25">
      <c r="A301" s="168">
        <v>338</v>
      </c>
      <c r="B301" s="168" t="s">
        <v>340</v>
      </c>
      <c r="C301" s="168" t="s">
        <v>3487</v>
      </c>
      <c r="D301" s="168" t="s">
        <v>925</v>
      </c>
      <c r="E301" s="168" t="s">
        <v>865</v>
      </c>
    </row>
    <row r="302" spans="1:5" ht="30" x14ac:dyDescent="0.25">
      <c r="A302" s="168">
        <v>339</v>
      </c>
      <c r="B302" s="168" t="s">
        <v>340</v>
      </c>
      <c r="C302" s="168" t="s">
        <v>3487</v>
      </c>
      <c r="D302" s="168" t="s">
        <v>926</v>
      </c>
      <c r="E302" s="168" t="s">
        <v>927</v>
      </c>
    </row>
    <row r="303" spans="1:5" x14ac:dyDescent="0.25">
      <c r="A303" s="168">
        <v>340</v>
      </c>
      <c r="B303" s="168" t="s">
        <v>340</v>
      </c>
      <c r="C303" s="168" t="s">
        <v>3487</v>
      </c>
      <c r="D303" s="168" t="s">
        <v>928</v>
      </c>
      <c r="E303" s="168" t="s">
        <v>929</v>
      </c>
    </row>
    <row r="304" spans="1:5" x14ac:dyDescent="0.25">
      <c r="A304" s="168">
        <v>341</v>
      </c>
      <c r="B304" s="168" t="s">
        <v>340</v>
      </c>
      <c r="C304" s="168" t="s">
        <v>3487</v>
      </c>
      <c r="D304" s="168" t="s">
        <v>930</v>
      </c>
      <c r="E304" s="168" t="s">
        <v>931</v>
      </c>
    </row>
    <row r="305" spans="1:5" x14ac:dyDescent="0.25">
      <c r="A305" s="168">
        <v>342</v>
      </c>
      <c r="B305" s="168" t="s">
        <v>340</v>
      </c>
      <c r="C305" s="168" t="s">
        <v>3487</v>
      </c>
      <c r="D305" s="168" t="s">
        <v>932</v>
      </c>
      <c r="E305" s="168" t="s">
        <v>933</v>
      </c>
    </row>
    <row r="306" spans="1:5" x14ac:dyDescent="0.25">
      <c r="A306" s="168">
        <v>343</v>
      </c>
      <c r="B306" s="168" t="s">
        <v>340</v>
      </c>
      <c r="C306" s="168" t="s">
        <v>3487</v>
      </c>
      <c r="D306" s="168" t="s">
        <v>934</v>
      </c>
      <c r="E306" s="168" t="s">
        <v>935</v>
      </c>
    </row>
    <row r="307" spans="1:5" x14ac:dyDescent="0.25">
      <c r="A307" s="168">
        <v>344</v>
      </c>
      <c r="B307" s="168" t="s">
        <v>340</v>
      </c>
      <c r="C307" s="168" t="s">
        <v>3487</v>
      </c>
      <c r="D307" s="168" t="s">
        <v>936</v>
      </c>
      <c r="E307" s="168" t="s">
        <v>937</v>
      </c>
    </row>
    <row r="308" spans="1:5" x14ac:dyDescent="0.25">
      <c r="A308" s="168">
        <v>345</v>
      </c>
      <c r="B308" s="168" t="s">
        <v>340</v>
      </c>
      <c r="C308" s="168" t="s">
        <v>3487</v>
      </c>
      <c r="D308" s="168" t="s">
        <v>938</v>
      </c>
      <c r="E308" s="168" t="s">
        <v>939</v>
      </c>
    </row>
    <row r="309" spans="1:5" x14ac:dyDescent="0.25">
      <c r="A309" s="168">
        <v>346</v>
      </c>
      <c r="B309" s="168" t="s">
        <v>340</v>
      </c>
      <c r="C309" s="168" t="s">
        <v>3487</v>
      </c>
      <c r="D309" s="168" t="s">
        <v>940</v>
      </c>
      <c r="E309" s="168" t="s">
        <v>941</v>
      </c>
    </row>
    <row r="310" spans="1:5" x14ac:dyDescent="0.25">
      <c r="A310" s="168">
        <v>347</v>
      </c>
      <c r="B310" s="168" t="s">
        <v>340</v>
      </c>
      <c r="C310" s="168" t="s">
        <v>3487</v>
      </c>
      <c r="D310" s="168" t="s">
        <v>942</v>
      </c>
      <c r="E310" s="168" t="s">
        <v>943</v>
      </c>
    </row>
    <row r="311" spans="1:5" x14ac:dyDescent="0.25">
      <c r="A311" s="168">
        <v>348</v>
      </c>
      <c r="B311" s="168" t="s">
        <v>340</v>
      </c>
      <c r="C311" s="168" t="s">
        <v>3487</v>
      </c>
      <c r="D311" s="168" t="s">
        <v>944</v>
      </c>
      <c r="E311" s="168" t="s">
        <v>945</v>
      </c>
    </row>
    <row r="312" spans="1:5" x14ac:dyDescent="0.25">
      <c r="A312" s="168">
        <v>349</v>
      </c>
      <c r="B312" s="168" t="s">
        <v>340</v>
      </c>
      <c r="C312" s="168" t="s">
        <v>3487</v>
      </c>
      <c r="D312" s="168" t="s">
        <v>946</v>
      </c>
      <c r="E312" s="168" t="s">
        <v>947</v>
      </c>
    </row>
    <row r="313" spans="1:5" x14ac:dyDescent="0.25">
      <c r="A313" s="168">
        <v>350</v>
      </c>
      <c r="B313" s="168" t="s">
        <v>340</v>
      </c>
      <c r="C313" s="168" t="s">
        <v>3487</v>
      </c>
      <c r="D313" s="168" t="s">
        <v>948</v>
      </c>
      <c r="E313" s="168" t="s">
        <v>949</v>
      </c>
    </row>
    <row r="314" spans="1:5" x14ac:dyDescent="0.25">
      <c r="A314" s="168">
        <v>351</v>
      </c>
      <c r="B314" s="168" t="s">
        <v>340</v>
      </c>
      <c r="C314" s="168" t="s">
        <v>3487</v>
      </c>
      <c r="D314" s="168" t="s">
        <v>950</v>
      </c>
      <c r="E314" s="168" t="s">
        <v>951</v>
      </c>
    </row>
    <row r="315" spans="1:5" x14ac:dyDescent="0.25">
      <c r="A315" s="168">
        <v>352</v>
      </c>
      <c r="B315" s="168" t="s">
        <v>340</v>
      </c>
      <c r="C315" s="168" t="s">
        <v>3487</v>
      </c>
      <c r="D315" s="168" t="s">
        <v>952</v>
      </c>
      <c r="E315" s="168" t="s">
        <v>953</v>
      </c>
    </row>
    <row r="316" spans="1:5" ht="45" x14ac:dyDescent="0.25">
      <c r="A316" s="168">
        <v>353</v>
      </c>
      <c r="B316" s="168" t="s">
        <v>340</v>
      </c>
      <c r="C316" s="168" t="s">
        <v>3487</v>
      </c>
      <c r="D316" s="168" t="s">
        <v>954</v>
      </c>
      <c r="E316" s="168" t="s">
        <v>863</v>
      </c>
    </row>
    <row r="317" spans="1:5" ht="45" x14ac:dyDescent="0.25">
      <c r="A317" s="168">
        <v>354</v>
      </c>
      <c r="B317" s="168" t="s">
        <v>340</v>
      </c>
      <c r="C317" s="168" t="s">
        <v>3487</v>
      </c>
      <c r="D317" s="168" t="s">
        <v>955</v>
      </c>
      <c r="E317" s="168" t="s">
        <v>865</v>
      </c>
    </row>
    <row r="318" spans="1:5" ht="30" x14ac:dyDescent="0.25">
      <c r="A318" s="168">
        <v>355</v>
      </c>
      <c r="B318" s="168" t="s">
        <v>340</v>
      </c>
      <c r="C318" s="168" t="s">
        <v>3487</v>
      </c>
      <c r="D318" s="168" t="s">
        <v>956</v>
      </c>
      <c r="E318" s="168" t="s">
        <v>957</v>
      </c>
    </row>
    <row r="319" spans="1:5" x14ac:dyDescent="0.25">
      <c r="A319" s="168">
        <v>356</v>
      </c>
      <c r="B319" s="168" t="s">
        <v>340</v>
      </c>
      <c r="C319" s="168" t="s">
        <v>3487</v>
      </c>
      <c r="D319" s="168" t="s">
        <v>958</v>
      </c>
      <c r="E319" s="168" t="s">
        <v>959</v>
      </c>
    </row>
    <row r="320" spans="1:5" x14ac:dyDescent="0.25">
      <c r="A320" s="168">
        <v>357</v>
      </c>
      <c r="B320" s="168" t="s">
        <v>340</v>
      </c>
      <c r="C320" s="168" t="s">
        <v>3487</v>
      </c>
      <c r="D320" s="168" t="s">
        <v>960</v>
      </c>
      <c r="E320" s="168" t="s">
        <v>961</v>
      </c>
    </row>
    <row r="321" spans="1:5" x14ac:dyDescent="0.25">
      <c r="A321" s="168">
        <v>358</v>
      </c>
      <c r="B321" s="168" t="s">
        <v>340</v>
      </c>
      <c r="C321" s="168" t="s">
        <v>3487</v>
      </c>
      <c r="D321" s="168" t="s">
        <v>962</v>
      </c>
      <c r="E321" s="168" t="s">
        <v>963</v>
      </c>
    </row>
    <row r="322" spans="1:5" x14ac:dyDescent="0.25">
      <c r="A322" s="168">
        <v>359</v>
      </c>
      <c r="B322" s="168" t="s">
        <v>340</v>
      </c>
      <c r="C322" s="168" t="s">
        <v>3487</v>
      </c>
      <c r="D322" s="168" t="s">
        <v>964</v>
      </c>
      <c r="E322" s="168" t="s">
        <v>965</v>
      </c>
    </row>
    <row r="323" spans="1:5" x14ac:dyDescent="0.25">
      <c r="A323" s="168">
        <v>360</v>
      </c>
      <c r="B323" s="168" t="s">
        <v>340</v>
      </c>
      <c r="C323" s="168" t="s">
        <v>3487</v>
      </c>
      <c r="D323" s="168" t="s">
        <v>966</v>
      </c>
      <c r="E323" s="168" t="s">
        <v>967</v>
      </c>
    </row>
    <row r="324" spans="1:5" x14ac:dyDescent="0.25">
      <c r="A324" s="168">
        <v>361</v>
      </c>
      <c r="B324" s="168" t="s">
        <v>340</v>
      </c>
      <c r="C324" s="168" t="s">
        <v>3487</v>
      </c>
      <c r="D324" s="168" t="s">
        <v>968</v>
      </c>
      <c r="E324" s="168" t="s">
        <v>969</v>
      </c>
    </row>
    <row r="325" spans="1:5" x14ac:dyDescent="0.25">
      <c r="A325" s="168">
        <v>362</v>
      </c>
      <c r="B325" s="168" t="s">
        <v>340</v>
      </c>
      <c r="C325" s="168" t="s">
        <v>3487</v>
      </c>
      <c r="D325" s="168" t="s">
        <v>970</v>
      </c>
      <c r="E325" s="168" t="s">
        <v>971</v>
      </c>
    </row>
    <row r="326" spans="1:5" x14ac:dyDescent="0.25">
      <c r="A326" s="168">
        <v>363</v>
      </c>
      <c r="B326" s="168" t="s">
        <v>340</v>
      </c>
      <c r="C326" s="168" t="s">
        <v>3487</v>
      </c>
      <c r="D326" s="168" t="s">
        <v>972</v>
      </c>
      <c r="E326" s="168" t="s">
        <v>973</v>
      </c>
    </row>
    <row r="327" spans="1:5" x14ac:dyDescent="0.25">
      <c r="A327" s="168">
        <v>364</v>
      </c>
      <c r="B327" s="168" t="s">
        <v>340</v>
      </c>
      <c r="C327" s="168" t="s">
        <v>3487</v>
      </c>
      <c r="D327" s="168" t="s">
        <v>974</v>
      </c>
      <c r="E327" s="168" t="s">
        <v>975</v>
      </c>
    </row>
    <row r="328" spans="1:5" x14ac:dyDescent="0.25">
      <c r="A328" s="168">
        <v>365</v>
      </c>
      <c r="B328" s="168" t="s">
        <v>340</v>
      </c>
      <c r="C328" s="168" t="s">
        <v>3487</v>
      </c>
      <c r="D328" s="168" t="s">
        <v>976</v>
      </c>
      <c r="E328" s="168" t="s">
        <v>977</v>
      </c>
    </row>
    <row r="329" spans="1:5" x14ac:dyDescent="0.25">
      <c r="A329" s="168">
        <v>366</v>
      </c>
      <c r="B329" s="168" t="s">
        <v>340</v>
      </c>
      <c r="C329" s="168" t="s">
        <v>3487</v>
      </c>
      <c r="D329" s="168" t="s">
        <v>978</v>
      </c>
      <c r="E329" s="168" t="s">
        <v>979</v>
      </c>
    </row>
    <row r="330" spans="1:5" x14ac:dyDescent="0.25">
      <c r="A330" s="168">
        <v>367</v>
      </c>
      <c r="B330" s="168" t="s">
        <v>340</v>
      </c>
      <c r="C330" s="168" t="s">
        <v>3487</v>
      </c>
      <c r="D330" s="168" t="s">
        <v>980</v>
      </c>
      <c r="E330" s="168" t="s">
        <v>981</v>
      </c>
    </row>
    <row r="331" spans="1:5" x14ac:dyDescent="0.25">
      <c r="A331" s="168">
        <v>368</v>
      </c>
      <c r="B331" s="168" t="s">
        <v>340</v>
      </c>
      <c r="C331" s="168" t="s">
        <v>3487</v>
      </c>
      <c r="D331" s="168" t="s">
        <v>982</v>
      </c>
      <c r="E331" s="168" t="s">
        <v>983</v>
      </c>
    </row>
    <row r="332" spans="1:5" ht="45" x14ac:dyDescent="0.25">
      <c r="A332" s="168">
        <v>369</v>
      </c>
      <c r="B332" s="168" t="s">
        <v>340</v>
      </c>
      <c r="C332" s="168" t="s">
        <v>3487</v>
      </c>
      <c r="D332" s="168" t="s">
        <v>984</v>
      </c>
      <c r="E332" s="168" t="s">
        <v>863</v>
      </c>
    </row>
    <row r="333" spans="1:5" ht="45" x14ac:dyDescent="0.25">
      <c r="A333" s="168">
        <v>370</v>
      </c>
      <c r="B333" s="168" t="s">
        <v>340</v>
      </c>
      <c r="C333" s="168" t="s">
        <v>3487</v>
      </c>
      <c r="D333" s="168" t="s">
        <v>985</v>
      </c>
      <c r="E333" s="168" t="s">
        <v>865</v>
      </c>
    </row>
    <row r="334" spans="1:5" ht="30" x14ac:dyDescent="0.25">
      <c r="A334" s="168">
        <v>371</v>
      </c>
      <c r="B334" s="168" t="s">
        <v>340</v>
      </c>
      <c r="C334" s="168" t="s">
        <v>3487</v>
      </c>
      <c r="D334" s="168" t="s">
        <v>986</v>
      </c>
      <c r="E334" s="168" t="s">
        <v>987</v>
      </c>
    </row>
    <row r="335" spans="1:5" x14ac:dyDescent="0.25">
      <c r="A335" s="168">
        <v>372</v>
      </c>
      <c r="B335" s="168" t="s">
        <v>340</v>
      </c>
      <c r="C335" s="168" t="s">
        <v>3487</v>
      </c>
      <c r="D335" s="168" t="s">
        <v>988</v>
      </c>
      <c r="E335" s="168" t="s">
        <v>989</v>
      </c>
    </row>
    <row r="336" spans="1:5" x14ac:dyDescent="0.25">
      <c r="A336" s="168">
        <v>373</v>
      </c>
      <c r="B336" s="168" t="s">
        <v>340</v>
      </c>
      <c r="C336" s="168" t="s">
        <v>3487</v>
      </c>
      <c r="D336" s="168" t="s">
        <v>990</v>
      </c>
      <c r="E336" s="168" t="s">
        <v>991</v>
      </c>
    </row>
    <row r="337" spans="1:5" x14ac:dyDescent="0.25">
      <c r="A337" s="168">
        <v>374</v>
      </c>
      <c r="B337" s="168" t="s">
        <v>340</v>
      </c>
      <c r="C337" s="168" t="s">
        <v>3487</v>
      </c>
      <c r="D337" s="168" t="s">
        <v>992</v>
      </c>
      <c r="E337" s="168" t="s">
        <v>993</v>
      </c>
    </row>
    <row r="338" spans="1:5" x14ac:dyDescent="0.25">
      <c r="A338" s="168">
        <v>375</v>
      </c>
      <c r="B338" s="168" t="s">
        <v>340</v>
      </c>
      <c r="C338" s="168" t="s">
        <v>3487</v>
      </c>
      <c r="D338" s="168" t="s">
        <v>994</v>
      </c>
      <c r="E338" s="168" t="s">
        <v>995</v>
      </c>
    </row>
    <row r="339" spans="1:5" x14ac:dyDescent="0.25">
      <c r="A339" s="168">
        <v>376</v>
      </c>
      <c r="B339" s="168" t="s">
        <v>340</v>
      </c>
      <c r="C339" s="168" t="s">
        <v>3487</v>
      </c>
      <c r="D339" s="168" t="s">
        <v>996</v>
      </c>
      <c r="E339" s="168" t="s">
        <v>997</v>
      </c>
    </row>
    <row r="340" spans="1:5" x14ac:dyDescent="0.25">
      <c r="A340" s="168">
        <v>377</v>
      </c>
      <c r="B340" s="168" t="s">
        <v>340</v>
      </c>
      <c r="C340" s="168" t="s">
        <v>3487</v>
      </c>
      <c r="D340" s="168" t="s">
        <v>998</v>
      </c>
      <c r="E340" s="168" t="s">
        <v>999</v>
      </c>
    </row>
    <row r="341" spans="1:5" x14ac:dyDescent="0.25">
      <c r="A341" s="168">
        <v>378</v>
      </c>
      <c r="B341" s="168" t="s">
        <v>340</v>
      </c>
      <c r="C341" s="168" t="s">
        <v>3487</v>
      </c>
      <c r="D341" s="168" t="s">
        <v>1000</v>
      </c>
      <c r="E341" s="168" t="s">
        <v>1001</v>
      </c>
    </row>
    <row r="342" spans="1:5" x14ac:dyDescent="0.25">
      <c r="A342" s="168">
        <v>379</v>
      </c>
      <c r="B342" s="168" t="s">
        <v>340</v>
      </c>
      <c r="C342" s="168" t="s">
        <v>3487</v>
      </c>
      <c r="D342" s="168" t="s">
        <v>1002</v>
      </c>
      <c r="E342" s="168" t="s">
        <v>1003</v>
      </c>
    </row>
    <row r="343" spans="1:5" x14ac:dyDescent="0.25">
      <c r="A343" s="168">
        <v>380</v>
      </c>
      <c r="B343" s="168" t="s">
        <v>340</v>
      </c>
      <c r="C343" s="168" t="s">
        <v>3487</v>
      </c>
      <c r="D343" s="168" t="s">
        <v>1004</v>
      </c>
      <c r="E343" s="168" t="s">
        <v>1005</v>
      </c>
    </row>
    <row r="344" spans="1:5" x14ac:dyDescent="0.25">
      <c r="A344" s="168">
        <v>381</v>
      </c>
      <c r="B344" s="168" t="s">
        <v>340</v>
      </c>
      <c r="C344" s="168" t="s">
        <v>3487</v>
      </c>
      <c r="D344" s="168" t="s">
        <v>1006</v>
      </c>
      <c r="E344" s="168" t="s">
        <v>1007</v>
      </c>
    </row>
    <row r="345" spans="1:5" x14ac:dyDescent="0.25">
      <c r="A345" s="168">
        <v>382</v>
      </c>
      <c r="B345" s="168" t="s">
        <v>340</v>
      </c>
      <c r="C345" s="168" t="s">
        <v>3487</v>
      </c>
      <c r="D345" s="168" t="s">
        <v>1008</v>
      </c>
      <c r="E345" s="168" t="s">
        <v>1009</v>
      </c>
    </row>
    <row r="346" spans="1:5" x14ac:dyDescent="0.25">
      <c r="A346" s="168">
        <v>383</v>
      </c>
      <c r="B346" s="168" t="s">
        <v>340</v>
      </c>
      <c r="C346" s="168" t="s">
        <v>3487</v>
      </c>
      <c r="D346" s="168" t="s">
        <v>1010</v>
      </c>
      <c r="E346" s="168" t="s">
        <v>1011</v>
      </c>
    </row>
    <row r="347" spans="1:5" x14ac:dyDescent="0.25">
      <c r="A347" s="168">
        <v>384</v>
      </c>
      <c r="B347" s="168" t="s">
        <v>340</v>
      </c>
      <c r="C347" s="168" t="s">
        <v>3487</v>
      </c>
      <c r="D347" s="168" t="s">
        <v>1012</v>
      </c>
      <c r="E347" s="168" t="s">
        <v>1013</v>
      </c>
    </row>
    <row r="348" spans="1:5" ht="45" x14ac:dyDescent="0.25">
      <c r="A348" s="168">
        <v>385</v>
      </c>
      <c r="B348" s="168" t="s">
        <v>340</v>
      </c>
      <c r="C348" s="168" t="s">
        <v>3487</v>
      </c>
      <c r="D348" s="168" t="s">
        <v>1014</v>
      </c>
      <c r="E348" s="168" t="s">
        <v>863</v>
      </c>
    </row>
    <row r="349" spans="1:5" ht="45" x14ac:dyDescent="0.25">
      <c r="A349" s="168">
        <v>386</v>
      </c>
      <c r="B349" s="168" t="s">
        <v>340</v>
      </c>
      <c r="C349" s="168" t="s">
        <v>3487</v>
      </c>
      <c r="D349" s="168" t="s">
        <v>1015</v>
      </c>
      <c r="E349" s="168" t="s">
        <v>865</v>
      </c>
    </row>
    <row r="350" spans="1:5" ht="30" x14ac:dyDescent="0.25">
      <c r="A350" s="168">
        <v>387</v>
      </c>
      <c r="B350" s="168" t="s">
        <v>340</v>
      </c>
      <c r="C350" s="168" t="s">
        <v>3487</v>
      </c>
      <c r="D350" s="168" t="s">
        <v>1016</v>
      </c>
      <c r="E350" s="168" t="s">
        <v>1017</v>
      </c>
    </row>
    <row r="351" spans="1:5" x14ac:dyDescent="0.25">
      <c r="A351" s="168">
        <v>388</v>
      </c>
      <c r="B351" s="168" t="s">
        <v>340</v>
      </c>
      <c r="C351" s="168" t="s">
        <v>3487</v>
      </c>
      <c r="D351" s="168" t="s">
        <v>1018</v>
      </c>
      <c r="E351" s="168" t="s">
        <v>1019</v>
      </c>
    </row>
    <row r="352" spans="1:5" x14ac:dyDescent="0.25">
      <c r="A352" s="168">
        <v>389</v>
      </c>
      <c r="B352" s="168" t="s">
        <v>340</v>
      </c>
      <c r="C352" s="168" t="s">
        <v>3487</v>
      </c>
      <c r="D352" s="168" t="s">
        <v>1020</v>
      </c>
      <c r="E352" s="168" t="s">
        <v>1021</v>
      </c>
    </row>
    <row r="353" spans="1:5" x14ac:dyDescent="0.25">
      <c r="A353" s="168">
        <v>390</v>
      </c>
      <c r="B353" s="168" t="s">
        <v>340</v>
      </c>
      <c r="C353" s="168" t="s">
        <v>3487</v>
      </c>
      <c r="D353" s="168" t="s">
        <v>1022</v>
      </c>
      <c r="E353" s="168" t="s">
        <v>1023</v>
      </c>
    </row>
    <row r="354" spans="1:5" x14ac:dyDescent="0.25">
      <c r="A354" s="168">
        <v>391</v>
      </c>
      <c r="B354" s="168" t="s">
        <v>340</v>
      </c>
      <c r="C354" s="168" t="s">
        <v>3487</v>
      </c>
      <c r="D354" s="168" t="s">
        <v>1024</v>
      </c>
      <c r="E354" s="168" t="s">
        <v>1025</v>
      </c>
    </row>
    <row r="355" spans="1:5" x14ac:dyDescent="0.25">
      <c r="A355" s="168">
        <v>392</v>
      </c>
      <c r="B355" s="168" t="s">
        <v>340</v>
      </c>
      <c r="C355" s="168" t="s">
        <v>3487</v>
      </c>
      <c r="D355" s="168" t="s">
        <v>1026</v>
      </c>
      <c r="E355" s="168" t="s">
        <v>1027</v>
      </c>
    </row>
    <row r="356" spans="1:5" x14ac:dyDescent="0.25">
      <c r="A356" s="168">
        <v>393</v>
      </c>
      <c r="B356" s="168" t="s">
        <v>340</v>
      </c>
      <c r="C356" s="168" t="s">
        <v>3487</v>
      </c>
      <c r="D356" s="168" t="s">
        <v>1028</v>
      </c>
      <c r="E356" s="168" t="s">
        <v>1029</v>
      </c>
    </row>
    <row r="357" spans="1:5" x14ac:dyDescent="0.25">
      <c r="A357" s="168">
        <v>394</v>
      </c>
      <c r="B357" s="168" t="s">
        <v>340</v>
      </c>
      <c r="C357" s="168" t="s">
        <v>3487</v>
      </c>
      <c r="D357" s="168" t="s">
        <v>1030</v>
      </c>
      <c r="E357" s="168" t="s">
        <v>1031</v>
      </c>
    </row>
    <row r="358" spans="1:5" x14ac:dyDescent="0.25">
      <c r="A358" s="168">
        <v>395</v>
      </c>
      <c r="B358" s="168" t="s">
        <v>340</v>
      </c>
      <c r="C358" s="168" t="s">
        <v>3487</v>
      </c>
      <c r="D358" s="168" t="s">
        <v>1032</v>
      </c>
      <c r="E358" s="168" t="s">
        <v>1033</v>
      </c>
    </row>
    <row r="359" spans="1:5" x14ac:dyDescent="0.25">
      <c r="A359" s="168">
        <v>396</v>
      </c>
      <c r="B359" s="168" t="s">
        <v>340</v>
      </c>
      <c r="C359" s="168" t="s">
        <v>3487</v>
      </c>
      <c r="D359" s="168" t="s">
        <v>1034</v>
      </c>
      <c r="E359" s="168" t="s">
        <v>1035</v>
      </c>
    </row>
    <row r="360" spans="1:5" x14ac:dyDescent="0.25">
      <c r="A360" s="168">
        <v>397</v>
      </c>
      <c r="B360" s="168" t="s">
        <v>340</v>
      </c>
      <c r="C360" s="168" t="s">
        <v>3487</v>
      </c>
      <c r="D360" s="168" t="s">
        <v>1036</v>
      </c>
      <c r="E360" s="168" t="s">
        <v>1037</v>
      </c>
    </row>
    <row r="361" spans="1:5" x14ac:dyDescent="0.25">
      <c r="A361" s="168">
        <v>398</v>
      </c>
      <c r="B361" s="168" t="s">
        <v>340</v>
      </c>
      <c r="C361" s="168" t="s">
        <v>3487</v>
      </c>
      <c r="D361" s="168" t="s">
        <v>1038</v>
      </c>
      <c r="E361" s="168" t="s">
        <v>1039</v>
      </c>
    </row>
    <row r="362" spans="1:5" x14ac:dyDescent="0.25">
      <c r="A362" s="168">
        <v>399</v>
      </c>
      <c r="B362" s="168" t="s">
        <v>340</v>
      </c>
      <c r="C362" s="168" t="s">
        <v>3487</v>
      </c>
      <c r="D362" s="168" t="s">
        <v>1040</v>
      </c>
      <c r="E362" s="168" t="s">
        <v>1041</v>
      </c>
    </row>
    <row r="363" spans="1:5" x14ac:dyDescent="0.25">
      <c r="A363" s="168">
        <v>400</v>
      </c>
      <c r="B363" s="168" t="s">
        <v>340</v>
      </c>
      <c r="C363" s="168" t="s">
        <v>3487</v>
      </c>
      <c r="D363" s="168" t="s">
        <v>1042</v>
      </c>
      <c r="E363" s="168" t="s">
        <v>1043</v>
      </c>
    </row>
    <row r="364" spans="1:5" ht="45" x14ac:dyDescent="0.25">
      <c r="A364" s="168">
        <v>401</v>
      </c>
      <c r="B364" s="168" t="s">
        <v>340</v>
      </c>
      <c r="C364" s="168" t="s">
        <v>3487</v>
      </c>
      <c r="D364" s="168" t="s">
        <v>1044</v>
      </c>
      <c r="E364" s="168" t="s">
        <v>863</v>
      </c>
    </row>
    <row r="365" spans="1:5" ht="45" x14ac:dyDescent="0.25">
      <c r="A365" s="168">
        <v>402</v>
      </c>
      <c r="B365" s="168" t="s">
        <v>340</v>
      </c>
      <c r="C365" s="168" t="s">
        <v>3487</v>
      </c>
      <c r="D365" s="168" t="s">
        <v>1045</v>
      </c>
      <c r="E365" s="168" t="s">
        <v>865</v>
      </c>
    </row>
    <row r="366" spans="1:5" ht="30" x14ac:dyDescent="0.25">
      <c r="A366" s="168">
        <v>403</v>
      </c>
      <c r="B366" s="168" t="s">
        <v>340</v>
      </c>
      <c r="C366" s="168" t="s">
        <v>3487</v>
      </c>
      <c r="D366" s="168" t="s">
        <v>1046</v>
      </c>
      <c r="E366" s="168" t="s">
        <v>1047</v>
      </c>
    </row>
    <row r="367" spans="1:5" x14ac:dyDescent="0.25">
      <c r="A367" s="168">
        <v>404</v>
      </c>
      <c r="B367" s="168" t="s">
        <v>340</v>
      </c>
      <c r="C367" s="168" t="s">
        <v>3487</v>
      </c>
      <c r="D367" s="168" t="s">
        <v>1048</v>
      </c>
      <c r="E367" s="168" t="s">
        <v>1049</v>
      </c>
    </row>
    <row r="368" spans="1:5" x14ac:dyDescent="0.25">
      <c r="A368" s="168">
        <v>405</v>
      </c>
      <c r="B368" s="168" t="s">
        <v>340</v>
      </c>
      <c r="C368" s="168" t="s">
        <v>3487</v>
      </c>
      <c r="D368" s="168" t="s">
        <v>1050</v>
      </c>
      <c r="E368" s="168" t="s">
        <v>1051</v>
      </c>
    </row>
    <row r="369" spans="1:5" x14ac:dyDescent="0.25">
      <c r="A369" s="168">
        <v>406</v>
      </c>
      <c r="B369" s="168" t="s">
        <v>340</v>
      </c>
      <c r="C369" s="168" t="s">
        <v>3487</v>
      </c>
      <c r="D369" s="168" t="s">
        <v>1052</v>
      </c>
      <c r="E369" s="168" t="s">
        <v>1053</v>
      </c>
    </row>
    <row r="370" spans="1:5" x14ac:dyDescent="0.25">
      <c r="A370" s="168">
        <v>407</v>
      </c>
      <c r="B370" s="168" t="s">
        <v>340</v>
      </c>
      <c r="C370" s="168" t="s">
        <v>3487</v>
      </c>
      <c r="D370" s="168" t="s">
        <v>1054</v>
      </c>
      <c r="E370" s="168" t="s">
        <v>1055</v>
      </c>
    </row>
    <row r="371" spans="1:5" x14ac:dyDescent="0.25">
      <c r="A371" s="168">
        <v>408</v>
      </c>
      <c r="B371" s="168" t="s">
        <v>340</v>
      </c>
      <c r="C371" s="168" t="s">
        <v>3487</v>
      </c>
      <c r="D371" s="168" t="s">
        <v>1056</v>
      </c>
      <c r="E371" s="168" t="s">
        <v>1057</v>
      </c>
    </row>
    <row r="372" spans="1:5" x14ac:dyDescent="0.25">
      <c r="A372" s="168">
        <v>409</v>
      </c>
      <c r="B372" s="168" t="s">
        <v>340</v>
      </c>
      <c r="C372" s="168" t="s">
        <v>3487</v>
      </c>
      <c r="D372" s="168" t="s">
        <v>1058</v>
      </c>
      <c r="E372" s="168" t="s">
        <v>1059</v>
      </c>
    </row>
    <row r="373" spans="1:5" x14ac:dyDescent="0.25">
      <c r="A373" s="168">
        <v>410</v>
      </c>
      <c r="B373" s="168" t="s">
        <v>340</v>
      </c>
      <c r="C373" s="168" t="s">
        <v>3487</v>
      </c>
      <c r="D373" s="168" t="s">
        <v>1060</v>
      </c>
      <c r="E373" s="168" t="s">
        <v>1061</v>
      </c>
    </row>
    <row r="374" spans="1:5" x14ac:dyDescent="0.25">
      <c r="A374" s="168">
        <v>411</v>
      </c>
      <c r="B374" s="168" t="s">
        <v>340</v>
      </c>
      <c r="C374" s="168" t="s">
        <v>3487</v>
      </c>
      <c r="D374" s="168" t="s">
        <v>1062</v>
      </c>
      <c r="E374" s="168" t="s">
        <v>1063</v>
      </c>
    </row>
    <row r="375" spans="1:5" x14ac:dyDescent="0.25">
      <c r="A375" s="168">
        <v>412</v>
      </c>
      <c r="B375" s="168" t="s">
        <v>340</v>
      </c>
      <c r="C375" s="168" t="s">
        <v>3487</v>
      </c>
      <c r="D375" s="168" t="s">
        <v>1064</v>
      </c>
      <c r="E375" s="168" t="s">
        <v>1065</v>
      </c>
    </row>
    <row r="376" spans="1:5" x14ac:dyDescent="0.25">
      <c r="A376" s="168">
        <v>413</v>
      </c>
      <c r="B376" s="168" t="s">
        <v>340</v>
      </c>
      <c r="C376" s="168" t="s">
        <v>3487</v>
      </c>
      <c r="D376" s="168" t="s">
        <v>1066</v>
      </c>
      <c r="E376" s="168" t="s">
        <v>1067</v>
      </c>
    </row>
    <row r="377" spans="1:5" x14ac:dyDescent="0.25">
      <c r="A377" s="168">
        <v>414</v>
      </c>
      <c r="B377" s="168" t="s">
        <v>340</v>
      </c>
      <c r="C377" s="168" t="s">
        <v>3487</v>
      </c>
      <c r="D377" s="168" t="s">
        <v>1068</v>
      </c>
      <c r="E377" s="168" t="s">
        <v>1069</v>
      </c>
    </row>
    <row r="378" spans="1:5" x14ac:dyDescent="0.25">
      <c r="A378" s="168">
        <v>415</v>
      </c>
      <c r="B378" s="168" t="s">
        <v>340</v>
      </c>
      <c r="C378" s="168" t="s">
        <v>3487</v>
      </c>
      <c r="D378" s="168" t="s">
        <v>1070</v>
      </c>
      <c r="E378" s="168" t="s">
        <v>1071</v>
      </c>
    </row>
    <row r="379" spans="1:5" x14ac:dyDescent="0.25">
      <c r="A379" s="168">
        <v>416</v>
      </c>
      <c r="B379" s="168" t="s">
        <v>340</v>
      </c>
      <c r="C379" s="168" t="s">
        <v>3487</v>
      </c>
      <c r="D379" s="168" t="s">
        <v>1072</v>
      </c>
      <c r="E379" s="168" t="s">
        <v>1073</v>
      </c>
    </row>
    <row r="380" spans="1:5" ht="45" x14ac:dyDescent="0.25">
      <c r="A380" s="168">
        <v>417</v>
      </c>
      <c r="B380" s="168" t="s">
        <v>340</v>
      </c>
      <c r="C380" s="168" t="s">
        <v>3487</v>
      </c>
      <c r="D380" s="168" t="s">
        <v>1074</v>
      </c>
      <c r="E380" s="168" t="s">
        <v>863</v>
      </c>
    </row>
    <row r="381" spans="1:5" ht="45" x14ac:dyDescent="0.25">
      <c r="A381" s="168">
        <v>418</v>
      </c>
      <c r="B381" s="168" t="s">
        <v>340</v>
      </c>
      <c r="C381" s="168" t="s">
        <v>3487</v>
      </c>
      <c r="D381" s="168" t="s">
        <v>1075</v>
      </c>
      <c r="E381" s="168" t="s">
        <v>865</v>
      </c>
    </row>
    <row r="382" spans="1:5" ht="30" x14ac:dyDescent="0.25">
      <c r="A382" s="168">
        <v>419</v>
      </c>
      <c r="B382" s="168" t="s">
        <v>340</v>
      </c>
      <c r="C382" s="168" t="s">
        <v>3487</v>
      </c>
      <c r="D382" s="168" t="s">
        <v>1076</v>
      </c>
      <c r="E382" s="168" t="s">
        <v>1077</v>
      </c>
    </row>
    <row r="383" spans="1:5" x14ac:dyDescent="0.25">
      <c r="A383" s="168">
        <v>420</v>
      </c>
      <c r="B383" s="168" t="s">
        <v>340</v>
      </c>
      <c r="C383" s="168" t="s">
        <v>3487</v>
      </c>
      <c r="D383" s="168" t="s">
        <v>1078</v>
      </c>
      <c r="E383" s="168" t="s">
        <v>1079</v>
      </c>
    </row>
    <row r="384" spans="1:5" x14ac:dyDescent="0.25">
      <c r="A384" s="168">
        <v>421</v>
      </c>
      <c r="B384" s="168" t="s">
        <v>340</v>
      </c>
      <c r="C384" s="168" t="s">
        <v>3487</v>
      </c>
      <c r="D384" s="168" t="s">
        <v>1080</v>
      </c>
      <c r="E384" s="168" t="s">
        <v>1081</v>
      </c>
    </row>
    <row r="385" spans="1:5" x14ac:dyDescent="0.25">
      <c r="A385" s="168">
        <v>422</v>
      </c>
      <c r="B385" s="168" t="s">
        <v>340</v>
      </c>
      <c r="C385" s="168" t="s">
        <v>3487</v>
      </c>
      <c r="D385" s="168" t="s">
        <v>1082</v>
      </c>
      <c r="E385" s="168" t="s">
        <v>1083</v>
      </c>
    </row>
    <row r="386" spans="1:5" x14ac:dyDescent="0.25">
      <c r="A386" s="168">
        <v>423</v>
      </c>
      <c r="B386" s="168" t="s">
        <v>340</v>
      </c>
      <c r="C386" s="168" t="s">
        <v>3487</v>
      </c>
      <c r="D386" s="168" t="s">
        <v>1084</v>
      </c>
      <c r="E386" s="168" t="s">
        <v>1085</v>
      </c>
    </row>
    <row r="387" spans="1:5" x14ac:dyDescent="0.25">
      <c r="A387" s="168">
        <v>424</v>
      </c>
      <c r="B387" s="168" t="s">
        <v>340</v>
      </c>
      <c r="C387" s="168" t="s">
        <v>3487</v>
      </c>
      <c r="D387" s="168" t="s">
        <v>1086</v>
      </c>
      <c r="E387" s="168" t="s">
        <v>1087</v>
      </c>
    </row>
    <row r="388" spans="1:5" x14ac:dyDescent="0.25">
      <c r="A388" s="168">
        <v>425</v>
      </c>
      <c r="B388" s="168" t="s">
        <v>340</v>
      </c>
      <c r="C388" s="168" t="s">
        <v>3487</v>
      </c>
      <c r="D388" s="168" t="s">
        <v>1088</v>
      </c>
      <c r="E388" s="168" t="s">
        <v>1089</v>
      </c>
    </row>
    <row r="389" spans="1:5" x14ac:dyDescent="0.25">
      <c r="A389" s="168">
        <v>426</v>
      </c>
      <c r="B389" s="168" t="s">
        <v>340</v>
      </c>
      <c r="C389" s="168" t="s">
        <v>3487</v>
      </c>
      <c r="D389" s="168" t="s">
        <v>1090</v>
      </c>
      <c r="E389" s="168" t="s">
        <v>1091</v>
      </c>
    </row>
    <row r="390" spans="1:5" x14ac:dyDescent="0.25">
      <c r="A390" s="168">
        <v>427</v>
      </c>
      <c r="B390" s="168" t="s">
        <v>340</v>
      </c>
      <c r="C390" s="168" t="s">
        <v>3487</v>
      </c>
      <c r="D390" s="168" t="s">
        <v>1092</v>
      </c>
      <c r="E390" s="168" t="s">
        <v>1093</v>
      </c>
    </row>
    <row r="391" spans="1:5" x14ac:dyDescent="0.25">
      <c r="A391" s="168">
        <v>428</v>
      </c>
      <c r="B391" s="168" t="s">
        <v>340</v>
      </c>
      <c r="C391" s="168" t="s">
        <v>3487</v>
      </c>
      <c r="D391" s="168" t="s">
        <v>1094</v>
      </c>
      <c r="E391" s="168" t="s">
        <v>1095</v>
      </c>
    </row>
    <row r="392" spans="1:5" x14ac:dyDescent="0.25">
      <c r="A392" s="168">
        <v>429</v>
      </c>
      <c r="B392" s="168" t="s">
        <v>340</v>
      </c>
      <c r="C392" s="168" t="s">
        <v>3487</v>
      </c>
      <c r="D392" s="168" t="s">
        <v>1096</v>
      </c>
      <c r="E392" s="168" t="s">
        <v>1097</v>
      </c>
    </row>
    <row r="393" spans="1:5" x14ac:dyDescent="0.25">
      <c r="A393" s="168">
        <v>430</v>
      </c>
      <c r="B393" s="168" t="s">
        <v>340</v>
      </c>
      <c r="C393" s="168" t="s">
        <v>3487</v>
      </c>
      <c r="D393" s="168" t="s">
        <v>1098</v>
      </c>
      <c r="E393" s="168" t="s">
        <v>1099</v>
      </c>
    </row>
    <row r="394" spans="1:5" x14ac:dyDescent="0.25">
      <c r="A394" s="168">
        <v>431</v>
      </c>
      <c r="B394" s="168" t="s">
        <v>340</v>
      </c>
      <c r="C394" s="168" t="s">
        <v>3487</v>
      </c>
      <c r="D394" s="168" t="s">
        <v>1100</v>
      </c>
      <c r="E394" s="168" t="s">
        <v>1101</v>
      </c>
    </row>
    <row r="395" spans="1:5" x14ac:dyDescent="0.25">
      <c r="A395" s="168">
        <v>432</v>
      </c>
      <c r="B395" s="168" t="s">
        <v>340</v>
      </c>
      <c r="C395" s="168" t="s">
        <v>3487</v>
      </c>
      <c r="D395" s="168" t="s">
        <v>1102</v>
      </c>
      <c r="E395" s="168" t="s">
        <v>1103</v>
      </c>
    </row>
    <row r="396" spans="1:5" ht="45" x14ac:dyDescent="0.25">
      <c r="A396" s="168">
        <v>433</v>
      </c>
      <c r="B396" s="168" t="s">
        <v>340</v>
      </c>
      <c r="C396" s="168" t="s">
        <v>3487</v>
      </c>
      <c r="D396" s="168" t="s">
        <v>1104</v>
      </c>
      <c r="E396" s="168" t="s">
        <v>863</v>
      </c>
    </row>
    <row r="397" spans="1:5" ht="45" x14ac:dyDescent="0.25">
      <c r="A397" s="168">
        <v>434</v>
      </c>
      <c r="B397" s="168" t="s">
        <v>340</v>
      </c>
      <c r="C397" s="168" t="s">
        <v>3487</v>
      </c>
      <c r="D397" s="168" t="s">
        <v>1105</v>
      </c>
      <c r="E397" s="168" t="s">
        <v>865</v>
      </c>
    </row>
    <row r="398" spans="1:5" ht="30" x14ac:dyDescent="0.25">
      <c r="A398" s="168">
        <v>435</v>
      </c>
      <c r="B398" s="168" t="s">
        <v>340</v>
      </c>
      <c r="C398" s="168" t="s">
        <v>3487</v>
      </c>
      <c r="D398" s="168" t="s">
        <v>1106</v>
      </c>
      <c r="E398" s="168" t="s">
        <v>1107</v>
      </c>
    </row>
    <row r="399" spans="1:5" x14ac:dyDescent="0.25">
      <c r="A399" s="168">
        <v>436</v>
      </c>
      <c r="B399" s="168" t="s">
        <v>340</v>
      </c>
      <c r="C399" s="168" t="s">
        <v>3487</v>
      </c>
      <c r="D399" s="168" t="s">
        <v>1108</v>
      </c>
      <c r="E399" s="168" t="s">
        <v>1109</v>
      </c>
    </row>
    <row r="400" spans="1:5" x14ac:dyDescent="0.25">
      <c r="A400" s="168">
        <v>437</v>
      </c>
      <c r="B400" s="168" t="s">
        <v>340</v>
      </c>
      <c r="C400" s="168" t="s">
        <v>3487</v>
      </c>
      <c r="D400" s="168" t="s">
        <v>1110</v>
      </c>
      <c r="E400" s="168" t="s">
        <v>1111</v>
      </c>
    </row>
    <row r="401" spans="1:5" x14ac:dyDescent="0.25">
      <c r="A401" s="168">
        <v>438</v>
      </c>
      <c r="B401" s="168" t="s">
        <v>340</v>
      </c>
      <c r="C401" s="168" t="s">
        <v>3487</v>
      </c>
      <c r="D401" s="168" t="s">
        <v>1112</v>
      </c>
      <c r="E401" s="168" t="s">
        <v>1113</v>
      </c>
    </row>
    <row r="402" spans="1:5" x14ac:dyDescent="0.25">
      <c r="A402" s="168">
        <v>439</v>
      </c>
      <c r="B402" s="168" t="s">
        <v>340</v>
      </c>
      <c r="C402" s="168" t="s">
        <v>3487</v>
      </c>
      <c r="D402" s="168" t="s">
        <v>1114</v>
      </c>
      <c r="E402" s="168" t="s">
        <v>1115</v>
      </c>
    </row>
    <row r="403" spans="1:5" x14ac:dyDescent="0.25">
      <c r="A403" s="168">
        <v>440</v>
      </c>
      <c r="B403" s="168" t="s">
        <v>340</v>
      </c>
      <c r="C403" s="168" t="s">
        <v>3487</v>
      </c>
      <c r="D403" s="168" t="s">
        <v>1116</v>
      </c>
      <c r="E403" s="168" t="s">
        <v>1117</v>
      </c>
    </row>
    <row r="404" spans="1:5" x14ac:dyDescent="0.25">
      <c r="A404" s="168">
        <v>441</v>
      </c>
      <c r="B404" s="168" t="s">
        <v>340</v>
      </c>
      <c r="C404" s="168" t="s">
        <v>3487</v>
      </c>
      <c r="D404" s="168" t="s">
        <v>1118</v>
      </c>
      <c r="E404" s="168" t="s">
        <v>1119</v>
      </c>
    </row>
    <row r="405" spans="1:5" x14ac:dyDescent="0.25">
      <c r="A405" s="168">
        <v>442</v>
      </c>
      <c r="B405" s="168" t="s">
        <v>340</v>
      </c>
      <c r="C405" s="168" t="s">
        <v>3487</v>
      </c>
      <c r="D405" s="168" t="s">
        <v>1120</v>
      </c>
      <c r="E405" s="168" t="s">
        <v>1121</v>
      </c>
    </row>
    <row r="406" spans="1:5" x14ac:dyDescent="0.25">
      <c r="A406" s="168">
        <v>443</v>
      </c>
      <c r="B406" s="168" t="s">
        <v>340</v>
      </c>
      <c r="C406" s="168" t="s">
        <v>3487</v>
      </c>
      <c r="D406" s="168" t="s">
        <v>1122</v>
      </c>
      <c r="E406" s="168" t="s">
        <v>1123</v>
      </c>
    </row>
    <row r="407" spans="1:5" x14ac:dyDescent="0.25">
      <c r="A407" s="168">
        <v>444</v>
      </c>
      <c r="B407" s="168" t="s">
        <v>340</v>
      </c>
      <c r="C407" s="168" t="s">
        <v>3487</v>
      </c>
      <c r="D407" s="168" t="s">
        <v>1124</v>
      </c>
      <c r="E407" s="168" t="s">
        <v>1125</v>
      </c>
    </row>
    <row r="408" spans="1:5" x14ac:dyDescent="0.25">
      <c r="A408" s="168">
        <v>445</v>
      </c>
      <c r="B408" s="168" t="s">
        <v>340</v>
      </c>
      <c r="C408" s="168" t="s">
        <v>3487</v>
      </c>
      <c r="D408" s="168" t="s">
        <v>1126</v>
      </c>
      <c r="E408" s="168" t="s">
        <v>1127</v>
      </c>
    </row>
    <row r="409" spans="1:5" x14ac:dyDescent="0.25">
      <c r="A409" s="168">
        <v>446</v>
      </c>
      <c r="B409" s="168" t="s">
        <v>340</v>
      </c>
      <c r="C409" s="168" t="s">
        <v>3487</v>
      </c>
      <c r="D409" s="168" t="s">
        <v>1128</v>
      </c>
      <c r="E409" s="168" t="s">
        <v>1129</v>
      </c>
    </row>
    <row r="410" spans="1:5" x14ac:dyDescent="0.25">
      <c r="A410" s="168">
        <v>447</v>
      </c>
      <c r="B410" s="168" t="s">
        <v>340</v>
      </c>
      <c r="C410" s="168" t="s">
        <v>3487</v>
      </c>
      <c r="D410" s="168" t="s">
        <v>1130</v>
      </c>
      <c r="E410" s="168" t="s">
        <v>1131</v>
      </c>
    </row>
    <row r="411" spans="1:5" x14ac:dyDescent="0.25">
      <c r="A411" s="168">
        <v>448</v>
      </c>
      <c r="B411" s="168" t="s">
        <v>340</v>
      </c>
      <c r="C411" s="168" t="s">
        <v>3487</v>
      </c>
      <c r="D411" s="168" t="s">
        <v>1132</v>
      </c>
      <c r="E411" s="168" t="s">
        <v>1133</v>
      </c>
    </row>
    <row r="412" spans="1:5" ht="45" x14ac:dyDescent="0.25">
      <c r="A412" s="168">
        <v>449</v>
      </c>
      <c r="B412" s="168" t="s">
        <v>340</v>
      </c>
      <c r="C412" s="168" t="s">
        <v>3487</v>
      </c>
      <c r="D412" s="168" t="s">
        <v>1134</v>
      </c>
      <c r="E412" s="168" t="s">
        <v>863</v>
      </c>
    </row>
    <row r="413" spans="1:5" ht="45" x14ac:dyDescent="0.25">
      <c r="A413" s="168">
        <v>450</v>
      </c>
      <c r="B413" s="168" t="s">
        <v>340</v>
      </c>
      <c r="C413" s="168" t="s">
        <v>3487</v>
      </c>
      <c r="D413" s="168" t="s">
        <v>1135</v>
      </c>
      <c r="E413" s="168" t="s">
        <v>865</v>
      </c>
    </row>
    <row r="414" spans="1:5" ht="30" x14ac:dyDescent="0.25">
      <c r="A414" s="168">
        <v>451</v>
      </c>
      <c r="B414" s="168" t="s">
        <v>340</v>
      </c>
      <c r="C414" s="168" t="s">
        <v>3487</v>
      </c>
      <c r="D414" s="168" t="s">
        <v>1136</v>
      </c>
      <c r="E414" s="168" t="s">
        <v>1137</v>
      </c>
    </row>
    <row r="415" spans="1:5" x14ac:dyDescent="0.25">
      <c r="A415" s="168">
        <v>452</v>
      </c>
      <c r="B415" s="168" t="s">
        <v>340</v>
      </c>
      <c r="C415" s="168" t="s">
        <v>3487</v>
      </c>
      <c r="D415" s="168" t="s">
        <v>1138</v>
      </c>
      <c r="E415" s="168" t="s">
        <v>1139</v>
      </c>
    </row>
    <row r="416" spans="1:5" x14ac:dyDescent="0.25">
      <c r="A416" s="168">
        <v>453</v>
      </c>
      <c r="B416" s="168" t="s">
        <v>340</v>
      </c>
      <c r="C416" s="168" t="s">
        <v>3487</v>
      </c>
      <c r="D416" s="168" t="s">
        <v>1140</v>
      </c>
      <c r="E416" s="168" t="s">
        <v>1141</v>
      </c>
    </row>
    <row r="417" spans="1:5" x14ac:dyDescent="0.25">
      <c r="A417" s="168">
        <v>454</v>
      </c>
      <c r="B417" s="168" t="s">
        <v>340</v>
      </c>
      <c r="C417" s="168" t="s">
        <v>3487</v>
      </c>
      <c r="D417" s="168" t="s">
        <v>1142</v>
      </c>
      <c r="E417" s="168" t="s">
        <v>1143</v>
      </c>
    </row>
    <row r="418" spans="1:5" x14ac:dyDescent="0.25">
      <c r="A418" s="168">
        <v>455</v>
      </c>
      <c r="B418" s="168" t="s">
        <v>340</v>
      </c>
      <c r="C418" s="168" t="s">
        <v>3487</v>
      </c>
      <c r="D418" s="168" t="s">
        <v>1144</v>
      </c>
      <c r="E418" s="168" t="s">
        <v>1145</v>
      </c>
    </row>
    <row r="419" spans="1:5" x14ac:dyDescent="0.25">
      <c r="A419" s="168">
        <v>456</v>
      </c>
      <c r="B419" s="168" t="s">
        <v>340</v>
      </c>
      <c r="C419" s="168" t="s">
        <v>3487</v>
      </c>
      <c r="D419" s="168" t="s">
        <v>1146</v>
      </c>
      <c r="E419" s="168" t="s">
        <v>1147</v>
      </c>
    </row>
    <row r="420" spans="1:5" x14ac:dyDescent="0.25">
      <c r="A420" s="168">
        <v>457</v>
      </c>
      <c r="B420" s="168" t="s">
        <v>340</v>
      </c>
      <c r="C420" s="168" t="s">
        <v>3487</v>
      </c>
      <c r="D420" s="168" t="s">
        <v>1148</v>
      </c>
      <c r="E420" s="168" t="s">
        <v>1149</v>
      </c>
    </row>
    <row r="421" spans="1:5" x14ac:dyDescent="0.25">
      <c r="A421" s="168">
        <v>458</v>
      </c>
      <c r="B421" s="168" t="s">
        <v>340</v>
      </c>
      <c r="C421" s="168" t="s">
        <v>3487</v>
      </c>
      <c r="D421" s="168" t="s">
        <v>1150</v>
      </c>
      <c r="E421" s="168" t="s">
        <v>1151</v>
      </c>
    </row>
    <row r="422" spans="1:5" x14ac:dyDescent="0.25">
      <c r="A422" s="168">
        <v>459</v>
      </c>
      <c r="B422" s="168" t="s">
        <v>340</v>
      </c>
      <c r="C422" s="168" t="s">
        <v>3487</v>
      </c>
      <c r="D422" s="168" t="s">
        <v>1152</v>
      </c>
      <c r="E422" s="168" t="s">
        <v>1153</v>
      </c>
    </row>
    <row r="423" spans="1:5" x14ac:dyDescent="0.25">
      <c r="A423" s="168">
        <v>460</v>
      </c>
      <c r="B423" s="168" t="s">
        <v>340</v>
      </c>
      <c r="C423" s="168" t="s">
        <v>3487</v>
      </c>
      <c r="D423" s="168" t="s">
        <v>1154</v>
      </c>
      <c r="E423" s="168" t="s">
        <v>1155</v>
      </c>
    </row>
    <row r="424" spans="1:5" x14ac:dyDescent="0.25">
      <c r="A424" s="168">
        <v>461</v>
      </c>
      <c r="B424" s="168" t="s">
        <v>340</v>
      </c>
      <c r="C424" s="168" t="s">
        <v>3487</v>
      </c>
      <c r="D424" s="168" t="s">
        <v>1156</v>
      </c>
      <c r="E424" s="168" t="s">
        <v>1157</v>
      </c>
    </row>
    <row r="425" spans="1:5" x14ac:dyDescent="0.25">
      <c r="A425" s="168">
        <v>462</v>
      </c>
      <c r="B425" s="168" t="s">
        <v>340</v>
      </c>
      <c r="C425" s="168" t="s">
        <v>3487</v>
      </c>
      <c r="D425" s="168" t="s">
        <v>1158</v>
      </c>
      <c r="E425" s="168" t="s">
        <v>1159</v>
      </c>
    </row>
    <row r="426" spans="1:5" x14ac:dyDescent="0.25">
      <c r="A426" s="168">
        <v>463</v>
      </c>
      <c r="B426" s="168" t="s">
        <v>340</v>
      </c>
      <c r="C426" s="168" t="s">
        <v>3487</v>
      </c>
      <c r="D426" s="168" t="s">
        <v>1160</v>
      </c>
      <c r="E426" s="168" t="s">
        <v>1161</v>
      </c>
    </row>
    <row r="427" spans="1:5" x14ac:dyDescent="0.25">
      <c r="A427" s="168">
        <v>464</v>
      </c>
      <c r="B427" s="168" t="s">
        <v>340</v>
      </c>
      <c r="C427" s="168" t="s">
        <v>3487</v>
      </c>
      <c r="D427" s="168" t="s">
        <v>1162</v>
      </c>
      <c r="E427" s="168" t="s">
        <v>1163</v>
      </c>
    </row>
    <row r="428" spans="1:5" ht="45" x14ac:dyDescent="0.25">
      <c r="A428" s="168">
        <v>465</v>
      </c>
      <c r="B428" s="168" t="s">
        <v>340</v>
      </c>
      <c r="C428" s="168" t="s">
        <v>3487</v>
      </c>
      <c r="D428" s="168" t="s">
        <v>1164</v>
      </c>
      <c r="E428" s="168" t="s">
        <v>863</v>
      </c>
    </row>
    <row r="429" spans="1:5" ht="45" x14ac:dyDescent="0.25">
      <c r="A429" s="168">
        <v>466</v>
      </c>
      <c r="B429" s="168" t="s">
        <v>340</v>
      </c>
      <c r="C429" s="168" t="s">
        <v>3487</v>
      </c>
      <c r="D429" s="168" t="s">
        <v>1165</v>
      </c>
      <c r="E429" s="168" t="s">
        <v>865</v>
      </c>
    </row>
    <row r="430" spans="1:5" ht="30" x14ac:dyDescent="0.25">
      <c r="A430" s="168">
        <v>467</v>
      </c>
      <c r="B430" s="168" t="s">
        <v>340</v>
      </c>
      <c r="C430" s="168" t="s">
        <v>3487</v>
      </c>
      <c r="D430" s="168" t="s">
        <v>1166</v>
      </c>
      <c r="E430" s="168" t="s">
        <v>1167</v>
      </c>
    </row>
    <row r="431" spans="1:5" x14ac:dyDescent="0.25">
      <c r="A431" s="168">
        <v>468</v>
      </c>
      <c r="B431" s="168" t="s">
        <v>340</v>
      </c>
      <c r="C431" s="168" t="s">
        <v>3487</v>
      </c>
      <c r="D431" s="168" t="s">
        <v>1168</v>
      </c>
      <c r="E431" s="168" t="s">
        <v>1169</v>
      </c>
    </row>
    <row r="432" spans="1:5" x14ac:dyDescent="0.25">
      <c r="A432" s="168">
        <v>469</v>
      </c>
      <c r="B432" s="168" t="s">
        <v>340</v>
      </c>
      <c r="C432" s="168" t="s">
        <v>3487</v>
      </c>
      <c r="D432" s="168" t="s">
        <v>1170</v>
      </c>
      <c r="E432" s="168" t="s">
        <v>1171</v>
      </c>
    </row>
    <row r="433" spans="1:5" x14ac:dyDescent="0.25">
      <c r="A433" s="168">
        <v>470</v>
      </c>
      <c r="B433" s="168" t="s">
        <v>340</v>
      </c>
      <c r="C433" s="168" t="s">
        <v>3487</v>
      </c>
      <c r="D433" s="168" t="s">
        <v>1172</v>
      </c>
      <c r="E433" s="168" t="s">
        <v>1173</v>
      </c>
    </row>
    <row r="434" spans="1:5" x14ac:dyDescent="0.25">
      <c r="A434" s="168">
        <v>471</v>
      </c>
      <c r="B434" s="168" t="s">
        <v>340</v>
      </c>
      <c r="C434" s="168" t="s">
        <v>3487</v>
      </c>
      <c r="D434" s="168" t="s">
        <v>1174</v>
      </c>
      <c r="E434" s="168" t="s">
        <v>1175</v>
      </c>
    </row>
    <row r="435" spans="1:5" x14ac:dyDescent="0.25">
      <c r="A435" s="168">
        <v>472</v>
      </c>
      <c r="B435" s="168" t="s">
        <v>340</v>
      </c>
      <c r="C435" s="168" t="s">
        <v>3487</v>
      </c>
      <c r="D435" s="168" t="s">
        <v>1176</v>
      </c>
      <c r="E435" s="168" t="s">
        <v>1177</v>
      </c>
    </row>
    <row r="436" spans="1:5" x14ac:dyDescent="0.25">
      <c r="A436" s="168">
        <v>473</v>
      </c>
      <c r="B436" s="168" t="s">
        <v>340</v>
      </c>
      <c r="C436" s="168" t="s">
        <v>3487</v>
      </c>
      <c r="D436" s="168" t="s">
        <v>1178</v>
      </c>
      <c r="E436" s="168" t="s">
        <v>1179</v>
      </c>
    </row>
    <row r="437" spans="1:5" x14ac:dyDescent="0.25">
      <c r="A437" s="168">
        <v>474</v>
      </c>
      <c r="B437" s="168" t="s">
        <v>340</v>
      </c>
      <c r="C437" s="168" t="s">
        <v>3487</v>
      </c>
      <c r="D437" s="168" t="s">
        <v>1180</v>
      </c>
      <c r="E437" s="168" t="s">
        <v>1181</v>
      </c>
    </row>
    <row r="438" spans="1:5" x14ac:dyDescent="0.25">
      <c r="A438" s="168">
        <v>475</v>
      </c>
      <c r="B438" s="168" t="s">
        <v>340</v>
      </c>
      <c r="C438" s="168" t="s">
        <v>3487</v>
      </c>
      <c r="D438" s="168" t="s">
        <v>1182</v>
      </c>
      <c r="E438" s="168" t="s">
        <v>1183</v>
      </c>
    </row>
    <row r="439" spans="1:5" x14ac:dyDescent="0.25">
      <c r="A439" s="168">
        <v>476</v>
      </c>
      <c r="B439" s="168" t="s">
        <v>340</v>
      </c>
      <c r="C439" s="168" t="s">
        <v>3487</v>
      </c>
      <c r="D439" s="168" t="s">
        <v>1184</v>
      </c>
      <c r="E439" s="168" t="s">
        <v>1185</v>
      </c>
    </row>
    <row r="440" spans="1:5" x14ac:dyDescent="0.25">
      <c r="A440" s="168">
        <v>477</v>
      </c>
      <c r="B440" s="168" t="s">
        <v>340</v>
      </c>
      <c r="C440" s="168" t="s">
        <v>3487</v>
      </c>
      <c r="D440" s="168" t="s">
        <v>1186</v>
      </c>
      <c r="E440" s="168" t="s">
        <v>1187</v>
      </c>
    </row>
    <row r="441" spans="1:5" x14ac:dyDescent="0.25">
      <c r="A441" s="168">
        <v>478</v>
      </c>
      <c r="B441" s="168" t="s">
        <v>340</v>
      </c>
      <c r="C441" s="168" t="s">
        <v>3487</v>
      </c>
      <c r="D441" s="168" t="s">
        <v>1188</v>
      </c>
      <c r="E441" s="168" t="s">
        <v>1189</v>
      </c>
    </row>
    <row r="442" spans="1:5" x14ac:dyDescent="0.25">
      <c r="A442" s="168">
        <v>479</v>
      </c>
      <c r="B442" s="168" t="s">
        <v>340</v>
      </c>
      <c r="C442" s="168" t="s">
        <v>3487</v>
      </c>
      <c r="D442" s="168" t="s">
        <v>1190</v>
      </c>
      <c r="E442" s="168" t="s">
        <v>1191</v>
      </c>
    </row>
    <row r="443" spans="1:5" x14ac:dyDescent="0.25">
      <c r="A443" s="168">
        <v>480</v>
      </c>
      <c r="B443" s="168" t="s">
        <v>340</v>
      </c>
      <c r="C443" s="168" t="s">
        <v>3487</v>
      </c>
      <c r="D443" s="168" t="s">
        <v>1192</v>
      </c>
      <c r="E443" s="168" t="s">
        <v>1193</v>
      </c>
    </row>
    <row r="444" spans="1:5" ht="45" x14ac:dyDescent="0.25">
      <c r="A444" s="168">
        <v>481</v>
      </c>
      <c r="B444" s="168" t="s">
        <v>340</v>
      </c>
      <c r="C444" s="168" t="s">
        <v>3487</v>
      </c>
      <c r="D444" s="168" t="s">
        <v>1194</v>
      </c>
      <c r="E444" s="168" t="s">
        <v>863</v>
      </c>
    </row>
    <row r="445" spans="1:5" ht="45" x14ac:dyDescent="0.25">
      <c r="A445" s="168">
        <v>482</v>
      </c>
      <c r="B445" s="168" t="s">
        <v>340</v>
      </c>
      <c r="C445" s="168" t="s">
        <v>3487</v>
      </c>
      <c r="D445" s="168" t="s">
        <v>1195</v>
      </c>
      <c r="E445" s="168" t="s">
        <v>865</v>
      </c>
    </row>
    <row r="446" spans="1:5" ht="30" x14ac:dyDescent="0.25">
      <c r="A446" s="168">
        <v>483</v>
      </c>
      <c r="B446" s="168" t="s">
        <v>340</v>
      </c>
      <c r="C446" s="168" t="s">
        <v>3487</v>
      </c>
      <c r="D446" s="168" t="s">
        <v>1196</v>
      </c>
      <c r="E446" s="168" t="s">
        <v>1197</v>
      </c>
    </row>
    <row r="447" spans="1:5" x14ac:dyDescent="0.25">
      <c r="A447" s="168">
        <v>484</v>
      </c>
      <c r="B447" s="168" t="s">
        <v>340</v>
      </c>
      <c r="C447" s="168" t="s">
        <v>3487</v>
      </c>
      <c r="D447" s="168" t="s">
        <v>1198</v>
      </c>
      <c r="E447" s="168" t="s">
        <v>1199</v>
      </c>
    </row>
    <row r="448" spans="1:5" x14ac:dyDescent="0.25">
      <c r="A448" s="168">
        <v>485</v>
      </c>
      <c r="B448" s="168" t="s">
        <v>340</v>
      </c>
      <c r="C448" s="168" t="s">
        <v>3487</v>
      </c>
      <c r="D448" s="168" t="s">
        <v>1200</v>
      </c>
      <c r="E448" s="168" t="s">
        <v>1201</v>
      </c>
    </row>
    <row r="449" spans="1:5" x14ac:dyDescent="0.25">
      <c r="A449" s="168">
        <v>486</v>
      </c>
      <c r="B449" s="168" t="s">
        <v>340</v>
      </c>
      <c r="C449" s="168" t="s">
        <v>3487</v>
      </c>
      <c r="D449" s="168" t="s">
        <v>1202</v>
      </c>
      <c r="E449" s="168" t="s">
        <v>1203</v>
      </c>
    </row>
    <row r="450" spans="1:5" x14ac:dyDescent="0.25">
      <c r="A450" s="168">
        <v>487</v>
      </c>
      <c r="B450" s="168" t="s">
        <v>340</v>
      </c>
      <c r="C450" s="168" t="s">
        <v>3487</v>
      </c>
      <c r="D450" s="168" t="s">
        <v>1204</v>
      </c>
      <c r="E450" s="168" t="s">
        <v>1205</v>
      </c>
    </row>
    <row r="451" spans="1:5" x14ac:dyDescent="0.25">
      <c r="A451" s="168">
        <v>488</v>
      </c>
      <c r="B451" s="168" t="s">
        <v>340</v>
      </c>
      <c r="C451" s="168" t="s">
        <v>3487</v>
      </c>
      <c r="D451" s="168" t="s">
        <v>1206</v>
      </c>
      <c r="E451" s="168" t="s">
        <v>1207</v>
      </c>
    </row>
    <row r="452" spans="1:5" x14ac:dyDescent="0.25">
      <c r="A452" s="168">
        <v>489</v>
      </c>
      <c r="B452" s="168" t="s">
        <v>340</v>
      </c>
      <c r="C452" s="168" t="s">
        <v>3487</v>
      </c>
      <c r="D452" s="168" t="s">
        <v>1208</v>
      </c>
      <c r="E452" s="168" t="s">
        <v>1209</v>
      </c>
    </row>
    <row r="453" spans="1:5" x14ac:dyDescent="0.25">
      <c r="A453" s="168">
        <v>490</v>
      </c>
      <c r="B453" s="168" t="s">
        <v>340</v>
      </c>
      <c r="C453" s="168" t="s">
        <v>3487</v>
      </c>
      <c r="D453" s="168" t="s">
        <v>1210</v>
      </c>
      <c r="E453" s="168" t="s">
        <v>1211</v>
      </c>
    </row>
    <row r="454" spans="1:5" x14ac:dyDescent="0.25">
      <c r="A454" s="168">
        <v>491</v>
      </c>
      <c r="B454" s="168" t="s">
        <v>340</v>
      </c>
      <c r="C454" s="168" t="s">
        <v>3487</v>
      </c>
      <c r="D454" s="168" t="s">
        <v>1212</v>
      </c>
      <c r="E454" s="168" t="s">
        <v>1213</v>
      </c>
    </row>
    <row r="455" spans="1:5" x14ac:dyDescent="0.25">
      <c r="A455" s="168">
        <v>492</v>
      </c>
      <c r="B455" s="168" t="s">
        <v>340</v>
      </c>
      <c r="C455" s="168" t="s">
        <v>3487</v>
      </c>
      <c r="D455" s="168" t="s">
        <v>1214</v>
      </c>
      <c r="E455" s="168" t="s">
        <v>1215</v>
      </c>
    </row>
    <row r="456" spans="1:5" x14ac:dyDescent="0.25">
      <c r="A456" s="168">
        <v>493</v>
      </c>
      <c r="B456" s="168" t="s">
        <v>340</v>
      </c>
      <c r="C456" s="168" t="s">
        <v>3487</v>
      </c>
      <c r="D456" s="168" t="s">
        <v>1216</v>
      </c>
      <c r="E456" s="168" t="s">
        <v>1217</v>
      </c>
    </row>
    <row r="457" spans="1:5" x14ac:dyDescent="0.25">
      <c r="A457" s="168">
        <v>494</v>
      </c>
      <c r="B457" s="168" t="s">
        <v>340</v>
      </c>
      <c r="C457" s="168" t="s">
        <v>3487</v>
      </c>
      <c r="D457" s="168" t="s">
        <v>1218</v>
      </c>
      <c r="E457" s="168" t="s">
        <v>1219</v>
      </c>
    </row>
    <row r="458" spans="1:5" x14ac:dyDescent="0.25">
      <c r="A458" s="168">
        <v>495</v>
      </c>
      <c r="B458" s="168" t="s">
        <v>340</v>
      </c>
      <c r="C458" s="168" t="s">
        <v>3487</v>
      </c>
      <c r="D458" s="168" t="s">
        <v>1220</v>
      </c>
      <c r="E458" s="168" t="s">
        <v>1221</v>
      </c>
    </row>
    <row r="459" spans="1:5" x14ac:dyDescent="0.25">
      <c r="A459" s="168">
        <v>496</v>
      </c>
      <c r="B459" s="168" t="s">
        <v>340</v>
      </c>
      <c r="C459" s="168" t="s">
        <v>3487</v>
      </c>
      <c r="D459" s="168" t="s">
        <v>1222</v>
      </c>
      <c r="E459" s="168" t="s">
        <v>1223</v>
      </c>
    </row>
    <row r="460" spans="1:5" ht="45" x14ac:dyDescent="0.25">
      <c r="A460" s="168">
        <v>497</v>
      </c>
      <c r="B460" s="168" t="s">
        <v>340</v>
      </c>
      <c r="C460" s="168" t="s">
        <v>3487</v>
      </c>
      <c r="D460" s="168" t="s">
        <v>1224</v>
      </c>
      <c r="E460" s="168" t="s">
        <v>863</v>
      </c>
    </row>
    <row r="461" spans="1:5" ht="45" x14ac:dyDescent="0.25">
      <c r="A461" s="168">
        <v>498</v>
      </c>
      <c r="B461" s="168" t="s">
        <v>340</v>
      </c>
      <c r="C461" s="168" t="s">
        <v>3487</v>
      </c>
      <c r="D461" s="168" t="s">
        <v>1225</v>
      </c>
      <c r="E461" s="168" t="s">
        <v>865</v>
      </c>
    </row>
    <row r="462" spans="1:5" ht="30" x14ac:dyDescent="0.25">
      <c r="A462" s="168">
        <v>499</v>
      </c>
      <c r="B462" s="168" t="s">
        <v>340</v>
      </c>
      <c r="C462" s="168" t="s">
        <v>3487</v>
      </c>
      <c r="D462" s="168" t="s">
        <v>1226</v>
      </c>
      <c r="E462" s="168" t="s">
        <v>1227</v>
      </c>
    </row>
    <row r="463" spans="1:5" x14ac:dyDescent="0.25">
      <c r="A463" s="168">
        <v>500</v>
      </c>
      <c r="B463" s="168" t="s">
        <v>340</v>
      </c>
      <c r="C463" s="168" t="s">
        <v>3487</v>
      </c>
      <c r="D463" s="168" t="s">
        <v>1228</v>
      </c>
      <c r="E463" s="168" t="s">
        <v>1229</v>
      </c>
    </row>
    <row r="464" spans="1:5" x14ac:dyDescent="0.25">
      <c r="A464" s="168">
        <v>501</v>
      </c>
      <c r="B464" s="168" t="s">
        <v>340</v>
      </c>
      <c r="C464" s="168" t="s">
        <v>3487</v>
      </c>
      <c r="D464" s="168" t="s">
        <v>1230</v>
      </c>
      <c r="E464" s="168" t="s">
        <v>1231</v>
      </c>
    </row>
    <row r="465" spans="1:5" x14ac:dyDescent="0.25">
      <c r="A465" s="168">
        <v>502</v>
      </c>
      <c r="B465" s="168" t="s">
        <v>340</v>
      </c>
      <c r="C465" s="168" t="s">
        <v>3487</v>
      </c>
      <c r="D465" s="168" t="s">
        <v>1232</v>
      </c>
      <c r="E465" s="168" t="s">
        <v>1233</v>
      </c>
    </row>
    <row r="466" spans="1:5" x14ac:dyDescent="0.25">
      <c r="A466" s="168">
        <v>503</v>
      </c>
      <c r="B466" s="168" t="s">
        <v>340</v>
      </c>
      <c r="C466" s="168" t="s">
        <v>3487</v>
      </c>
      <c r="D466" s="168" t="s">
        <v>1234</v>
      </c>
      <c r="E466" s="168" t="s">
        <v>1235</v>
      </c>
    </row>
    <row r="467" spans="1:5" x14ac:dyDescent="0.25">
      <c r="A467" s="168">
        <v>504</v>
      </c>
      <c r="B467" s="168" t="s">
        <v>340</v>
      </c>
      <c r="C467" s="168" t="s">
        <v>3487</v>
      </c>
      <c r="D467" s="168" t="s">
        <v>1236</v>
      </c>
      <c r="E467" s="168" t="s">
        <v>1237</v>
      </c>
    </row>
    <row r="468" spans="1:5" x14ac:dyDescent="0.25">
      <c r="A468" s="168">
        <v>505</v>
      </c>
      <c r="B468" s="168" t="s">
        <v>340</v>
      </c>
      <c r="C468" s="168" t="s">
        <v>3487</v>
      </c>
      <c r="D468" s="168" t="s">
        <v>1238</v>
      </c>
      <c r="E468" s="168" t="s">
        <v>1239</v>
      </c>
    </row>
    <row r="469" spans="1:5" x14ac:dyDescent="0.25">
      <c r="A469" s="168">
        <v>506</v>
      </c>
      <c r="B469" s="168" t="s">
        <v>340</v>
      </c>
      <c r="C469" s="168" t="s">
        <v>3487</v>
      </c>
      <c r="D469" s="168" t="s">
        <v>1240</v>
      </c>
      <c r="E469" s="168" t="s">
        <v>1241</v>
      </c>
    </row>
    <row r="470" spans="1:5" x14ac:dyDescent="0.25">
      <c r="A470" s="168">
        <v>507</v>
      </c>
      <c r="B470" s="168" t="s">
        <v>340</v>
      </c>
      <c r="C470" s="168" t="s">
        <v>3487</v>
      </c>
      <c r="D470" s="168" t="s">
        <v>1242</v>
      </c>
      <c r="E470" s="168" t="s">
        <v>1243</v>
      </c>
    </row>
    <row r="471" spans="1:5" x14ac:dyDescent="0.25">
      <c r="A471" s="168">
        <v>508</v>
      </c>
      <c r="B471" s="168" t="s">
        <v>340</v>
      </c>
      <c r="C471" s="168" t="s">
        <v>3487</v>
      </c>
      <c r="D471" s="168" t="s">
        <v>1244</v>
      </c>
      <c r="E471" s="168" t="s">
        <v>1245</v>
      </c>
    </row>
    <row r="472" spans="1:5" x14ac:dyDescent="0.25">
      <c r="A472" s="168">
        <v>509</v>
      </c>
      <c r="B472" s="168" t="s">
        <v>340</v>
      </c>
      <c r="C472" s="168" t="s">
        <v>3487</v>
      </c>
      <c r="D472" s="168" t="s">
        <v>1246</v>
      </c>
      <c r="E472" s="168" t="s">
        <v>1247</v>
      </c>
    </row>
    <row r="473" spans="1:5" x14ac:dyDescent="0.25">
      <c r="A473" s="168">
        <v>510</v>
      </c>
      <c r="B473" s="168" t="s">
        <v>340</v>
      </c>
      <c r="C473" s="168" t="s">
        <v>3487</v>
      </c>
      <c r="D473" s="168" t="s">
        <v>1248</v>
      </c>
      <c r="E473" s="168" t="s">
        <v>1249</v>
      </c>
    </row>
    <row r="474" spans="1:5" x14ac:dyDescent="0.25">
      <c r="A474" s="168">
        <v>511</v>
      </c>
      <c r="B474" s="168" t="s">
        <v>340</v>
      </c>
      <c r="C474" s="168" t="s">
        <v>3487</v>
      </c>
      <c r="D474" s="168" t="s">
        <v>1250</v>
      </c>
      <c r="E474" s="168" t="s">
        <v>1251</v>
      </c>
    </row>
    <row r="475" spans="1:5" x14ac:dyDescent="0.25">
      <c r="A475" s="168">
        <v>512</v>
      </c>
      <c r="B475" s="168" t="s">
        <v>340</v>
      </c>
      <c r="C475" s="168" t="s">
        <v>3487</v>
      </c>
      <c r="D475" s="168" t="s">
        <v>1252</v>
      </c>
      <c r="E475" s="168" t="s">
        <v>1253</v>
      </c>
    </row>
    <row r="476" spans="1:5" ht="45" x14ac:dyDescent="0.25">
      <c r="A476" s="168">
        <v>513</v>
      </c>
      <c r="B476" s="168" t="s">
        <v>340</v>
      </c>
      <c r="C476" s="168" t="s">
        <v>3487</v>
      </c>
      <c r="D476" s="168" t="s">
        <v>1254</v>
      </c>
      <c r="E476" s="168" t="s">
        <v>863</v>
      </c>
    </row>
    <row r="477" spans="1:5" ht="45" x14ac:dyDescent="0.25">
      <c r="A477" s="168">
        <v>514</v>
      </c>
      <c r="B477" s="168" t="s">
        <v>340</v>
      </c>
      <c r="C477" s="168" t="s">
        <v>3487</v>
      </c>
      <c r="D477" s="168" t="s">
        <v>1255</v>
      </c>
      <c r="E477" s="168" t="s">
        <v>865</v>
      </c>
    </row>
    <row r="478" spans="1:5" ht="30" x14ac:dyDescent="0.25">
      <c r="A478" s="168">
        <v>515</v>
      </c>
      <c r="B478" s="168" t="s">
        <v>340</v>
      </c>
      <c r="C478" s="168" t="s">
        <v>3487</v>
      </c>
      <c r="D478" s="168" t="s">
        <v>1256</v>
      </c>
      <c r="E478" s="168" t="s">
        <v>1257</v>
      </c>
    </row>
    <row r="479" spans="1:5" x14ac:dyDescent="0.25">
      <c r="A479" s="168">
        <v>516</v>
      </c>
      <c r="B479" s="168" t="s">
        <v>340</v>
      </c>
      <c r="C479" s="168" t="s">
        <v>3487</v>
      </c>
      <c r="D479" s="168" t="s">
        <v>1258</v>
      </c>
      <c r="E479" s="168" t="s">
        <v>1259</v>
      </c>
    </row>
    <row r="480" spans="1:5" x14ac:dyDescent="0.25">
      <c r="A480" s="168">
        <v>517</v>
      </c>
      <c r="B480" s="168" t="s">
        <v>340</v>
      </c>
      <c r="C480" s="168" t="s">
        <v>3487</v>
      </c>
      <c r="D480" s="168" t="s">
        <v>1260</v>
      </c>
      <c r="E480" s="168" t="s">
        <v>1261</v>
      </c>
    </row>
    <row r="481" spans="1:5" x14ac:dyDescent="0.25">
      <c r="A481" s="168">
        <v>518</v>
      </c>
      <c r="B481" s="168" t="s">
        <v>340</v>
      </c>
      <c r="C481" s="168" t="s">
        <v>3487</v>
      </c>
      <c r="D481" s="168" t="s">
        <v>1262</v>
      </c>
      <c r="E481" s="168" t="s">
        <v>1263</v>
      </c>
    </row>
    <row r="482" spans="1:5" x14ac:dyDescent="0.25">
      <c r="A482" s="168">
        <v>519</v>
      </c>
      <c r="B482" s="168" t="s">
        <v>340</v>
      </c>
      <c r="C482" s="168" t="s">
        <v>3487</v>
      </c>
      <c r="D482" s="168" t="s">
        <v>1264</v>
      </c>
      <c r="E482" s="168" t="s">
        <v>1265</v>
      </c>
    </row>
    <row r="483" spans="1:5" x14ac:dyDescent="0.25">
      <c r="A483" s="168">
        <v>520</v>
      </c>
      <c r="B483" s="168" t="s">
        <v>340</v>
      </c>
      <c r="C483" s="168" t="s">
        <v>3487</v>
      </c>
      <c r="D483" s="168" t="s">
        <v>1266</v>
      </c>
      <c r="E483" s="168" t="s">
        <v>1267</v>
      </c>
    </row>
    <row r="484" spans="1:5" x14ac:dyDescent="0.25">
      <c r="A484" s="168">
        <v>521</v>
      </c>
      <c r="B484" s="168" t="s">
        <v>340</v>
      </c>
      <c r="C484" s="168" t="s">
        <v>3487</v>
      </c>
      <c r="D484" s="168" t="s">
        <v>1268</v>
      </c>
      <c r="E484" s="168" t="s">
        <v>1269</v>
      </c>
    </row>
    <row r="485" spans="1:5" x14ac:dyDescent="0.25">
      <c r="A485" s="168">
        <v>522</v>
      </c>
      <c r="B485" s="168" t="s">
        <v>340</v>
      </c>
      <c r="C485" s="168" t="s">
        <v>3487</v>
      </c>
      <c r="D485" s="168" t="s">
        <v>1270</v>
      </c>
      <c r="E485" s="168" t="s">
        <v>1271</v>
      </c>
    </row>
    <row r="486" spans="1:5" x14ac:dyDescent="0.25">
      <c r="A486" s="168">
        <v>523</v>
      </c>
      <c r="B486" s="168" t="s">
        <v>340</v>
      </c>
      <c r="C486" s="168" t="s">
        <v>3487</v>
      </c>
      <c r="D486" s="168" t="s">
        <v>1272</v>
      </c>
      <c r="E486" s="168" t="s">
        <v>1273</v>
      </c>
    </row>
    <row r="487" spans="1:5" x14ac:dyDescent="0.25">
      <c r="A487" s="168">
        <v>524</v>
      </c>
      <c r="B487" s="168" t="s">
        <v>340</v>
      </c>
      <c r="C487" s="168" t="s">
        <v>3487</v>
      </c>
      <c r="D487" s="168" t="s">
        <v>1274</v>
      </c>
      <c r="E487" s="168" t="s">
        <v>1275</v>
      </c>
    </row>
    <row r="488" spans="1:5" x14ac:dyDescent="0.25">
      <c r="A488" s="168">
        <v>525</v>
      </c>
      <c r="B488" s="168" t="s">
        <v>340</v>
      </c>
      <c r="C488" s="168" t="s">
        <v>3487</v>
      </c>
      <c r="D488" s="168" t="s">
        <v>1276</v>
      </c>
      <c r="E488" s="168" t="s">
        <v>1277</v>
      </c>
    </row>
    <row r="489" spans="1:5" x14ac:dyDescent="0.25">
      <c r="A489" s="168">
        <v>526</v>
      </c>
      <c r="B489" s="168" t="s">
        <v>340</v>
      </c>
      <c r="C489" s="168" t="s">
        <v>3487</v>
      </c>
      <c r="D489" s="168" t="s">
        <v>1278</v>
      </c>
      <c r="E489" s="168" t="s">
        <v>1279</v>
      </c>
    </row>
    <row r="490" spans="1:5" x14ac:dyDescent="0.25">
      <c r="A490" s="168">
        <v>527</v>
      </c>
      <c r="B490" s="168" t="s">
        <v>340</v>
      </c>
      <c r="C490" s="168" t="s">
        <v>3487</v>
      </c>
      <c r="D490" s="168" t="s">
        <v>1280</v>
      </c>
      <c r="E490" s="168" t="s">
        <v>1281</v>
      </c>
    </row>
    <row r="491" spans="1:5" x14ac:dyDescent="0.25">
      <c r="A491" s="168">
        <v>528</v>
      </c>
      <c r="B491" s="168" t="s">
        <v>340</v>
      </c>
      <c r="C491" s="168" t="s">
        <v>3487</v>
      </c>
      <c r="D491" s="168" t="s">
        <v>1282</v>
      </c>
      <c r="E491" s="168" t="s">
        <v>1283</v>
      </c>
    </row>
    <row r="492" spans="1:5" ht="45" x14ac:dyDescent="0.25">
      <c r="A492" s="168">
        <v>529</v>
      </c>
      <c r="B492" s="168" t="s">
        <v>340</v>
      </c>
      <c r="C492" s="168" t="s">
        <v>3487</v>
      </c>
      <c r="D492" s="168" t="s">
        <v>1284</v>
      </c>
      <c r="E492" s="168" t="s">
        <v>863</v>
      </c>
    </row>
    <row r="493" spans="1:5" ht="45" x14ac:dyDescent="0.25">
      <c r="A493" s="168">
        <v>530</v>
      </c>
      <c r="B493" s="168" t="s">
        <v>340</v>
      </c>
      <c r="C493" s="168" t="s">
        <v>3487</v>
      </c>
      <c r="D493" s="168" t="s">
        <v>1285</v>
      </c>
      <c r="E493" s="168" t="s">
        <v>865</v>
      </c>
    </row>
    <row r="494" spans="1:5" ht="30" x14ac:dyDescent="0.25">
      <c r="A494" s="168">
        <v>531</v>
      </c>
      <c r="B494" s="168" t="s">
        <v>340</v>
      </c>
      <c r="C494" s="168" t="s">
        <v>3487</v>
      </c>
      <c r="D494" s="168" t="s">
        <v>1286</v>
      </c>
      <c r="E494" s="168" t="s">
        <v>1287</v>
      </c>
    </row>
    <row r="495" spans="1:5" x14ac:dyDescent="0.25">
      <c r="A495" s="168">
        <v>532</v>
      </c>
      <c r="B495" s="168" t="s">
        <v>340</v>
      </c>
      <c r="C495" s="168" t="s">
        <v>3487</v>
      </c>
      <c r="D495" s="168" t="s">
        <v>1288</v>
      </c>
      <c r="E495" s="168" t="s">
        <v>1289</v>
      </c>
    </row>
    <row r="496" spans="1:5" x14ac:dyDescent="0.25">
      <c r="A496" s="168">
        <v>533</v>
      </c>
      <c r="B496" s="168" t="s">
        <v>340</v>
      </c>
      <c r="C496" s="168" t="s">
        <v>3487</v>
      </c>
      <c r="D496" s="168" t="s">
        <v>1290</v>
      </c>
      <c r="E496" s="168" t="s">
        <v>1291</v>
      </c>
    </row>
    <row r="497" spans="1:5" x14ac:dyDescent="0.25">
      <c r="A497" s="168">
        <v>534</v>
      </c>
      <c r="B497" s="168" t="s">
        <v>340</v>
      </c>
      <c r="C497" s="168" t="s">
        <v>3487</v>
      </c>
      <c r="D497" s="168" t="s">
        <v>1292</v>
      </c>
      <c r="E497" s="168" t="s">
        <v>1293</v>
      </c>
    </row>
    <row r="498" spans="1:5" x14ac:dyDescent="0.25">
      <c r="A498" s="168">
        <v>535</v>
      </c>
      <c r="B498" s="168" t="s">
        <v>340</v>
      </c>
      <c r="C498" s="168" t="s">
        <v>3487</v>
      </c>
      <c r="D498" s="168" t="s">
        <v>1294</v>
      </c>
      <c r="E498" s="168" t="s">
        <v>1295</v>
      </c>
    </row>
    <row r="499" spans="1:5" x14ac:dyDescent="0.25">
      <c r="A499" s="168">
        <v>536</v>
      </c>
      <c r="B499" s="168" t="s">
        <v>340</v>
      </c>
      <c r="C499" s="168" t="s">
        <v>3487</v>
      </c>
      <c r="D499" s="168" t="s">
        <v>1296</v>
      </c>
      <c r="E499" s="168" t="s">
        <v>1297</v>
      </c>
    </row>
    <row r="500" spans="1:5" x14ac:dyDescent="0.25">
      <c r="A500" s="168">
        <v>537</v>
      </c>
      <c r="B500" s="168" t="s">
        <v>340</v>
      </c>
      <c r="C500" s="168" t="s">
        <v>3487</v>
      </c>
      <c r="D500" s="168" t="s">
        <v>1298</v>
      </c>
      <c r="E500" s="168" t="s">
        <v>1299</v>
      </c>
    </row>
    <row r="501" spans="1:5" x14ac:dyDescent="0.25">
      <c r="A501" s="168">
        <v>538</v>
      </c>
      <c r="B501" s="168" t="s">
        <v>340</v>
      </c>
      <c r="C501" s="168" t="s">
        <v>3487</v>
      </c>
      <c r="D501" s="168" t="s">
        <v>1300</v>
      </c>
      <c r="E501" s="168" t="s">
        <v>1301</v>
      </c>
    </row>
    <row r="502" spans="1:5" x14ac:dyDescent="0.25">
      <c r="A502" s="168">
        <v>539</v>
      </c>
      <c r="B502" s="168" t="s">
        <v>340</v>
      </c>
      <c r="C502" s="168" t="s">
        <v>3487</v>
      </c>
      <c r="D502" s="168" t="s">
        <v>1302</v>
      </c>
      <c r="E502" s="168" t="s">
        <v>1303</v>
      </c>
    </row>
    <row r="503" spans="1:5" x14ac:dyDescent="0.25">
      <c r="A503" s="168">
        <v>540</v>
      </c>
      <c r="B503" s="168" t="s">
        <v>340</v>
      </c>
      <c r="C503" s="168" t="s">
        <v>3487</v>
      </c>
      <c r="D503" s="168" t="s">
        <v>1304</v>
      </c>
      <c r="E503" s="168" t="s">
        <v>1305</v>
      </c>
    </row>
    <row r="504" spans="1:5" x14ac:dyDescent="0.25">
      <c r="A504" s="168">
        <v>541</v>
      </c>
      <c r="B504" s="168" t="s">
        <v>340</v>
      </c>
      <c r="C504" s="168" t="s">
        <v>3487</v>
      </c>
      <c r="D504" s="168" t="s">
        <v>1306</v>
      </c>
      <c r="E504" s="168" t="s">
        <v>1307</v>
      </c>
    </row>
    <row r="505" spans="1:5" x14ac:dyDescent="0.25">
      <c r="A505" s="168">
        <v>542</v>
      </c>
      <c r="B505" s="168" t="s">
        <v>340</v>
      </c>
      <c r="C505" s="168" t="s">
        <v>3487</v>
      </c>
      <c r="D505" s="168" t="s">
        <v>1308</v>
      </c>
      <c r="E505" s="168" t="s">
        <v>1309</v>
      </c>
    </row>
    <row r="506" spans="1:5" x14ac:dyDescent="0.25">
      <c r="A506" s="168">
        <v>543</v>
      </c>
      <c r="B506" s="168" t="s">
        <v>340</v>
      </c>
      <c r="C506" s="168" t="s">
        <v>3487</v>
      </c>
      <c r="D506" s="168" t="s">
        <v>1310</v>
      </c>
      <c r="E506" s="168" t="s">
        <v>1311</v>
      </c>
    </row>
    <row r="507" spans="1:5" x14ac:dyDescent="0.25">
      <c r="A507" s="168">
        <v>544</v>
      </c>
      <c r="B507" s="168" t="s">
        <v>340</v>
      </c>
      <c r="C507" s="168" t="s">
        <v>3487</v>
      </c>
      <c r="D507" s="168" t="s">
        <v>1312</v>
      </c>
      <c r="E507" s="168" t="s">
        <v>1313</v>
      </c>
    </row>
    <row r="508" spans="1:5" ht="45" x14ac:dyDescent="0.25">
      <c r="A508" s="168">
        <v>545</v>
      </c>
      <c r="B508" s="168" t="s">
        <v>340</v>
      </c>
      <c r="C508" s="168" t="s">
        <v>3487</v>
      </c>
      <c r="D508" s="168" t="s">
        <v>1314</v>
      </c>
      <c r="E508" s="168" t="s">
        <v>863</v>
      </c>
    </row>
    <row r="509" spans="1:5" ht="45" x14ac:dyDescent="0.25">
      <c r="A509" s="168">
        <v>546</v>
      </c>
      <c r="B509" s="168" t="s">
        <v>340</v>
      </c>
      <c r="C509" s="168" t="s">
        <v>3487</v>
      </c>
      <c r="D509" s="168" t="s">
        <v>1315</v>
      </c>
      <c r="E509" s="168" t="s">
        <v>865</v>
      </c>
    </row>
    <row r="510" spans="1:5" ht="30" x14ac:dyDescent="0.25">
      <c r="A510" s="168">
        <v>547</v>
      </c>
      <c r="B510" s="168" t="s">
        <v>340</v>
      </c>
      <c r="C510" s="168" t="s">
        <v>3487</v>
      </c>
      <c r="D510" s="168" t="s">
        <v>1316</v>
      </c>
      <c r="E510" s="168" t="s">
        <v>1317</v>
      </c>
    </row>
    <row r="511" spans="1:5" x14ac:dyDescent="0.25">
      <c r="A511" s="168">
        <v>548</v>
      </c>
      <c r="B511" s="168" t="s">
        <v>340</v>
      </c>
      <c r="C511" s="168" t="s">
        <v>3487</v>
      </c>
      <c r="D511" s="168" t="s">
        <v>1318</v>
      </c>
      <c r="E511" s="168" t="s">
        <v>1319</v>
      </c>
    </row>
    <row r="512" spans="1:5" x14ac:dyDescent="0.25">
      <c r="A512" s="168">
        <v>549</v>
      </c>
      <c r="B512" s="168" t="s">
        <v>340</v>
      </c>
      <c r="C512" s="168" t="s">
        <v>3487</v>
      </c>
      <c r="D512" s="168" t="s">
        <v>1320</v>
      </c>
      <c r="E512" s="168" t="s">
        <v>1321</v>
      </c>
    </row>
    <row r="513" spans="1:5" x14ac:dyDescent="0.25">
      <c r="A513" s="168">
        <v>550</v>
      </c>
      <c r="B513" s="168" t="s">
        <v>340</v>
      </c>
      <c r="C513" s="168" t="s">
        <v>3487</v>
      </c>
      <c r="D513" s="168" t="s">
        <v>1322</v>
      </c>
      <c r="E513" s="168" t="s">
        <v>1323</v>
      </c>
    </row>
    <row r="514" spans="1:5" x14ac:dyDescent="0.25">
      <c r="A514" s="168">
        <v>551</v>
      </c>
      <c r="B514" s="168" t="s">
        <v>340</v>
      </c>
      <c r="C514" s="168" t="s">
        <v>3487</v>
      </c>
      <c r="D514" s="168" t="s">
        <v>1324</v>
      </c>
      <c r="E514" s="168" t="s">
        <v>1325</v>
      </c>
    </row>
    <row r="515" spans="1:5" x14ac:dyDescent="0.25">
      <c r="A515" s="168">
        <v>552</v>
      </c>
      <c r="B515" s="168" t="s">
        <v>340</v>
      </c>
      <c r="C515" s="168" t="s">
        <v>3487</v>
      </c>
      <c r="D515" s="168" t="s">
        <v>1326</v>
      </c>
      <c r="E515" s="168" t="s">
        <v>1327</v>
      </c>
    </row>
    <row r="516" spans="1:5" x14ac:dyDescent="0.25">
      <c r="A516" s="168">
        <v>553</v>
      </c>
      <c r="B516" s="168" t="s">
        <v>340</v>
      </c>
      <c r="C516" s="168" t="s">
        <v>3487</v>
      </c>
      <c r="D516" s="168" t="s">
        <v>1328</v>
      </c>
      <c r="E516" s="168" t="s">
        <v>1329</v>
      </c>
    </row>
    <row r="517" spans="1:5" x14ac:dyDescent="0.25">
      <c r="A517" s="168">
        <v>554</v>
      </c>
      <c r="B517" s="168" t="s">
        <v>340</v>
      </c>
      <c r="C517" s="168" t="s">
        <v>3487</v>
      </c>
      <c r="D517" s="168" t="s">
        <v>1330</v>
      </c>
      <c r="E517" s="168" t="s">
        <v>1331</v>
      </c>
    </row>
    <row r="518" spans="1:5" x14ac:dyDescent="0.25">
      <c r="A518" s="168">
        <v>555</v>
      </c>
      <c r="B518" s="168" t="s">
        <v>340</v>
      </c>
      <c r="C518" s="168" t="s">
        <v>3487</v>
      </c>
      <c r="D518" s="168" t="s">
        <v>1332</v>
      </c>
      <c r="E518" s="168" t="s">
        <v>1333</v>
      </c>
    </row>
    <row r="519" spans="1:5" x14ac:dyDescent="0.25">
      <c r="A519" s="168">
        <v>556</v>
      </c>
      <c r="B519" s="168" t="s">
        <v>340</v>
      </c>
      <c r="C519" s="168" t="s">
        <v>3487</v>
      </c>
      <c r="D519" s="168" t="s">
        <v>1334</v>
      </c>
      <c r="E519" s="168" t="s">
        <v>1335</v>
      </c>
    </row>
    <row r="520" spans="1:5" x14ac:dyDescent="0.25">
      <c r="A520" s="168">
        <v>557</v>
      </c>
      <c r="B520" s="168" t="s">
        <v>340</v>
      </c>
      <c r="C520" s="168" t="s">
        <v>3487</v>
      </c>
      <c r="D520" s="168" t="s">
        <v>1336</v>
      </c>
      <c r="E520" s="168" t="s">
        <v>1337</v>
      </c>
    </row>
    <row r="521" spans="1:5" x14ac:dyDescent="0.25">
      <c r="A521" s="168">
        <v>558</v>
      </c>
      <c r="B521" s="168" t="s">
        <v>340</v>
      </c>
      <c r="C521" s="168" t="s">
        <v>3487</v>
      </c>
      <c r="D521" s="168" t="s">
        <v>1338</v>
      </c>
      <c r="E521" s="168" t="s">
        <v>1339</v>
      </c>
    </row>
    <row r="522" spans="1:5" x14ac:dyDescent="0.25">
      <c r="A522" s="168">
        <v>559</v>
      </c>
      <c r="B522" s="168" t="s">
        <v>340</v>
      </c>
      <c r="C522" s="168" t="s">
        <v>3487</v>
      </c>
      <c r="D522" s="168" t="s">
        <v>1340</v>
      </c>
      <c r="E522" s="168" t="s">
        <v>1341</v>
      </c>
    </row>
    <row r="523" spans="1:5" x14ac:dyDescent="0.25">
      <c r="A523" s="168">
        <v>560</v>
      </c>
      <c r="B523" s="168" t="s">
        <v>340</v>
      </c>
      <c r="C523" s="168" t="s">
        <v>3487</v>
      </c>
      <c r="D523" s="168" t="s">
        <v>1342</v>
      </c>
      <c r="E523" s="168" t="s">
        <v>1343</v>
      </c>
    </row>
    <row r="524" spans="1:5" ht="45" x14ac:dyDescent="0.25">
      <c r="A524" s="168">
        <v>561</v>
      </c>
      <c r="B524" s="168" t="s">
        <v>340</v>
      </c>
      <c r="C524" s="168" t="s">
        <v>3487</v>
      </c>
      <c r="D524" s="168" t="s">
        <v>1344</v>
      </c>
      <c r="E524" s="168" t="s">
        <v>863</v>
      </c>
    </row>
    <row r="525" spans="1:5" ht="45" x14ac:dyDescent="0.25">
      <c r="A525" s="168">
        <v>562</v>
      </c>
      <c r="B525" s="168" t="s">
        <v>340</v>
      </c>
      <c r="C525" s="168" t="s">
        <v>3487</v>
      </c>
      <c r="D525" s="168" t="s">
        <v>1345</v>
      </c>
      <c r="E525" s="168" t="s">
        <v>865</v>
      </c>
    </row>
    <row r="526" spans="1:5" ht="30" x14ac:dyDescent="0.25">
      <c r="A526" s="168">
        <v>563</v>
      </c>
      <c r="B526" s="168" t="s">
        <v>340</v>
      </c>
      <c r="C526" s="168" t="s">
        <v>3487</v>
      </c>
      <c r="D526" s="168" t="s">
        <v>1346</v>
      </c>
      <c r="E526" s="168" t="s">
        <v>1347</v>
      </c>
    </row>
    <row r="527" spans="1:5" x14ac:dyDescent="0.25">
      <c r="A527" s="168">
        <v>564</v>
      </c>
      <c r="B527" s="168" t="s">
        <v>340</v>
      </c>
      <c r="C527" s="168" t="s">
        <v>3487</v>
      </c>
      <c r="D527" s="168" t="s">
        <v>1348</v>
      </c>
      <c r="E527" s="168" t="s">
        <v>1349</v>
      </c>
    </row>
    <row r="528" spans="1:5" x14ac:dyDescent="0.25">
      <c r="A528" s="168">
        <v>565</v>
      </c>
      <c r="B528" s="168" t="s">
        <v>340</v>
      </c>
      <c r="C528" s="168" t="s">
        <v>3487</v>
      </c>
      <c r="D528" s="168" t="s">
        <v>1350</v>
      </c>
      <c r="E528" s="168" t="s">
        <v>1351</v>
      </c>
    </row>
    <row r="529" spans="1:5" x14ac:dyDescent="0.25">
      <c r="A529" s="168">
        <v>566</v>
      </c>
      <c r="B529" s="168" t="s">
        <v>340</v>
      </c>
      <c r="C529" s="168" t="s">
        <v>3487</v>
      </c>
      <c r="D529" s="168" t="s">
        <v>1352</v>
      </c>
      <c r="E529" s="168" t="s">
        <v>1353</v>
      </c>
    </row>
    <row r="530" spans="1:5" x14ac:dyDescent="0.25">
      <c r="A530" s="168">
        <v>567</v>
      </c>
      <c r="B530" s="168" t="s">
        <v>340</v>
      </c>
      <c r="C530" s="168" t="s">
        <v>3487</v>
      </c>
      <c r="D530" s="168" t="s">
        <v>1354</v>
      </c>
      <c r="E530" s="168" t="s">
        <v>1355</v>
      </c>
    </row>
    <row r="531" spans="1:5" x14ac:dyDescent="0.25">
      <c r="A531" s="168">
        <v>568</v>
      </c>
      <c r="B531" s="168" t="s">
        <v>340</v>
      </c>
      <c r="C531" s="168" t="s">
        <v>3487</v>
      </c>
      <c r="D531" s="168" t="s">
        <v>1356</v>
      </c>
      <c r="E531" s="168" t="s">
        <v>1357</v>
      </c>
    </row>
    <row r="532" spans="1:5" x14ac:dyDescent="0.25">
      <c r="A532" s="168">
        <v>569</v>
      </c>
      <c r="B532" s="168" t="s">
        <v>340</v>
      </c>
      <c r="C532" s="168" t="s">
        <v>3487</v>
      </c>
      <c r="D532" s="168" t="s">
        <v>1358</v>
      </c>
      <c r="E532" s="168" t="s">
        <v>1359</v>
      </c>
    </row>
    <row r="533" spans="1:5" x14ac:dyDescent="0.25">
      <c r="A533" s="168">
        <v>570</v>
      </c>
      <c r="B533" s="168" t="s">
        <v>340</v>
      </c>
      <c r="C533" s="168" t="s">
        <v>3487</v>
      </c>
      <c r="D533" s="168" t="s">
        <v>1360</v>
      </c>
      <c r="E533" s="168" t="s">
        <v>1361</v>
      </c>
    </row>
    <row r="534" spans="1:5" x14ac:dyDescent="0.25">
      <c r="A534" s="168">
        <v>571</v>
      </c>
      <c r="B534" s="168" t="s">
        <v>340</v>
      </c>
      <c r="C534" s="168" t="s">
        <v>3487</v>
      </c>
      <c r="D534" s="168" t="s">
        <v>1362</v>
      </c>
      <c r="E534" s="168" t="s">
        <v>1363</v>
      </c>
    </row>
    <row r="535" spans="1:5" x14ac:dyDescent="0.25">
      <c r="A535" s="168">
        <v>572</v>
      </c>
      <c r="B535" s="168" t="s">
        <v>340</v>
      </c>
      <c r="C535" s="168" t="s">
        <v>3487</v>
      </c>
      <c r="D535" s="168" t="s">
        <v>1364</v>
      </c>
      <c r="E535" s="168" t="s">
        <v>1365</v>
      </c>
    </row>
    <row r="536" spans="1:5" x14ac:dyDescent="0.25">
      <c r="A536" s="168">
        <v>573</v>
      </c>
      <c r="B536" s="168" t="s">
        <v>340</v>
      </c>
      <c r="C536" s="168" t="s">
        <v>3487</v>
      </c>
      <c r="D536" s="168" t="s">
        <v>1366</v>
      </c>
      <c r="E536" s="168" t="s">
        <v>1367</v>
      </c>
    </row>
    <row r="537" spans="1:5" x14ac:dyDescent="0.25">
      <c r="A537" s="168">
        <v>574</v>
      </c>
      <c r="B537" s="168" t="s">
        <v>340</v>
      </c>
      <c r="C537" s="168" t="s">
        <v>3487</v>
      </c>
      <c r="D537" s="168" t="s">
        <v>1368</v>
      </c>
      <c r="E537" s="168" t="s">
        <v>1369</v>
      </c>
    </row>
    <row r="538" spans="1:5" x14ac:dyDescent="0.25">
      <c r="A538" s="168">
        <v>575</v>
      </c>
      <c r="B538" s="168" t="s">
        <v>340</v>
      </c>
      <c r="C538" s="168" t="s">
        <v>3487</v>
      </c>
      <c r="D538" s="168" t="s">
        <v>1370</v>
      </c>
      <c r="E538" s="168" t="s">
        <v>1371</v>
      </c>
    </row>
    <row r="539" spans="1:5" x14ac:dyDescent="0.25">
      <c r="A539" s="168">
        <v>576</v>
      </c>
      <c r="B539" s="168" t="s">
        <v>340</v>
      </c>
      <c r="C539" s="168" t="s">
        <v>3487</v>
      </c>
      <c r="D539" s="168" t="s">
        <v>1372</v>
      </c>
      <c r="E539" s="168" t="s">
        <v>1373</v>
      </c>
    </row>
    <row r="540" spans="1:5" ht="45" x14ac:dyDescent="0.25">
      <c r="A540" s="168">
        <v>577</v>
      </c>
      <c r="B540" s="168" t="s">
        <v>340</v>
      </c>
      <c r="C540" s="168" t="s">
        <v>3487</v>
      </c>
      <c r="D540" s="168" t="s">
        <v>1374</v>
      </c>
      <c r="E540" s="168" t="s">
        <v>863</v>
      </c>
    </row>
    <row r="541" spans="1:5" ht="45" x14ac:dyDescent="0.25">
      <c r="A541" s="168">
        <v>578</v>
      </c>
      <c r="B541" s="168" t="s">
        <v>340</v>
      </c>
      <c r="C541" s="168" t="s">
        <v>3487</v>
      </c>
      <c r="D541" s="168" t="s">
        <v>1375</v>
      </c>
      <c r="E541" s="168" t="s">
        <v>865</v>
      </c>
    </row>
    <row r="542" spans="1:5" ht="30" x14ac:dyDescent="0.25">
      <c r="A542" s="168">
        <v>579</v>
      </c>
      <c r="B542" s="168" t="s">
        <v>340</v>
      </c>
      <c r="C542" s="168" t="s">
        <v>3487</v>
      </c>
      <c r="D542" s="168" t="s">
        <v>1376</v>
      </c>
      <c r="E542" s="168" t="s">
        <v>1377</v>
      </c>
    </row>
    <row r="543" spans="1:5" x14ac:dyDescent="0.25">
      <c r="A543" s="168">
        <v>580</v>
      </c>
      <c r="B543" s="168" t="s">
        <v>340</v>
      </c>
      <c r="C543" s="168" t="s">
        <v>3487</v>
      </c>
      <c r="D543" s="168" t="s">
        <v>1378</v>
      </c>
      <c r="E543" s="168" t="s">
        <v>1379</v>
      </c>
    </row>
    <row r="544" spans="1:5" x14ac:dyDescent="0.25">
      <c r="A544" s="168">
        <v>581</v>
      </c>
      <c r="B544" s="168" t="s">
        <v>340</v>
      </c>
      <c r="C544" s="168" t="s">
        <v>3487</v>
      </c>
      <c r="D544" s="168" t="s">
        <v>1380</v>
      </c>
      <c r="E544" s="168" t="s">
        <v>1381</v>
      </c>
    </row>
    <row r="545" spans="1:5" x14ac:dyDescent="0.25">
      <c r="A545" s="168">
        <v>582</v>
      </c>
      <c r="B545" s="168" t="s">
        <v>340</v>
      </c>
      <c r="C545" s="168" t="s">
        <v>3487</v>
      </c>
      <c r="D545" s="168" t="s">
        <v>1382</v>
      </c>
      <c r="E545" s="168" t="s">
        <v>1383</v>
      </c>
    </row>
    <row r="546" spans="1:5" x14ac:dyDescent="0.25">
      <c r="A546" s="168">
        <v>583</v>
      </c>
      <c r="B546" s="168" t="s">
        <v>340</v>
      </c>
      <c r="C546" s="168" t="s">
        <v>3487</v>
      </c>
      <c r="D546" s="168" t="s">
        <v>1384</v>
      </c>
      <c r="E546" s="168" t="s">
        <v>1385</v>
      </c>
    </row>
    <row r="547" spans="1:5" x14ac:dyDescent="0.25">
      <c r="A547" s="168">
        <v>584</v>
      </c>
      <c r="B547" s="168" t="s">
        <v>340</v>
      </c>
      <c r="C547" s="168" t="s">
        <v>3487</v>
      </c>
      <c r="D547" s="168" t="s">
        <v>1386</v>
      </c>
      <c r="E547" s="168" t="s">
        <v>1387</v>
      </c>
    </row>
    <row r="548" spans="1:5" x14ac:dyDescent="0.25">
      <c r="A548" s="168">
        <v>585</v>
      </c>
      <c r="B548" s="168" t="s">
        <v>340</v>
      </c>
      <c r="C548" s="168" t="s">
        <v>3487</v>
      </c>
      <c r="D548" s="168" t="s">
        <v>1388</v>
      </c>
      <c r="E548" s="168" t="s">
        <v>1389</v>
      </c>
    </row>
    <row r="549" spans="1:5" x14ac:dyDescent="0.25">
      <c r="A549" s="168">
        <v>586</v>
      </c>
      <c r="B549" s="168" t="s">
        <v>340</v>
      </c>
      <c r="C549" s="168" t="s">
        <v>3487</v>
      </c>
      <c r="D549" s="168" t="s">
        <v>1390</v>
      </c>
      <c r="E549" s="168" t="s">
        <v>1391</v>
      </c>
    </row>
    <row r="550" spans="1:5" x14ac:dyDescent="0.25">
      <c r="A550" s="168">
        <v>587</v>
      </c>
      <c r="B550" s="168" t="s">
        <v>340</v>
      </c>
      <c r="C550" s="168" t="s">
        <v>3487</v>
      </c>
      <c r="D550" s="168" t="s">
        <v>1392</v>
      </c>
      <c r="E550" s="168" t="s">
        <v>1393</v>
      </c>
    </row>
    <row r="551" spans="1:5" x14ac:dyDescent="0.25">
      <c r="A551" s="168">
        <v>588</v>
      </c>
      <c r="B551" s="168" t="s">
        <v>340</v>
      </c>
      <c r="C551" s="168" t="s">
        <v>3487</v>
      </c>
      <c r="D551" s="168" t="s">
        <v>1394</v>
      </c>
      <c r="E551" s="168" t="s">
        <v>1395</v>
      </c>
    </row>
    <row r="552" spans="1:5" x14ac:dyDescent="0.25">
      <c r="A552" s="168">
        <v>589</v>
      </c>
      <c r="B552" s="168" t="s">
        <v>340</v>
      </c>
      <c r="C552" s="168" t="s">
        <v>3487</v>
      </c>
      <c r="D552" s="168" t="s">
        <v>1396</v>
      </c>
      <c r="E552" s="168" t="s">
        <v>1397</v>
      </c>
    </row>
    <row r="553" spans="1:5" x14ac:dyDescent="0.25">
      <c r="A553" s="168">
        <v>590</v>
      </c>
      <c r="B553" s="168" t="s">
        <v>340</v>
      </c>
      <c r="C553" s="168" t="s">
        <v>3487</v>
      </c>
      <c r="D553" s="168" t="s">
        <v>1398</v>
      </c>
      <c r="E553" s="168" t="s">
        <v>1399</v>
      </c>
    </row>
    <row r="554" spans="1:5" x14ac:dyDescent="0.25">
      <c r="A554" s="168">
        <v>591</v>
      </c>
      <c r="B554" s="168" t="s">
        <v>340</v>
      </c>
      <c r="C554" s="168" t="s">
        <v>3487</v>
      </c>
      <c r="D554" s="168" t="s">
        <v>1400</v>
      </c>
      <c r="E554" s="168" t="s">
        <v>1401</v>
      </c>
    </row>
    <row r="555" spans="1:5" x14ac:dyDescent="0.25">
      <c r="A555" s="168">
        <v>592</v>
      </c>
      <c r="B555" s="168" t="s">
        <v>340</v>
      </c>
      <c r="C555" s="168" t="s">
        <v>3487</v>
      </c>
      <c r="D555" s="168" t="s">
        <v>1402</v>
      </c>
      <c r="E555" s="168" t="s">
        <v>1403</v>
      </c>
    </row>
    <row r="556" spans="1:5" ht="45" x14ac:dyDescent="0.25">
      <c r="A556" s="168">
        <v>593</v>
      </c>
      <c r="B556" s="168" t="s">
        <v>340</v>
      </c>
      <c r="C556" s="168" t="s">
        <v>3487</v>
      </c>
      <c r="D556" s="168" t="s">
        <v>1404</v>
      </c>
      <c r="E556" s="168" t="s">
        <v>863</v>
      </c>
    </row>
    <row r="557" spans="1:5" ht="45" x14ac:dyDescent="0.25">
      <c r="A557" s="168">
        <v>594</v>
      </c>
      <c r="B557" s="168" t="s">
        <v>340</v>
      </c>
      <c r="C557" s="168" t="s">
        <v>3487</v>
      </c>
      <c r="D557" s="168" t="s">
        <v>1405</v>
      </c>
      <c r="E557" s="168" t="s">
        <v>865</v>
      </c>
    </row>
    <row r="558" spans="1:5" ht="30" x14ac:dyDescent="0.25">
      <c r="A558" s="168">
        <v>595</v>
      </c>
      <c r="B558" s="168" t="s">
        <v>340</v>
      </c>
      <c r="C558" s="168" t="s">
        <v>3487</v>
      </c>
      <c r="D558" s="168" t="s">
        <v>1406</v>
      </c>
      <c r="E558" s="168" t="s">
        <v>1407</v>
      </c>
    </row>
    <row r="559" spans="1:5" x14ac:dyDescent="0.25">
      <c r="A559" s="168">
        <v>596</v>
      </c>
      <c r="B559" s="168" t="s">
        <v>340</v>
      </c>
      <c r="C559" s="168" t="s">
        <v>3487</v>
      </c>
      <c r="D559" s="168" t="s">
        <v>1408</v>
      </c>
      <c r="E559" s="168" t="s">
        <v>1409</v>
      </c>
    </row>
    <row r="560" spans="1:5" x14ac:dyDescent="0.25">
      <c r="A560" s="168">
        <v>597</v>
      </c>
      <c r="B560" s="168" t="s">
        <v>340</v>
      </c>
      <c r="C560" s="168" t="s">
        <v>3487</v>
      </c>
      <c r="D560" s="168" t="s">
        <v>1410</v>
      </c>
      <c r="E560" s="168" t="s">
        <v>1411</v>
      </c>
    </row>
    <row r="561" spans="1:5" x14ac:dyDescent="0.25">
      <c r="A561" s="168">
        <v>598</v>
      </c>
      <c r="B561" s="168" t="s">
        <v>340</v>
      </c>
      <c r="C561" s="168" t="s">
        <v>3487</v>
      </c>
      <c r="D561" s="168" t="s">
        <v>1412</v>
      </c>
      <c r="E561" s="168" t="s">
        <v>1413</v>
      </c>
    </row>
    <row r="562" spans="1:5" x14ac:dyDescent="0.25">
      <c r="A562" s="168">
        <v>599</v>
      </c>
      <c r="B562" s="168" t="s">
        <v>340</v>
      </c>
      <c r="C562" s="168" t="s">
        <v>3487</v>
      </c>
      <c r="D562" s="168" t="s">
        <v>1414</v>
      </c>
      <c r="E562" s="168" t="s">
        <v>1415</v>
      </c>
    </row>
    <row r="563" spans="1:5" x14ac:dyDescent="0.25">
      <c r="A563" s="168">
        <v>600</v>
      </c>
      <c r="B563" s="168" t="s">
        <v>340</v>
      </c>
      <c r="C563" s="168" t="s">
        <v>3487</v>
      </c>
      <c r="D563" s="168" t="s">
        <v>1416</v>
      </c>
      <c r="E563" s="168" t="s">
        <v>1417</v>
      </c>
    </row>
    <row r="564" spans="1:5" x14ac:dyDescent="0.25">
      <c r="A564" s="168">
        <v>601</v>
      </c>
      <c r="B564" s="168" t="s">
        <v>340</v>
      </c>
      <c r="C564" s="168" t="s">
        <v>3487</v>
      </c>
      <c r="D564" s="168" t="s">
        <v>1418</v>
      </c>
      <c r="E564" s="168" t="s">
        <v>1419</v>
      </c>
    </row>
    <row r="565" spans="1:5" x14ac:dyDescent="0.25">
      <c r="A565" s="168">
        <v>602</v>
      </c>
      <c r="B565" s="168" t="s">
        <v>340</v>
      </c>
      <c r="C565" s="168" t="s">
        <v>3487</v>
      </c>
      <c r="D565" s="168" t="s">
        <v>1420</v>
      </c>
      <c r="E565" s="168" t="s">
        <v>1421</v>
      </c>
    </row>
    <row r="566" spans="1:5" x14ac:dyDescent="0.25">
      <c r="A566" s="168">
        <v>603</v>
      </c>
      <c r="B566" s="168" t="s">
        <v>340</v>
      </c>
      <c r="C566" s="168" t="s">
        <v>3487</v>
      </c>
      <c r="D566" s="168" t="s">
        <v>1422</v>
      </c>
      <c r="E566" s="168" t="s">
        <v>1423</v>
      </c>
    </row>
    <row r="567" spans="1:5" x14ac:dyDescent="0.25">
      <c r="A567" s="168">
        <v>604</v>
      </c>
      <c r="B567" s="168" t="s">
        <v>340</v>
      </c>
      <c r="C567" s="168" t="s">
        <v>3487</v>
      </c>
      <c r="D567" s="168" t="s">
        <v>1424</v>
      </c>
      <c r="E567" s="168" t="s">
        <v>1425</v>
      </c>
    </row>
    <row r="568" spans="1:5" x14ac:dyDescent="0.25">
      <c r="A568" s="168">
        <v>605</v>
      </c>
      <c r="B568" s="168" t="s">
        <v>340</v>
      </c>
      <c r="C568" s="168" t="s">
        <v>3487</v>
      </c>
      <c r="D568" s="168" t="s">
        <v>1426</v>
      </c>
      <c r="E568" s="168" t="s">
        <v>1427</v>
      </c>
    </row>
    <row r="569" spans="1:5" x14ac:dyDescent="0.25">
      <c r="A569" s="168">
        <v>606</v>
      </c>
      <c r="B569" s="168" t="s">
        <v>340</v>
      </c>
      <c r="C569" s="168" t="s">
        <v>3487</v>
      </c>
      <c r="D569" s="168" t="s">
        <v>1428</v>
      </c>
      <c r="E569" s="168" t="s">
        <v>1429</v>
      </c>
    </row>
    <row r="570" spans="1:5" x14ac:dyDescent="0.25">
      <c r="A570" s="168">
        <v>607</v>
      </c>
      <c r="B570" s="168" t="s">
        <v>340</v>
      </c>
      <c r="C570" s="168" t="s">
        <v>3487</v>
      </c>
      <c r="D570" s="168" t="s">
        <v>1430</v>
      </c>
      <c r="E570" s="168" t="s">
        <v>1431</v>
      </c>
    </row>
    <row r="571" spans="1:5" x14ac:dyDescent="0.25">
      <c r="A571" s="168">
        <v>608</v>
      </c>
      <c r="B571" s="168" t="s">
        <v>340</v>
      </c>
      <c r="C571" s="168" t="s">
        <v>3487</v>
      </c>
      <c r="D571" s="168" t="s">
        <v>1432</v>
      </c>
      <c r="E571" s="168" t="s">
        <v>1433</v>
      </c>
    </row>
    <row r="572" spans="1:5" ht="45" x14ac:dyDescent="0.25">
      <c r="A572" s="168">
        <v>609</v>
      </c>
      <c r="B572" s="168" t="s">
        <v>340</v>
      </c>
      <c r="C572" s="168" t="s">
        <v>3487</v>
      </c>
      <c r="D572" s="168" t="s">
        <v>1434</v>
      </c>
      <c r="E572" s="168" t="s">
        <v>863</v>
      </c>
    </row>
    <row r="573" spans="1:5" ht="45" x14ac:dyDescent="0.25">
      <c r="A573" s="168">
        <v>610</v>
      </c>
      <c r="B573" s="168" t="s">
        <v>340</v>
      </c>
      <c r="C573" s="168" t="s">
        <v>3487</v>
      </c>
      <c r="D573" s="168" t="s">
        <v>1435</v>
      </c>
      <c r="E573" s="168" t="s">
        <v>865</v>
      </c>
    </row>
    <row r="574" spans="1:5" ht="30" x14ac:dyDescent="0.25">
      <c r="A574" s="168">
        <v>611</v>
      </c>
      <c r="B574" s="168" t="s">
        <v>340</v>
      </c>
      <c r="C574" s="168" t="s">
        <v>3487</v>
      </c>
      <c r="D574" s="168" t="s">
        <v>1436</v>
      </c>
      <c r="E574" s="168" t="s">
        <v>1437</v>
      </c>
    </row>
    <row r="575" spans="1:5" x14ac:dyDescent="0.25">
      <c r="A575" s="168">
        <v>612</v>
      </c>
      <c r="B575" s="168" t="s">
        <v>340</v>
      </c>
      <c r="C575" s="168" t="s">
        <v>3487</v>
      </c>
      <c r="D575" s="168" t="s">
        <v>1438</v>
      </c>
      <c r="E575" s="168" t="s">
        <v>1439</v>
      </c>
    </row>
    <row r="576" spans="1:5" x14ac:dyDescent="0.25">
      <c r="A576" s="168">
        <v>613</v>
      </c>
      <c r="B576" s="168" t="s">
        <v>340</v>
      </c>
      <c r="C576" s="168" t="s">
        <v>3487</v>
      </c>
      <c r="D576" s="168" t="s">
        <v>1440</v>
      </c>
      <c r="E576" s="168" t="s">
        <v>1441</v>
      </c>
    </row>
    <row r="577" spans="1:5" x14ac:dyDescent="0.25">
      <c r="A577" s="168">
        <v>614</v>
      </c>
      <c r="B577" s="168" t="s">
        <v>340</v>
      </c>
      <c r="C577" s="168" t="s">
        <v>3487</v>
      </c>
      <c r="D577" s="168" t="s">
        <v>1442</v>
      </c>
      <c r="E577" s="168" t="s">
        <v>1443</v>
      </c>
    </row>
    <row r="578" spans="1:5" x14ac:dyDescent="0.25">
      <c r="A578" s="168">
        <v>615</v>
      </c>
      <c r="B578" s="168" t="s">
        <v>340</v>
      </c>
      <c r="C578" s="168" t="s">
        <v>3487</v>
      </c>
      <c r="D578" s="168" t="s">
        <v>1444</v>
      </c>
      <c r="E578" s="168" t="s">
        <v>1445</v>
      </c>
    </row>
    <row r="579" spans="1:5" x14ac:dyDescent="0.25">
      <c r="A579" s="168">
        <v>616</v>
      </c>
      <c r="B579" s="168" t="s">
        <v>340</v>
      </c>
      <c r="C579" s="168" t="s">
        <v>3487</v>
      </c>
      <c r="D579" s="168" t="s">
        <v>1446</v>
      </c>
      <c r="E579" s="168" t="s">
        <v>1447</v>
      </c>
    </row>
    <row r="580" spans="1:5" x14ac:dyDescent="0.25">
      <c r="A580" s="168">
        <v>617</v>
      </c>
      <c r="B580" s="168" t="s">
        <v>340</v>
      </c>
      <c r="C580" s="168" t="s">
        <v>3487</v>
      </c>
      <c r="D580" s="168" t="s">
        <v>1448</v>
      </c>
      <c r="E580" s="168" t="s">
        <v>1449</v>
      </c>
    </row>
    <row r="581" spans="1:5" x14ac:dyDescent="0.25">
      <c r="A581" s="168">
        <v>618</v>
      </c>
      <c r="B581" s="168" t="s">
        <v>340</v>
      </c>
      <c r="C581" s="168" t="s">
        <v>3487</v>
      </c>
      <c r="D581" s="168" t="s">
        <v>1450</v>
      </c>
      <c r="E581" s="168" t="s">
        <v>1451</v>
      </c>
    </row>
    <row r="582" spans="1:5" x14ac:dyDescent="0.25">
      <c r="A582" s="168">
        <v>619</v>
      </c>
      <c r="B582" s="168" t="s">
        <v>340</v>
      </c>
      <c r="C582" s="168" t="s">
        <v>3487</v>
      </c>
      <c r="D582" s="168" t="s">
        <v>1452</v>
      </c>
      <c r="E582" s="168" t="s">
        <v>1453</v>
      </c>
    </row>
    <row r="583" spans="1:5" x14ac:dyDescent="0.25">
      <c r="A583" s="168">
        <v>620</v>
      </c>
      <c r="B583" s="168" t="s">
        <v>340</v>
      </c>
      <c r="C583" s="168" t="s">
        <v>3487</v>
      </c>
      <c r="D583" s="168" t="s">
        <v>1454</v>
      </c>
      <c r="E583" s="168" t="s">
        <v>1455</v>
      </c>
    </row>
    <row r="584" spans="1:5" x14ac:dyDescent="0.25">
      <c r="A584" s="168">
        <v>621</v>
      </c>
      <c r="B584" s="168" t="s">
        <v>340</v>
      </c>
      <c r="C584" s="168" t="s">
        <v>3487</v>
      </c>
      <c r="D584" s="168" t="s">
        <v>1456</v>
      </c>
      <c r="E584" s="168" t="s">
        <v>1457</v>
      </c>
    </row>
    <row r="585" spans="1:5" x14ac:dyDescent="0.25">
      <c r="A585" s="168">
        <v>622</v>
      </c>
      <c r="B585" s="168" t="s">
        <v>340</v>
      </c>
      <c r="C585" s="168" t="s">
        <v>3487</v>
      </c>
      <c r="D585" s="168" t="s">
        <v>1458</v>
      </c>
      <c r="E585" s="168" t="s">
        <v>1459</v>
      </c>
    </row>
    <row r="586" spans="1:5" x14ac:dyDescent="0.25">
      <c r="A586" s="168">
        <v>623</v>
      </c>
      <c r="B586" s="168" t="s">
        <v>340</v>
      </c>
      <c r="C586" s="168" t="s">
        <v>3487</v>
      </c>
      <c r="D586" s="168" t="s">
        <v>1460</v>
      </c>
      <c r="E586" s="168" t="s">
        <v>1461</v>
      </c>
    </row>
    <row r="587" spans="1:5" x14ac:dyDescent="0.25">
      <c r="A587" s="168">
        <v>624</v>
      </c>
      <c r="B587" s="168" t="s">
        <v>340</v>
      </c>
      <c r="C587" s="168" t="s">
        <v>3487</v>
      </c>
      <c r="D587" s="168" t="s">
        <v>1462</v>
      </c>
      <c r="E587" s="168" t="s">
        <v>1463</v>
      </c>
    </row>
    <row r="588" spans="1:5" ht="45" x14ac:dyDescent="0.25">
      <c r="A588" s="168">
        <v>625</v>
      </c>
      <c r="B588" s="168" t="s">
        <v>340</v>
      </c>
      <c r="C588" s="168" t="s">
        <v>3487</v>
      </c>
      <c r="D588" s="168" t="s">
        <v>1464</v>
      </c>
      <c r="E588" s="168" t="s">
        <v>863</v>
      </c>
    </row>
    <row r="589" spans="1:5" ht="45" x14ac:dyDescent="0.25">
      <c r="A589" s="168">
        <v>626</v>
      </c>
      <c r="B589" s="168" t="s">
        <v>340</v>
      </c>
      <c r="C589" s="168" t="s">
        <v>3487</v>
      </c>
      <c r="D589" s="168" t="s">
        <v>1465</v>
      </c>
      <c r="E589" s="168" t="s">
        <v>865</v>
      </c>
    </row>
    <row r="590" spans="1:5" ht="30" x14ac:dyDescent="0.25">
      <c r="A590" s="168">
        <v>627</v>
      </c>
      <c r="B590" s="168" t="s">
        <v>340</v>
      </c>
      <c r="C590" s="168" t="s">
        <v>3487</v>
      </c>
      <c r="D590" s="168" t="s">
        <v>1466</v>
      </c>
      <c r="E590" s="168" t="s">
        <v>1467</v>
      </c>
    </row>
    <row r="591" spans="1:5" x14ac:dyDescent="0.25">
      <c r="A591" s="168">
        <v>628</v>
      </c>
      <c r="B591" s="168" t="s">
        <v>340</v>
      </c>
      <c r="C591" s="168" t="s">
        <v>3487</v>
      </c>
      <c r="D591" s="168" t="s">
        <v>1468</v>
      </c>
      <c r="E591" s="168" t="s">
        <v>1469</v>
      </c>
    </row>
    <row r="592" spans="1:5" x14ac:dyDescent="0.25">
      <c r="A592" s="168">
        <v>629</v>
      </c>
      <c r="B592" s="168" t="s">
        <v>340</v>
      </c>
      <c r="C592" s="168" t="s">
        <v>3487</v>
      </c>
      <c r="D592" s="168" t="s">
        <v>1470</v>
      </c>
      <c r="E592" s="168" t="s">
        <v>1471</v>
      </c>
    </row>
    <row r="593" spans="1:5" x14ac:dyDescent="0.25">
      <c r="A593" s="168">
        <v>630</v>
      </c>
      <c r="B593" s="168" t="s">
        <v>340</v>
      </c>
      <c r="C593" s="168" t="s">
        <v>3487</v>
      </c>
      <c r="D593" s="168" t="s">
        <v>1472</v>
      </c>
      <c r="E593" s="168" t="s">
        <v>1473</v>
      </c>
    </row>
    <row r="594" spans="1:5" x14ac:dyDescent="0.25">
      <c r="A594" s="168">
        <v>631</v>
      </c>
      <c r="B594" s="168" t="s">
        <v>340</v>
      </c>
      <c r="C594" s="168" t="s">
        <v>3487</v>
      </c>
      <c r="D594" s="168" t="s">
        <v>1474</v>
      </c>
      <c r="E594" s="168" t="s">
        <v>1475</v>
      </c>
    </row>
    <row r="595" spans="1:5" x14ac:dyDescent="0.25">
      <c r="A595" s="168">
        <v>632</v>
      </c>
      <c r="B595" s="168" t="s">
        <v>340</v>
      </c>
      <c r="C595" s="168" t="s">
        <v>3487</v>
      </c>
      <c r="D595" s="168" t="s">
        <v>1476</v>
      </c>
      <c r="E595" s="168" t="s">
        <v>1477</v>
      </c>
    </row>
    <row r="596" spans="1:5" x14ac:dyDescent="0.25">
      <c r="A596" s="168">
        <v>633</v>
      </c>
      <c r="B596" s="168" t="s">
        <v>340</v>
      </c>
      <c r="C596" s="168" t="s">
        <v>3487</v>
      </c>
      <c r="D596" s="168" t="s">
        <v>1478</v>
      </c>
      <c r="E596" s="168" t="s">
        <v>1479</v>
      </c>
    </row>
    <row r="597" spans="1:5" x14ac:dyDescent="0.25">
      <c r="A597" s="168">
        <v>634</v>
      </c>
      <c r="B597" s="168" t="s">
        <v>340</v>
      </c>
      <c r="C597" s="168" t="s">
        <v>3487</v>
      </c>
      <c r="D597" s="168" t="s">
        <v>1480</v>
      </c>
      <c r="E597" s="168" t="s">
        <v>1481</v>
      </c>
    </row>
    <row r="598" spans="1:5" x14ac:dyDescent="0.25">
      <c r="A598" s="168">
        <v>635</v>
      </c>
      <c r="B598" s="168" t="s">
        <v>340</v>
      </c>
      <c r="C598" s="168" t="s">
        <v>3487</v>
      </c>
      <c r="D598" s="168" t="s">
        <v>1482</v>
      </c>
      <c r="E598" s="168" t="s">
        <v>1483</v>
      </c>
    </row>
    <row r="599" spans="1:5" x14ac:dyDescent="0.25">
      <c r="A599" s="168">
        <v>636</v>
      </c>
      <c r="B599" s="168" t="s">
        <v>340</v>
      </c>
      <c r="C599" s="168" t="s">
        <v>3487</v>
      </c>
      <c r="D599" s="168" t="s">
        <v>1484</v>
      </c>
      <c r="E599" s="168" t="s">
        <v>1485</v>
      </c>
    </row>
    <row r="600" spans="1:5" x14ac:dyDescent="0.25">
      <c r="A600" s="168">
        <v>637</v>
      </c>
      <c r="B600" s="168" t="s">
        <v>340</v>
      </c>
      <c r="C600" s="168" t="s">
        <v>3487</v>
      </c>
      <c r="D600" s="168" t="s">
        <v>1486</v>
      </c>
      <c r="E600" s="168" t="s">
        <v>1487</v>
      </c>
    </row>
    <row r="601" spans="1:5" x14ac:dyDescent="0.25">
      <c r="A601" s="168">
        <v>638</v>
      </c>
      <c r="B601" s="168" t="s">
        <v>340</v>
      </c>
      <c r="C601" s="168" t="s">
        <v>3487</v>
      </c>
      <c r="D601" s="168" t="s">
        <v>1488</v>
      </c>
      <c r="E601" s="168" t="s">
        <v>1489</v>
      </c>
    </row>
    <row r="602" spans="1:5" x14ac:dyDescent="0.25">
      <c r="A602" s="168">
        <v>639</v>
      </c>
      <c r="B602" s="168" t="s">
        <v>340</v>
      </c>
      <c r="C602" s="168" t="s">
        <v>3487</v>
      </c>
      <c r="D602" s="168" t="s">
        <v>1490</v>
      </c>
      <c r="E602" s="168" t="s">
        <v>1491</v>
      </c>
    </row>
    <row r="603" spans="1:5" x14ac:dyDescent="0.25">
      <c r="A603" s="168">
        <v>640</v>
      </c>
      <c r="B603" s="168" t="s">
        <v>340</v>
      </c>
      <c r="C603" s="168" t="s">
        <v>3487</v>
      </c>
      <c r="D603" s="168" t="s">
        <v>1492</v>
      </c>
      <c r="E603" s="168" t="s">
        <v>1493</v>
      </c>
    </row>
    <row r="604" spans="1:5" ht="45" x14ac:dyDescent="0.25">
      <c r="A604" s="168">
        <v>641</v>
      </c>
      <c r="B604" s="168" t="s">
        <v>340</v>
      </c>
      <c r="C604" s="168" t="s">
        <v>3487</v>
      </c>
      <c r="D604" s="168" t="s">
        <v>1494</v>
      </c>
      <c r="E604" s="168" t="s">
        <v>863</v>
      </c>
    </row>
    <row r="605" spans="1:5" ht="45" x14ac:dyDescent="0.25">
      <c r="A605" s="168">
        <v>642</v>
      </c>
      <c r="B605" s="168" t="s">
        <v>340</v>
      </c>
      <c r="C605" s="168" t="s">
        <v>3487</v>
      </c>
      <c r="D605" s="168" t="s">
        <v>1495</v>
      </c>
      <c r="E605" s="168" t="s">
        <v>865</v>
      </c>
    </row>
    <row r="606" spans="1:5" ht="30" x14ac:dyDescent="0.25">
      <c r="A606" s="168">
        <v>643</v>
      </c>
      <c r="B606" s="168" t="s">
        <v>340</v>
      </c>
      <c r="C606" s="168" t="s">
        <v>3487</v>
      </c>
      <c r="D606" s="168" t="s">
        <v>1496</v>
      </c>
      <c r="E606" s="168" t="s">
        <v>1497</v>
      </c>
    </row>
    <row r="607" spans="1:5" x14ac:dyDescent="0.25">
      <c r="A607" s="168">
        <v>644</v>
      </c>
      <c r="B607" s="168" t="s">
        <v>340</v>
      </c>
      <c r="C607" s="168" t="s">
        <v>3487</v>
      </c>
      <c r="D607" s="168" t="s">
        <v>1498</v>
      </c>
      <c r="E607" s="168" t="s">
        <v>1499</v>
      </c>
    </row>
    <row r="608" spans="1:5" x14ac:dyDescent="0.25">
      <c r="A608" s="168">
        <v>645</v>
      </c>
      <c r="B608" s="168" t="s">
        <v>340</v>
      </c>
      <c r="C608" s="168" t="s">
        <v>3487</v>
      </c>
      <c r="D608" s="168" t="s">
        <v>1500</v>
      </c>
      <c r="E608" s="168" t="s">
        <v>1501</v>
      </c>
    </row>
    <row r="609" spans="1:5" x14ac:dyDescent="0.25">
      <c r="A609" s="168">
        <v>646</v>
      </c>
      <c r="B609" s="168" t="s">
        <v>340</v>
      </c>
      <c r="C609" s="168" t="s">
        <v>3487</v>
      </c>
      <c r="D609" s="168" t="s">
        <v>1502</v>
      </c>
      <c r="E609" s="168" t="s">
        <v>1503</v>
      </c>
    </row>
    <row r="610" spans="1:5" x14ac:dyDescent="0.25">
      <c r="A610" s="168">
        <v>647</v>
      </c>
      <c r="B610" s="168" t="s">
        <v>340</v>
      </c>
      <c r="C610" s="168" t="s">
        <v>3487</v>
      </c>
      <c r="D610" s="168" t="s">
        <v>1504</v>
      </c>
      <c r="E610" s="168" t="s">
        <v>1505</v>
      </c>
    </row>
    <row r="611" spans="1:5" x14ac:dyDescent="0.25">
      <c r="A611" s="168">
        <v>648</v>
      </c>
      <c r="B611" s="168" t="s">
        <v>340</v>
      </c>
      <c r="C611" s="168" t="s">
        <v>3487</v>
      </c>
      <c r="D611" s="168" t="s">
        <v>1506</v>
      </c>
      <c r="E611" s="168" t="s">
        <v>1507</v>
      </c>
    </row>
    <row r="612" spans="1:5" x14ac:dyDescent="0.25">
      <c r="A612" s="168">
        <v>649</v>
      </c>
      <c r="B612" s="168" t="s">
        <v>340</v>
      </c>
      <c r="C612" s="168" t="s">
        <v>3487</v>
      </c>
      <c r="D612" s="168" t="s">
        <v>1508</v>
      </c>
      <c r="E612" s="168" t="s">
        <v>1509</v>
      </c>
    </row>
    <row r="613" spans="1:5" x14ac:dyDescent="0.25">
      <c r="A613" s="168">
        <v>650</v>
      </c>
      <c r="B613" s="168" t="s">
        <v>340</v>
      </c>
      <c r="C613" s="168" t="s">
        <v>3487</v>
      </c>
      <c r="D613" s="168" t="s">
        <v>1510</v>
      </c>
      <c r="E613" s="168" t="s">
        <v>1511</v>
      </c>
    </row>
    <row r="614" spans="1:5" x14ac:dyDescent="0.25">
      <c r="A614" s="168">
        <v>651</v>
      </c>
      <c r="B614" s="168" t="s">
        <v>340</v>
      </c>
      <c r="C614" s="168" t="s">
        <v>3487</v>
      </c>
      <c r="D614" s="168" t="s">
        <v>1512</v>
      </c>
      <c r="E614" s="168" t="s">
        <v>1513</v>
      </c>
    </row>
    <row r="615" spans="1:5" x14ac:dyDescent="0.25">
      <c r="A615" s="168">
        <v>652</v>
      </c>
      <c r="B615" s="168" t="s">
        <v>340</v>
      </c>
      <c r="C615" s="168" t="s">
        <v>3487</v>
      </c>
      <c r="D615" s="168" t="s">
        <v>1514</v>
      </c>
      <c r="E615" s="168" t="s">
        <v>1515</v>
      </c>
    </row>
    <row r="616" spans="1:5" x14ac:dyDescent="0.25">
      <c r="A616" s="168">
        <v>653</v>
      </c>
      <c r="B616" s="168" t="s">
        <v>340</v>
      </c>
      <c r="C616" s="168" t="s">
        <v>3487</v>
      </c>
      <c r="D616" s="168" t="s">
        <v>1516</v>
      </c>
      <c r="E616" s="168" t="s">
        <v>1517</v>
      </c>
    </row>
    <row r="617" spans="1:5" x14ac:dyDescent="0.25">
      <c r="A617" s="168">
        <v>654</v>
      </c>
      <c r="B617" s="168" t="s">
        <v>340</v>
      </c>
      <c r="C617" s="168" t="s">
        <v>3487</v>
      </c>
      <c r="D617" s="168" t="s">
        <v>1518</v>
      </c>
      <c r="E617" s="168" t="s">
        <v>1519</v>
      </c>
    </row>
    <row r="618" spans="1:5" x14ac:dyDescent="0.25">
      <c r="A618" s="168">
        <v>655</v>
      </c>
      <c r="B618" s="168" t="s">
        <v>340</v>
      </c>
      <c r="C618" s="168" t="s">
        <v>3487</v>
      </c>
      <c r="D618" s="168" t="s">
        <v>1520</v>
      </c>
      <c r="E618" s="168" t="s">
        <v>1521</v>
      </c>
    </row>
    <row r="619" spans="1:5" x14ac:dyDescent="0.25">
      <c r="A619" s="168">
        <v>656</v>
      </c>
      <c r="B619" s="168" t="s">
        <v>340</v>
      </c>
      <c r="C619" s="168" t="s">
        <v>3487</v>
      </c>
      <c r="D619" s="168" t="s">
        <v>1522</v>
      </c>
      <c r="E619" s="168" t="s">
        <v>1523</v>
      </c>
    </row>
    <row r="620" spans="1:5" ht="45" x14ac:dyDescent="0.25">
      <c r="A620" s="168">
        <v>657</v>
      </c>
      <c r="B620" s="168" t="s">
        <v>340</v>
      </c>
      <c r="C620" s="168" t="s">
        <v>3487</v>
      </c>
      <c r="D620" s="168" t="s">
        <v>1524</v>
      </c>
      <c r="E620" s="168" t="s">
        <v>863</v>
      </c>
    </row>
    <row r="621" spans="1:5" ht="45" x14ac:dyDescent="0.25">
      <c r="A621" s="168">
        <v>658</v>
      </c>
      <c r="B621" s="168" t="s">
        <v>340</v>
      </c>
      <c r="C621" s="168" t="s">
        <v>3487</v>
      </c>
      <c r="D621" s="168" t="s">
        <v>1525</v>
      </c>
      <c r="E621" s="168" t="s">
        <v>865</v>
      </c>
    </row>
    <row r="622" spans="1:5" ht="30" x14ac:dyDescent="0.25">
      <c r="A622" s="168">
        <v>659</v>
      </c>
      <c r="B622" s="168" t="s">
        <v>340</v>
      </c>
      <c r="C622" s="168" t="s">
        <v>3487</v>
      </c>
      <c r="D622" s="168" t="s">
        <v>1526</v>
      </c>
      <c r="E622" s="168" t="s">
        <v>1527</v>
      </c>
    </row>
    <row r="623" spans="1:5" x14ac:dyDescent="0.25">
      <c r="A623" s="168">
        <v>660</v>
      </c>
      <c r="B623" s="168" t="s">
        <v>340</v>
      </c>
      <c r="C623" s="168" t="s">
        <v>3487</v>
      </c>
      <c r="D623" s="168" t="s">
        <v>1528</v>
      </c>
      <c r="E623" s="168" t="s">
        <v>1529</v>
      </c>
    </row>
    <row r="624" spans="1:5" x14ac:dyDescent="0.25">
      <c r="A624" s="168">
        <v>661</v>
      </c>
      <c r="B624" s="168" t="s">
        <v>340</v>
      </c>
      <c r="C624" s="168" t="s">
        <v>3487</v>
      </c>
      <c r="D624" s="168" t="s">
        <v>1530</v>
      </c>
      <c r="E624" s="168" t="s">
        <v>1531</v>
      </c>
    </row>
    <row r="625" spans="1:5" x14ac:dyDescent="0.25">
      <c r="A625" s="168">
        <v>662</v>
      </c>
      <c r="B625" s="168" t="s">
        <v>340</v>
      </c>
      <c r="C625" s="168" t="s">
        <v>3487</v>
      </c>
      <c r="D625" s="168" t="s">
        <v>1532</v>
      </c>
      <c r="E625" s="168" t="s">
        <v>1533</v>
      </c>
    </row>
    <row r="626" spans="1:5" x14ac:dyDescent="0.25">
      <c r="A626" s="168">
        <v>663</v>
      </c>
      <c r="B626" s="168" t="s">
        <v>340</v>
      </c>
      <c r="C626" s="168" t="s">
        <v>3487</v>
      </c>
      <c r="D626" s="168" t="s">
        <v>1534</v>
      </c>
      <c r="E626" s="168" t="s">
        <v>1535</v>
      </c>
    </row>
    <row r="627" spans="1:5" x14ac:dyDescent="0.25">
      <c r="A627" s="168">
        <v>664</v>
      </c>
      <c r="B627" s="168" t="s">
        <v>340</v>
      </c>
      <c r="C627" s="168" t="s">
        <v>3487</v>
      </c>
      <c r="D627" s="168" t="s">
        <v>1536</v>
      </c>
      <c r="E627" s="168" t="s">
        <v>1537</v>
      </c>
    </row>
    <row r="628" spans="1:5" x14ac:dyDescent="0.25">
      <c r="A628" s="168">
        <v>665</v>
      </c>
      <c r="B628" s="168" t="s">
        <v>340</v>
      </c>
      <c r="C628" s="168" t="s">
        <v>3487</v>
      </c>
      <c r="D628" s="168" t="s">
        <v>1538</v>
      </c>
      <c r="E628" s="168" t="s">
        <v>1539</v>
      </c>
    </row>
    <row r="629" spans="1:5" x14ac:dyDescent="0.25">
      <c r="A629" s="168">
        <v>666</v>
      </c>
      <c r="B629" s="168" t="s">
        <v>340</v>
      </c>
      <c r="C629" s="168" t="s">
        <v>3487</v>
      </c>
      <c r="D629" s="168" t="s">
        <v>1540</v>
      </c>
      <c r="E629" s="168" t="s">
        <v>1541</v>
      </c>
    </row>
    <row r="630" spans="1:5" x14ac:dyDescent="0.25">
      <c r="A630" s="168">
        <v>667</v>
      </c>
      <c r="B630" s="168" t="s">
        <v>340</v>
      </c>
      <c r="C630" s="168" t="s">
        <v>3487</v>
      </c>
      <c r="D630" s="168" t="s">
        <v>1542</v>
      </c>
      <c r="E630" s="168" t="s">
        <v>1543</v>
      </c>
    </row>
    <row r="631" spans="1:5" x14ac:dyDescent="0.25">
      <c r="A631" s="168">
        <v>668</v>
      </c>
      <c r="B631" s="168" t="s">
        <v>340</v>
      </c>
      <c r="C631" s="168" t="s">
        <v>3487</v>
      </c>
      <c r="D631" s="168" t="s">
        <v>1544</v>
      </c>
      <c r="E631" s="168" t="s">
        <v>1545</v>
      </c>
    </row>
    <row r="632" spans="1:5" x14ac:dyDescent="0.25">
      <c r="A632" s="168">
        <v>669</v>
      </c>
      <c r="B632" s="168" t="s">
        <v>340</v>
      </c>
      <c r="C632" s="168" t="s">
        <v>3487</v>
      </c>
      <c r="D632" s="168" t="s">
        <v>1546</v>
      </c>
      <c r="E632" s="168" t="s">
        <v>1547</v>
      </c>
    </row>
    <row r="633" spans="1:5" x14ac:dyDescent="0.25">
      <c r="A633" s="168">
        <v>670</v>
      </c>
      <c r="B633" s="168" t="s">
        <v>340</v>
      </c>
      <c r="C633" s="168" t="s">
        <v>3487</v>
      </c>
      <c r="D633" s="168" t="s">
        <v>1548</v>
      </c>
      <c r="E633" s="168" t="s">
        <v>1549</v>
      </c>
    </row>
    <row r="634" spans="1:5" x14ac:dyDescent="0.25">
      <c r="A634" s="168">
        <v>671</v>
      </c>
      <c r="B634" s="168" t="s">
        <v>340</v>
      </c>
      <c r="C634" s="168" t="s">
        <v>3487</v>
      </c>
      <c r="D634" s="168" t="s">
        <v>1550</v>
      </c>
      <c r="E634" s="168" t="s">
        <v>1551</v>
      </c>
    </row>
    <row r="635" spans="1:5" x14ac:dyDescent="0.25">
      <c r="A635" s="168">
        <v>672</v>
      </c>
      <c r="B635" s="168" t="s">
        <v>340</v>
      </c>
      <c r="C635" s="168" t="s">
        <v>3487</v>
      </c>
      <c r="D635" s="168" t="s">
        <v>1552</v>
      </c>
      <c r="E635" s="168" t="s">
        <v>1553</v>
      </c>
    </row>
    <row r="636" spans="1:5" ht="45" x14ac:dyDescent="0.25">
      <c r="A636" s="168">
        <v>673</v>
      </c>
      <c r="B636" s="168" t="s">
        <v>340</v>
      </c>
      <c r="C636" s="168" t="s">
        <v>3487</v>
      </c>
      <c r="D636" s="168" t="s">
        <v>1554</v>
      </c>
      <c r="E636" s="168" t="s">
        <v>863</v>
      </c>
    </row>
    <row r="637" spans="1:5" ht="45" x14ac:dyDescent="0.25">
      <c r="A637" s="168">
        <v>674</v>
      </c>
      <c r="B637" s="168" t="s">
        <v>340</v>
      </c>
      <c r="C637" s="168" t="s">
        <v>3487</v>
      </c>
      <c r="D637" s="168" t="s">
        <v>1555</v>
      </c>
      <c r="E637" s="168" t="s">
        <v>865</v>
      </c>
    </row>
    <row r="638" spans="1:5" ht="30" x14ac:dyDescent="0.25">
      <c r="A638" s="168">
        <v>675</v>
      </c>
      <c r="B638" s="168" t="s">
        <v>340</v>
      </c>
      <c r="C638" s="168" t="s">
        <v>3487</v>
      </c>
      <c r="D638" s="168" t="s">
        <v>1556</v>
      </c>
      <c r="E638" s="168" t="s">
        <v>1557</v>
      </c>
    </row>
    <row r="639" spans="1:5" x14ac:dyDescent="0.25">
      <c r="A639" s="168">
        <v>676</v>
      </c>
      <c r="B639" s="168" t="s">
        <v>340</v>
      </c>
      <c r="C639" s="168" t="s">
        <v>3487</v>
      </c>
      <c r="D639" s="168" t="s">
        <v>1558</v>
      </c>
      <c r="E639" s="168" t="s">
        <v>1559</v>
      </c>
    </row>
    <row r="640" spans="1:5" x14ac:dyDescent="0.25">
      <c r="A640" s="168">
        <v>677</v>
      </c>
      <c r="B640" s="168" t="s">
        <v>340</v>
      </c>
      <c r="C640" s="168" t="s">
        <v>3487</v>
      </c>
      <c r="D640" s="168" t="s">
        <v>1560</v>
      </c>
      <c r="E640" s="168" t="s">
        <v>1561</v>
      </c>
    </row>
    <row r="641" spans="1:5" x14ac:dyDescent="0.25">
      <c r="A641" s="168">
        <v>678</v>
      </c>
      <c r="B641" s="168" t="s">
        <v>340</v>
      </c>
      <c r="C641" s="168" t="s">
        <v>3487</v>
      </c>
      <c r="D641" s="168" t="s">
        <v>1562</v>
      </c>
      <c r="E641" s="168" t="s">
        <v>1563</v>
      </c>
    </row>
    <row r="642" spans="1:5" x14ac:dyDescent="0.25">
      <c r="A642" s="168">
        <v>679</v>
      </c>
      <c r="B642" s="168" t="s">
        <v>340</v>
      </c>
      <c r="C642" s="168" t="s">
        <v>3487</v>
      </c>
      <c r="D642" s="168" t="s">
        <v>1564</v>
      </c>
      <c r="E642" s="168" t="s">
        <v>1565</v>
      </c>
    </row>
    <row r="643" spans="1:5" x14ac:dyDescent="0.25">
      <c r="A643" s="168">
        <v>680</v>
      </c>
      <c r="B643" s="168" t="s">
        <v>340</v>
      </c>
      <c r="C643" s="168" t="s">
        <v>3487</v>
      </c>
      <c r="D643" s="168" t="s">
        <v>1566</v>
      </c>
      <c r="E643" s="168" t="s">
        <v>1567</v>
      </c>
    </row>
    <row r="644" spans="1:5" x14ac:dyDescent="0.25">
      <c r="A644" s="168">
        <v>681</v>
      </c>
      <c r="B644" s="168" t="s">
        <v>340</v>
      </c>
      <c r="C644" s="168" t="s">
        <v>3487</v>
      </c>
      <c r="D644" s="168" t="s">
        <v>1568</v>
      </c>
      <c r="E644" s="168" t="s">
        <v>1569</v>
      </c>
    </row>
    <row r="645" spans="1:5" x14ac:dyDescent="0.25">
      <c r="A645" s="168">
        <v>682</v>
      </c>
      <c r="B645" s="168" t="s">
        <v>340</v>
      </c>
      <c r="C645" s="168" t="s">
        <v>3487</v>
      </c>
      <c r="D645" s="168" t="s">
        <v>1570</v>
      </c>
      <c r="E645" s="168" t="s">
        <v>1571</v>
      </c>
    </row>
    <row r="646" spans="1:5" x14ac:dyDescent="0.25">
      <c r="A646" s="168">
        <v>683</v>
      </c>
      <c r="B646" s="168" t="s">
        <v>340</v>
      </c>
      <c r="C646" s="168" t="s">
        <v>3487</v>
      </c>
      <c r="D646" s="168" t="s">
        <v>1572</v>
      </c>
      <c r="E646" s="168" t="s">
        <v>1573</v>
      </c>
    </row>
    <row r="647" spans="1:5" x14ac:dyDescent="0.25">
      <c r="A647" s="168">
        <v>684</v>
      </c>
      <c r="B647" s="168" t="s">
        <v>340</v>
      </c>
      <c r="C647" s="168" t="s">
        <v>3487</v>
      </c>
      <c r="D647" s="168" t="s">
        <v>1574</v>
      </c>
      <c r="E647" s="168" t="s">
        <v>1575</v>
      </c>
    </row>
    <row r="648" spans="1:5" x14ac:dyDescent="0.25">
      <c r="A648" s="168">
        <v>685</v>
      </c>
      <c r="B648" s="168" t="s">
        <v>340</v>
      </c>
      <c r="C648" s="168" t="s">
        <v>3487</v>
      </c>
      <c r="D648" s="168" t="s">
        <v>1576</v>
      </c>
      <c r="E648" s="168" t="s">
        <v>1577</v>
      </c>
    </row>
    <row r="649" spans="1:5" x14ac:dyDescent="0.25">
      <c r="A649" s="168">
        <v>686</v>
      </c>
      <c r="B649" s="168" t="s">
        <v>340</v>
      </c>
      <c r="C649" s="168" t="s">
        <v>3487</v>
      </c>
      <c r="D649" s="168" t="s">
        <v>1578</v>
      </c>
      <c r="E649" s="168" t="s">
        <v>1579</v>
      </c>
    </row>
    <row r="650" spans="1:5" x14ac:dyDescent="0.25">
      <c r="A650" s="168">
        <v>687</v>
      </c>
      <c r="B650" s="168" t="s">
        <v>340</v>
      </c>
      <c r="C650" s="168" t="s">
        <v>3487</v>
      </c>
      <c r="D650" s="168" t="s">
        <v>1580</v>
      </c>
      <c r="E650" s="168" t="s">
        <v>1581</v>
      </c>
    </row>
    <row r="651" spans="1:5" x14ac:dyDescent="0.25">
      <c r="A651" s="168">
        <v>688</v>
      </c>
      <c r="B651" s="168" t="s">
        <v>340</v>
      </c>
      <c r="C651" s="168" t="s">
        <v>3487</v>
      </c>
      <c r="D651" s="168" t="s">
        <v>1582</v>
      </c>
      <c r="E651" s="168" t="s">
        <v>1583</v>
      </c>
    </row>
    <row r="652" spans="1:5" ht="45" x14ac:dyDescent="0.25">
      <c r="A652" s="168">
        <v>689</v>
      </c>
      <c r="B652" s="168" t="s">
        <v>340</v>
      </c>
      <c r="C652" s="168" t="s">
        <v>3487</v>
      </c>
      <c r="D652" s="168" t="s">
        <v>1584</v>
      </c>
      <c r="E652" s="168" t="s">
        <v>863</v>
      </c>
    </row>
    <row r="653" spans="1:5" ht="45" x14ac:dyDescent="0.25">
      <c r="A653" s="168">
        <v>690</v>
      </c>
      <c r="B653" s="168" t="s">
        <v>340</v>
      </c>
      <c r="C653" s="168" t="s">
        <v>3487</v>
      </c>
      <c r="D653" s="168" t="s">
        <v>1585</v>
      </c>
      <c r="E653" s="168" t="s">
        <v>865</v>
      </c>
    </row>
    <row r="654" spans="1:5" ht="30" x14ac:dyDescent="0.25">
      <c r="A654" s="168">
        <v>691</v>
      </c>
      <c r="B654" s="168" t="s">
        <v>340</v>
      </c>
      <c r="C654" s="168" t="s">
        <v>3487</v>
      </c>
      <c r="D654" s="168" t="s">
        <v>1586</v>
      </c>
      <c r="E654" s="168" t="s">
        <v>1587</v>
      </c>
    </row>
    <row r="655" spans="1:5" x14ac:dyDescent="0.25">
      <c r="A655" s="168">
        <v>692</v>
      </c>
      <c r="B655" s="168" t="s">
        <v>340</v>
      </c>
      <c r="C655" s="168" t="s">
        <v>3487</v>
      </c>
      <c r="D655" s="168" t="s">
        <v>1588</v>
      </c>
      <c r="E655" s="168" t="s">
        <v>1589</v>
      </c>
    </row>
    <row r="656" spans="1:5" x14ac:dyDescent="0.25">
      <c r="A656" s="168">
        <v>693</v>
      </c>
      <c r="B656" s="168" t="s">
        <v>340</v>
      </c>
      <c r="C656" s="168" t="s">
        <v>3487</v>
      </c>
      <c r="D656" s="168" t="s">
        <v>1590</v>
      </c>
      <c r="E656" s="168" t="s">
        <v>1591</v>
      </c>
    </row>
    <row r="657" spans="1:5" x14ac:dyDescent="0.25">
      <c r="A657" s="168">
        <v>694</v>
      </c>
      <c r="B657" s="168" t="s">
        <v>340</v>
      </c>
      <c r="C657" s="168" t="s">
        <v>3487</v>
      </c>
      <c r="D657" s="168" t="s">
        <v>1592</v>
      </c>
      <c r="E657" s="168" t="s">
        <v>1593</v>
      </c>
    </row>
    <row r="658" spans="1:5" x14ac:dyDescent="0.25">
      <c r="A658" s="168">
        <v>695</v>
      </c>
      <c r="B658" s="168" t="s">
        <v>340</v>
      </c>
      <c r="C658" s="168" t="s">
        <v>3487</v>
      </c>
      <c r="D658" s="168" t="s">
        <v>1594</v>
      </c>
      <c r="E658" s="168" t="s">
        <v>1595</v>
      </c>
    </row>
    <row r="659" spans="1:5" x14ac:dyDescent="0.25">
      <c r="A659" s="168">
        <v>696</v>
      </c>
      <c r="B659" s="168" t="s">
        <v>340</v>
      </c>
      <c r="C659" s="168" t="s">
        <v>3487</v>
      </c>
      <c r="D659" s="168" t="s">
        <v>1596</v>
      </c>
      <c r="E659" s="168" t="s">
        <v>1597</v>
      </c>
    </row>
    <row r="660" spans="1:5" x14ac:dyDescent="0.25">
      <c r="A660" s="168">
        <v>697</v>
      </c>
      <c r="B660" s="168" t="s">
        <v>340</v>
      </c>
      <c r="C660" s="168" t="s">
        <v>3487</v>
      </c>
      <c r="D660" s="168" t="s">
        <v>1598</v>
      </c>
      <c r="E660" s="168" t="s">
        <v>1599</v>
      </c>
    </row>
    <row r="661" spans="1:5" x14ac:dyDescent="0.25">
      <c r="A661" s="168">
        <v>698</v>
      </c>
      <c r="B661" s="168" t="s">
        <v>340</v>
      </c>
      <c r="C661" s="168" t="s">
        <v>3487</v>
      </c>
      <c r="D661" s="168" t="s">
        <v>1600</v>
      </c>
      <c r="E661" s="168" t="s">
        <v>1601</v>
      </c>
    </row>
    <row r="662" spans="1:5" x14ac:dyDescent="0.25">
      <c r="A662" s="168">
        <v>699</v>
      </c>
      <c r="B662" s="168" t="s">
        <v>340</v>
      </c>
      <c r="C662" s="168" t="s">
        <v>3487</v>
      </c>
      <c r="D662" s="168" t="s">
        <v>1602</v>
      </c>
      <c r="E662" s="168" t="s">
        <v>1603</v>
      </c>
    </row>
    <row r="663" spans="1:5" x14ac:dyDescent="0.25">
      <c r="A663" s="168">
        <v>700</v>
      </c>
      <c r="B663" s="168" t="s">
        <v>340</v>
      </c>
      <c r="C663" s="168" t="s">
        <v>3487</v>
      </c>
      <c r="D663" s="168" t="s">
        <v>1604</v>
      </c>
      <c r="E663" s="168" t="s">
        <v>1605</v>
      </c>
    </row>
    <row r="664" spans="1:5" x14ac:dyDescent="0.25">
      <c r="A664" s="168">
        <v>701</v>
      </c>
      <c r="B664" s="168" t="s">
        <v>340</v>
      </c>
      <c r="C664" s="168" t="s">
        <v>3487</v>
      </c>
      <c r="D664" s="168" t="s">
        <v>1606</v>
      </c>
      <c r="E664" s="168" t="s">
        <v>1607</v>
      </c>
    </row>
    <row r="665" spans="1:5" x14ac:dyDescent="0.25">
      <c r="A665" s="168">
        <v>702</v>
      </c>
      <c r="B665" s="168" t="s">
        <v>340</v>
      </c>
      <c r="C665" s="168" t="s">
        <v>3487</v>
      </c>
      <c r="D665" s="168" t="s">
        <v>1608</v>
      </c>
      <c r="E665" s="168" t="s">
        <v>1609</v>
      </c>
    </row>
    <row r="666" spans="1:5" x14ac:dyDescent="0.25">
      <c r="A666" s="168">
        <v>703</v>
      </c>
      <c r="B666" s="168" t="s">
        <v>340</v>
      </c>
      <c r="C666" s="168" t="s">
        <v>3487</v>
      </c>
      <c r="D666" s="168" t="s">
        <v>1610</v>
      </c>
      <c r="E666" s="168" t="s">
        <v>1611</v>
      </c>
    </row>
    <row r="667" spans="1:5" x14ac:dyDescent="0.25">
      <c r="A667" s="168">
        <v>704</v>
      </c>
      <c r="B667" s="168" t="s">
        <v>340</v>
      </c>
      <c r="C667" s="168" t="s">
        <v>3487</v>
      </c>
      <c r="D667" s="168" t="s">
        <v>1612</v>
      </c>
      <c r="E667" s="168" t="s">
        <v>1613</v>
      </c>
    </row>
    <row r="668" spans="1:5" ht="45" x14ac:dyDescent="0.25">
      <c r="A668" s="168">
        <v>705</v>
      </c>
      <c r="B668" s="168" t="s">
        <v>340</v>
      </c>
      <c r="C668" s="168" t="s">
        <v>3487</v>
      </c>
      <c r="D668" s="168" t="s">
        <v>1614</v>
      </c>
      <c r="E668" s="168" t="s">
        <v>863</v>
      </c>
    </row>
    <row r="669" spans="1:5" ht="45" x14ac:dyDescent="0.25">
      <c r="A669" s="168">
        <v>706</v>
      </c>
      <c r="B669" s="168" t="s">
        <v>340</v>
      </c>
      <c r="C669" s="168" t="s">
        <v>3487</v>
      </c>
      <c r="D669" s="168" t="s">
        <v>1615</v>
      </c>
      <c r="E669" s="168" t="s">
        <v>865</v>
      </c>
    </row>
    <row r="670" spans="1:5" ht="30" x14ac:dyDescent="0.25">
      <c r="A670" s="168">
        <v>707</v>
      </c>
      <c r="B670" s="168" t="s">
        <v>340</v>
      </c>
      <c r="C670" s="168" t="s">
        <v>3487</v>
      </c>
      <c r="D670" s="168" t="s">
        <v>1616</v>
      </c>
      <c r="E670" s="168" t="s">
        <v>1617</v>
      </c>
    </row>
    <row r="671" spans="1:5" x14ac:dyDescent="0.25">
      <c r="A671" s="168">
        <v>708</v>
      </c>
      <c r="B671" s="168" t="s">
        <v>340</v>
      </c>
      <c r="C671" s="168" t="s">
        <v>3487</v>
      </c>
      <c r="D671" s="168" t="s">
        <v>1618</v>
      </c>
      <c r="E671" s="168" t="s">
        <v>1619</v>
      </c>
    </row>
    <row r="672" spans="1:5" x14ac:dyDescent="0.25">
      <c r="A672" s="168">
        <v>709</v>
      </c>
      <c r="B672" s="168" t="s">
        <v>340</v>
      </c>
      <c r="C672" s="168" t="s">
        <v>3487</v>
      </c>
      <c r="D672" s="168" t="s">
        <v>1620</v>
      </c>
      <c r="E672" s="168" t="s">
        <v>1621</v>
      </c>
    </row>
    <row r="673" spans="1:5" x14ac:dyDescent="0.25">
      <c r="A673" s="168">
        <v>710</v>
      </c>
      <c r="B673" s="168" t="s">
        <v>340</v>
      </c>
      <c r="C673" s="168" t="s">
        <v>3487</v>
      </c>
      <c r="D673" s="168" t="s">
        <v>1622</v>
      </c>
      <c r="E673" s="168" t="s">
        <v>1623</v>
      </c>
    </row>
    <row r="674" spans="1:5" x14ac:dyDescent="0.25">
      <c r="A674" s="168">
        <v>711</v>
      </c>
      <c r="B674" s="168" t="s">
        <v>340</v>
      </c>
      <c r="C674" s="168" t="s">
        <v>3487</v>
      </c>
      <c r="D674" s="168" t="s">
        <v>1624</v>
      </c>
      <c r="E674" s="168" t="s">
        <v>1625</v>
      </c>
    </row>
    <row r="675" spans="1:5" x14ac:dyDescent="0.25">
      <c r="A675" s="168">
        <v>712</v>
      </c>
      <c r="B675" s="168" t="s">
        <v>340</v>
      </c>
      <c r="C675" s="168" t="s">
        <v>3487</v>
      </c>
      <c r="D675" s="168" t="s">
        <v>1626</v>
      </c>
      <c r="E675" s="168" t="s">
        <v>1627</v>
      </c>
    </row>
    <row r="676" spans="1:5" x14ac:dyDescent="0.25">
      <c r="A676" s="168">
        <v>713</v>
      </c>
      <c r="B676" s="168" t="s">
        <v>340</v>
      </c>
      <c r="C676" s="168" t="s">
        <v>3487</v>
      </c>
      <c r="D676" s="168" t="s">
        <v>1628</v>
      </c>
      <c r="E676" s="168" t="s">
        <v>1629</v>
      </c>
    </row>
    <row r="677" spans="1:5" x14ac:dyDescent="0.25">
      <c r="A677" s="168">
        <v>714</v>
      </c>
      <c r="B677" s="168" t="s">
        <v>340</v>
      </c>
      <c r="C677" s="168" t="s">
        <v>3487</v>
      </c>
      <c r="D677" s="168" t="s">
        <v>1630</v>
      </c>
      <c r="E677" s="168" t="s">
        <v>1631</v>
      </c>
    </row>
    <row r="678" spans="1:5" x14ac:dyDescent="0.25">
      <c r="A678" s="168">
        <v>715</v>
      </c>
      <c r="B678" s="168" t="s">
        <v>340</v>
      </c>
      <c r="C678" s="168" t="s">
        <v>3487</v>
      </c>
      <c r="D678" s="168" t="s">
        <v>1632</v>
      </c>
      <c r="E678" s="168" t="s">
        <v>1633</v>
      </c>
    </row>
    <row r="679" spans="1:5" x14ac:dyDescent="0.25">
      <c r="A679" s="168">
        <v>716</v>
      </c>
      <c r="B679" s="168" t="s">
        <v>340</v>
      </c>
      <c r="C679" s="168" t="s">
        <v>3487</v>
      </c>
      <c r="D679" s="168" t="s">
        <v>1634</v>
      </c>
      <c r="E679" s="168" t="s">
        <v>1635</v>
      </c>
    </row>
    <row r="680" spans="1:5" x14ac:dyDescent="0.25">
      <c r="A680" s="168">
        <v>717</v>
      </c>
      <c r="B680" s="168" t="s">
        <v>340</v>
      </c>
      <c r="C680" s="168" t="s">
        <v>3487</v>
      </c>
      <c r="D680" s="168" t="s">
        <v>1636</v>
      </c>
      <c r="E680" s="168" t="s">
        <v>1637</v>
      </c>
    </row>
    <row r="681" spans="1:5" x14ac:dyDescent="0.25">
      <c r="A681" s="168">
        <v>718</v>
      </c>
      <c r="B681" s="168" t="s">
        <v>340</v>
      </c>
      <c r="C681" s="168" t="s">
        <v>3487</v>
      </c>
      <c r="D681" s="168" t="s">
        <v>1638</v>
      </c>
      <c r="E681" s="168" t="s">
        <v>1639</v>
      </c>
    </row>
    <row r="682" spans="1:5" x14ac:dyDescent="0.25">
      <c r="A682" s="168">
        <v>719</v>
      </c>
      <c r="B682" s="168" t="s">
        <v>340</v>
      </c>
      <c r="C682" s="168" t="s">
        <v>3487</v>
      </c>
      <c r="D682" s="168" t="s">
        <v>1640</v>
      </c>
      <c r="E682" s="168" t="s">
        <v>1641</v>
      </c>
    </row>
    <row r="683" spans="1:5" x14ac:dyDescent="0.25">
      <c r="A683" s="168">
        <v>720</v>
      </c>
      <c r="B683" s="168" t="s">
        <v>340</v>
      </c>
      <c r="C683" s="168" t="s">
        <v>3487</v>
      </c>
      <c r="D683" s="168" t="s">
        <v>1642</v>
      </c>
      <c r="E683" s="168" t="s">
        <v>1643</v>
      </c>
    </row>
    <row r="684" spans="1:5" ht="45" x14ac:dyDescent="0.25">
      <c r="A684" s="168">
        <v>721</v>
      </c>
      <c r="B684" s="168" t="s">
        <v>340</v>
      </c>
      <c r="C684" s="168" t="s">
        <v>3487</v>
      </c>
      <c r="D684" s="168" t="s">
        <v>1644</v>
      </c>
      <c r="E684" s="168" t="s">
        <v>863</v>
      </c>
    </row>
    <row r="685" spans="1:5" ht="45" x14ac:dyDescent="0.25">
      <c r="A685" s="168">
        <v>722</v>
      </c>
      <c r="B685" s="168" t="s">
        <v>340</v>
      </c>
      <c r="C685" s="168" t="s">
        <v>3487</v>
      </c>
      <c r="D685" s="168" t="s">
        <v>1645</v>
      </c>
      <c r="E685" s="168" t="s">
        <v>865</v>
      </c>
    </row>
    <row r="686" spans="1:5" ht="30" x14ac:dyDescent="0.25">
      <c r="A686" s="168">
        <v>723</v>
      </c>
      <c r="B686" s="168" t="s">
        <v>340</v>
      </c>
      <c r="C686" s="168" t="s">
        <v>3487</v>
      </c>
      <c r="D686" s="168" t="s">
        <v>1646</v>
      </c>
      <c r="E686" s="168" t="s">
        <v>1647</v>
      </c>
    </row>
    <row r="687" spans="1:5" x14ac:dyDescent="0.25">
      <c r="A687" s="168">
        <v>724</v>
      </c>
      <c r="B687" s="168" t="s">
        <v>340</v>
      </c>
      <c r="C687" s="168" t="s">
        <v>3487</v>
      </c>
      <c r="D687" s="168" t="s">
        <v>1648</v>
      </c>
      <c r="E687" s="168" t="s">
        <v>1649</v>
      </c>
    </row>
    <row r="688" spans="1:5" x14ac:dyDescent="0.25">
      <c r="A688" s="168">
        <v>725</v>
      </c>
      <c r="B688" s="168" t="s">
        <v>340</v>
      </c>
      <c r="C688" s="168" t="s">
        <v>3487</v>
      </c>
      <c r="D688" s="168" t="s">
        <v>1650</v>
      </c>
      <c r="E688" s="168" t="s">
        <v>1651</v>
      </c>
    </row>
    <row r="689" spans="1:5" x14ac:dyDescent="0.25">
      <c r="A689" s="168">
        <v>726</v>
      </c>
      <c r="B689" s="168" t="s">
        <v>340</v>
      </c>
      <c r="C689" s="168" t="s">
        <v>3487</v>
      </c>
      <c r="D689" s="168" t="s">
        <v>1652</v>
      </c>
      <c r="E689" s="168" t="s">
        <v>1653</v>
      </c>
    </row>
    <row r="690" spans="1:5" x14ac:dyDescent="0.25">
      <c r="A690" s="168">
        <v>727</v>
      </c>
      <c r="B690" s="168" t="s">
        <v>340</v>
      </c>
      <c r="C690" s="168" t="s">
        <v>3487</v>
      </c>
      <c r="D690" s="168" t="s">
        <v>1654</v>
      </c>
      <c r="E690" s="168" t="s">
        <v>1655</v>
      </c>
    </row>
    <row r="691" spans="1:5" x14ac:dyDescent="0.25">
      <c r="A691" s="168">
        <v>728</v>
      </c>
      <c r="B691" s="168" t="s">
        <v>340</v>
      </c>
      <c r="C691" s="168" t="s">
        <v>3487</v>
      </c>
      <c r="D691" s="168" t="s">
        <v>1656</v>
      </c>
      <c r="E691" s="168" t="s">
        <v>1657</v>
      </c>
    </row>
    <row r="692" spans="1:5" x14ac:dyDescent="0.25">
      <c r="A692" s="168">
        <v>729</v>
      </c>
      <c r="B692" s="168" t="s">
        <v>340</v>
      </c>
      <c r="C692" s="168" t="s">
        <v>3487</v>
      </c>
      <c r="D692" s="168" t="s">
        <v>1658</v>
      </c>
      <c r="E692" s="168" t="s">
        <v>1659</v>
      </c>
    </row>
    <row r="693" spans="1:5" x14ac:dyDescent="0.25">
      <c r="A693" s="168">
        <v>730</v>
      </c>
      <c r="B693" s="168" t="s">
        <v>340</v>
      </c>
      <c r="C693" s="168" t="s">
        <v>3487</v>
      </c>
      <c r="D693" s="168" t="s">
        <v>1660</v>
      </c>
      <c r="E693" s="168" t="s">
        <v>1661</v>
      </c>
    </row>
    <row r="694" spans="1:5" x14ac:dyDescent="0.25">
      <c r="A694" s="168">
        <v>731</v>
      </c>
      <c r="B694" s="168" t="s">
        <v>340</v>
      </c>
      <c r="C694" s="168" t="s">
        <v>3487</v>
      </c>
      <c r="D694" s="168" t="s">
        <v>1662</v>
      </c>
      <c r="E694" s="168" t="s">
        <v>1663</v>
      </c>
    </row>
    <row r="695" spans="1:5" x14ac:dyDescent="0.25">
      <c r="A695" s="168">
        <v>732</v>
      </c>
      <c r="B695" s="168" t="s">
        <v>340</v>
      </c>
      <c r="C695" s="168" t="s">
        <v>3487</v>
      </c>
      <c r="D695" s="168" t="s">
        <v>1664</v>
      </c>
      <c r="E695" s="168" t="s">
        <v>1665</v>
      </c>
    </row>
    <row r="696" spans="1:5" x14ac:dyDescent="0.25">
      <c r="A696" s="168">
        <v>733</v>
      </c>
      <c r="B696" s="168" t="s">
        <v>340</v>
      </c>
      <c r="C696" s="168" t="s">
        <v>3487</v>
      </c>
      <c r="D696" s="168" t="s">
        <v>1666</v>
      </c>
      <c r="E696" s="168" t="s">
        <v>1667</v>
      </c>
    </row>
    <row r="697" spans="1:5" x14ac:dyDescent="0.25">
      <c r="A697" s="168">
        <v>734</v>
      </c>
      <c r="B697" s="168" t="s">
        <v>340</v>
      </c>
      <c r="C697" s="168" t="s">
        <v>3487</v>
      </c>
      <c r="D697" s="168" t="s">
        <v>1668</v>
      </c>
      <c r="E697" s="168" t="s">
        <v>1669</v>
      </c>
    </row>
    <row r="698" spans="1:5" x14ac:dyDescent="0.25">
      <c r="A698" s="168">
        <v>735</v>
      </c>
      <c r="B698" s="168" t="s">
        <v>340</v>
      </c>
      <c r="C698" s="168" t="s">
        <v>3487</v>
      </c>
      <c r="D698" s="168" t="s">
        <v>1670</v>
      </c>
      <c r="E698" s="168" t="s">
        <v>1671</v>
      </c>
    </row>
    <row r="699" spans="1:5" x14ac:dyDescent="0.25">
      <c r="A699" s="168">
        <v>736</v>
      </c>
      <c r="B699" s="168" t="s">
        <v>340</v>
      </c>
      <c r="C699" s="168" t="s">
        <v>3487</v>
      </c>
      <c r="D699" s="168" t="s">
        <v>1672</v>
      </c>
      <c r="E699" s="168" t="s">
        <v>1673</v>
      </c>
    </row>
    <row r="700" spans="1:5" ht="45" x14ac:dyDescent="0.25">
      <c r="A700" s="168">
        <v>737</v>
      </c>
      <c r="B700" s="168" t="s">
        <v>340</v>
      </c>
      <c r="C700" s="168" t="s">
        <v>3487</v>
      </c>
      <c r="D700" s="168" t="s">
        <v>1674</v>
      </c>
      <c r="E700" s="168" t="s">
        <v>863</v>
      </c>
    </row>
    <row r="701" spans="1:5" ht="45" x14ac:dyDescent="0.25">
      <c r="A701" s="168">
        <v>738</v>
      </c>
      <c r="B701" s="168" t="s">
        <v>340</v>
      </c>
      <c r="C701" s="168" t="s">
        <v>3487</v>
      </c>
      <c r="D701" s="168" t="s">
        <v>1675</v>
      </c>
      <c r="E701" s="168" t="s">
        <v>865</v>
      </c>
    </row>
    <row r="702" spans="1:5" ht="30" x14ac:dyDescent="0.25">
      <c r="A702" s="168">
        <v>739</v>
      </c>
      <c r="B702" s="168" t="s">
        <v>340</v>
      </c>
      <c r="C702" s="168" t="s">
        <v>3487</v>
      </c>
      <c r="D702" s="168" t="s">
        <v>1676</v>
      </c>
      <c r="E702" s="168" t="s">
        <v>1677</v>
      </c>
    </row>
    <row r="703" spans="1:5" x14ac:dyDescent="0.25">
      <c r="A703" s="168">
        <v>740</v>
      </c>
      <c r="B703" s="168" t="s">
        <v>340</v>
      </c>
      <c r="C703" s="168" t="s">
        <v>3487</v>
      </c>
      <c r="D703" s="168" t="s">
        <v>1678</v>
      </c>
      <c r="E703" s="168" t="s">
        <v>1679</v>
      </c>
    </row>
    <row r="704" spans="1:5" x14ac:dyDescent="0.25">
      <c r="A704" s="168">
        <v>741</v>
      </c>
      <c r="B704" s="168" t="s">
        <v>340</v>
      </c>
      <c r="C704" s="168" t="s">
        <v>3487</v>
      </c>
      <c r="D704" s="168" t="s">
        <v>1680</v>
      </c>
      <c r="E704" s="168" t="s">
        <v>1681</v>
      </c>
    </row>
    <row r="705" spans="1:5" x14ac:dyDescent="0.25">
      <c r="A705" s="168">
        <v>742</v>
      </c>
      <c r="B705" s="168" t="s">
        <v>340</v>
      </c>
      <c r="C705" s="168" t="s">
        <v>3487</v>
      </c>
      <c r="D705" s="168" t="s">
        <v>1682</v>
      </c>
      <c r="E705" s="168" t="s">
        <v>1683</v>
      </c>
    </row>
    <row r="706" spans="1:5" x14ac:dyDescent="0.25">
      <c r="A706" s="168">
        <v>743</v>
      </c>
      <c r="B706" s="168" t="s">
        <v>340</v>
      </c>
      <c r="C706" s="168" t="s">
        <v>3487</v>
      </c>
      <c r="D706" s="168" t="s">
        <v>1684</v>
      </c>
      <c r="E706" s="168" t="s">
        <v>1685</v>
      </c>
    </row>
    <row r="707" spans="1:5" x14ac:dyDescent="0.25">
      <c r="A707" s="168">
        <v>744</v>
      </c>
      <c r="B707" s="168" t="s">
        <v>340</v>
      </c>
      <c r="C707" s="168" t="s">
        <v>3487</v>
      </c>
      <c r="D707" s="168" t="s">
        <v>1686</v>
      </c>
      <c r="E707" s="168" t="s">
        <v>1687</v>
      </c>
    </row>
    <row r="708" spans="1:5" x14ac:dyDescent="0.25">
      <c r="A708" s="168">
        <v>745</v>
      </c>
      <c r="B708" s="168" t="s">
        <v>340</v>
      </c>
      <c r="C708" s="168" t="s">
        <v>3487</v>
      </c>
      <c r="D708" s="168" t="s">
        <v>1688</v>
      </c>
      <c r="E708" s="168" t="s">
        <v>1689</v>
      </c>
    </row>
    <row r="709" spans="1:5" x14ac:dyDescent="0.25">
      <c r="A709" s="168">
        <v>746</v>
      </c>
      <c r="B709" s="168" t="s">
        <v>340</v>
      </c>
      <c r="C709" s="168" t="s">
        <v>3487</v>
      </c>
      <c r="D709" s="168" t="s">
        <v>1690</v>
      </c>
      <c r="E709" s="168" t="s">
        <v>1691</v>
      </c>
    </row>
    <row r="710" spans="1:5" x14ac:dyDescent="0.25">
      <c r="A710" s="168">
        <v>747</v>
      </c>
      <c r="B710" s="168" t="s">
        <v>340</v>
      </c>
      <c r="C710" s="168" t="s">
        <v>3487</v>
      </c>
      <c r="D710" s="168" t="s">
        <v>1692</v>
      </c>
      <c r="E710" s="168" t="s">
        <v>1693</v>
      </c>
    </row>
    <row r="711" spans="1:5" x14ac:dyDescent="0.25">
      <c r="A711" s="168">
        <v>748</v>
      </c>
      <c r="B711" s="168" t="s">
        <v>340</v>
      </c>
      <c r="C711" s="168" t="s">
        <v>3487</v>
      </c>
      <c r="D711" s="168" t="s">
        <v>1694</v>
      </c>
      <c r="E711" s="168" t="s">
        <v>1695</v>
      </c>
    </row>
    <row r="712" spans="1:5" x14ac:dyDescent="0.25">
      <c r="A712" s="168">
        <v>749</v>
      </c>
      <c r="B712" s="168" t="s">
        <v>340</v>
      </c>
      <c r="C712" s="168" t="s">
        <v>3487</v>
      </c>
      <c r="D712" s="168" t="s">
        <v>1696</v>
      </c>
      <c r="E712" s="168" t="s">
        <v>1697</v>
      </c>
    </row>
    <row r="713" spans="1:5" x14ac:dyDescent="0.25">
      <c r="A713" s="168">
        <v>750</v>
      </c>
      <c r="B713" s="168" t="s">
        <v>340</v>
      </c>
      <c r="C713" s="168" t="s">
        <v>3487</v>
      </c>
      <c r="D713" s="168" t="s">
        <v>1698</v>
      </c>
      <c r="E713" s="168" t="s">
        <v>1699</v>
      </c>
    </row>
    <row r="714" spans="1:5" x14ac:dyDescent="0.25">
      <c r="A714" s="168">
        <v>751</v>
      </c>
      <c r="B714" s="168" t="s">
        <v>340</v>
      </c>
      <c r="C714" s="168" t="s">
        <v>3487</v>
      </c>
      <c r="D714" s="168" t="s">
        <v>1700</v>
      </c>
      <c r="E714" s="168" t="s">
        <v>1701</v>
      </c>
    </row>
    <row r="715" spans="1:5" x14ac:dyDescent="0.25">
      <c r="A715" s="168">
        <v>752</v>
      </c>
      <c r="B715" s="168" t="s">
        <v>340</v>
      </c>
      <c r="C715" s="168" t="s">
        <v>3487</v>
      </c>
      <c r="D715" s="168" t="s">
        <v>1702</v>
      </c>
      <c r="E715" s="168" t="s">
        <v>1703</v>
      </c>
    </row>
    <row r="716" spans="1:5" ht="45" x14ac:dyDescent="0.25">
      <c r="A716" s="168">
        <v>753</v>
      </c>
      <c r="B716" s="168" t="s">
        <v>340</v>
      </c>
      <c r="C716" s="168" t="s">
        <v>3487</v>
      </c>
      <c r="D716" s="168" t="s">
        <v>1704</v>
      </c>
      <c r="E716" s="168" t="s">
        <v>863</v>
      </c>
    </row>
    <row r="717" spans="1:5" ht="45" x14ac:dyDescent="0.25">
      <c r="A717" s="168">
        <v>754</v>
      </c>
      <c r="B717" s="168" t="s">
        <v>340</v>
      </c>
      <c r="C717" s="168" t="s">
        <v>3487</v>
      </c>
      <c r="D717" s="168" t="s">
        <v>1705</v>
      </c>
      <c r="E717" s="168" t="s">
        <v>865</v>
      </c>
    </row>
    <row r="718" spans="1:5" ht="30" x14ac:dyDescent="0.25">
      <c r="A718" s="168">
        <v>755</v>
      </c>
      <c r="B718" s="168" t="s">
        <v>340</v>
      </c>
      <c r="C718" s="168" t="s">
        <v>3487</v>
      </c>
      <c r="D718" s="168" t="s">
        <v>1706</v>
      </c>
      <c r="E718" s="168" t="s">
        <v>1707</v>
      </c>
    </row>
    <row r="719" spans="1:5" x14ac:dyDescent="0.25">
      <c r="A719" s="168">
        <v>756</v>
      </c>
      <c r="B719" s="168" t="s">
        <v>340</v>
      </c>
      <c r="C719" s="168" t="s">
        <v>3487</v>
      </c>
      <c r="D719" s="168" t="s">
        <v>1708</v>
      </c>
      <c r="E719" s="168" t="s">
        <v>1709</v>
      </c>
    </row>
    <row r="720" spans="1:5" x14ac:dyDescent="0.25">
      <c r="A720" s="168">
        <v>757</v>
      </c>
      <c r="B720" s="168" t="s">
        <v>340</v>
      </c>
      <c r="C720" s="168" t="s">
        <v>3487</v>
      </c>
      <c r="D720" s="168" t="s">
        <v>1710</v>
      </c>
      <c r="E720" s="168" t="s">
        <v>1711</v>
      </c>
    </row>
    <row r="721" spans="1:5" x14ac:dyDescent="0.25">
      <c r="A721" s="168">
        <v>758</v>
      </c>
      <c r="B721" s="168" t="s">
        <v>340</v>
      </c>
      <c r="C721" s="168" t="s">
        <v>3487</v>
      </c>
      <c r="D721" s="168" t="s">
        <v>1712</v>
      </c>
      <c r="E721" s="168" t="s">
        <v>1713</v>
      </c>
    </row>
    <row r="722" spans="1:5" x14ac:dyDescent="0.25">
      <c r="A722" s="168">
        <v>759</v>
      </c>
      <c r="B722" s="168" t="s">
        <v>340</v>
      </c>
      <c r="C722" s="168" t="s">
        <v>3487</v>
      </c>
      <c r="D722" s="168" t="s">
        <v>1714</v>
      </c>
      <c r="E722" s="168" t="s">
        <v>1715</v>
      </c>
    </row>
    <row r="723" spans="1:5" x14ac:dyDescent="0.25">
      <c r="A723" s="168">
        <v>760</v>
      </c>
      <c r="B723" s="168" t="s">
        <v>340</v>
      </c>
      <c r="C723" s="168" t="s">
        <v>3487</v>
      </c>
      <c r="D723" s="168" t="s">
        <v>1716</v>
      </c>
      <c r="E723" s="168" t="s">
        <v>1717</v>
      </c>
    </row>
    <row r="724" spans="1:5" x14ac:dyDescent="0.25">
      <c r="A724" s="168">
        <v>761</v>
      </c>
      <c r="B724" s="168" t="s">
        <v>340</v>
      </c>
      <c r="C724" s="168" t="s">
        <v>3487</v>
      </c>
      <c r="D724" s="168" t="s">
        <v>1718</v>
      </c>
      <c r="E724" s="168" t="s">
        <v>1719</v>
      </c>
    </row>
    <row r="725" spans="1:5" x14ac:dyDescent="0.25">
      <c r="A725" s="168">
        <v>762</v>
      </c>
      <c r="B725" s="168" t="s">
        <v>340</v>
      </c>
      <c r="C725" s="168" t="s">
        <v>3487</v>
      </c>
      <c r="D725" s="168" t="s">
        <v>1720</v>
      </c>
      <c r="E725" s="168" t="s">
        <v>1721</v>
      </c>
    </row>
    <row r="726" spans="1:5" x14ac:dyDescent="0.25">
      <c r="A726" s="168">
        <v>763</v>
      </c>
      <c r="B726" s="168" t="s">
        <v>340</v>
      </c>
      <c r="C726" s="168" t="s">
        <v>3487</v>
      </c>
      <c r="D726" s="168" t="s">
        <v>1722</v>
      </c>
      <c r="E726" s="168" t="s">
        <v>1723</v>
      </c>
    </row>
    <row r="727" spans="1:5" x14ac:dyDescent="0.25">
      <c r="A727" s="168">
        <v>764</v>
      </c>
      <c r="B727" s="168" t="s">
        <v>340</v>
      </c>
      <c r="C727" s="168" t="s">
        <v>3487</v>
      </c>
      <c r="D727" s="168" t="s">
        <v>1724</v>
      </c>
      <c r="E727" s="168" t="s">
        <v>1725</v>
      </c>
    </row>
    <row r="728" spans="1:5" x14ac:dyDescent="0.25">
      <c r="A728" s="168">
        <v>765</v>
      </c>
      <c r="B728" s="168" t="s">
        <v>340</v>
      </c>
      <c r="C728" s="168" t="s">
        <v>3487</v>
      </c>
      <c r="D728" s="168" t="s">
        <v>1726</v>
      </c>
      <c r="E728" s="168" t="s">
        <v>1727</v>
      </c>
    </row>
    <row r="729" spans="1:5" x14ac:dyDescent="0.25">
      <c r="A729" s="168">
        <v>766</v>
      </c>
      <c r="B729" s="168" t="s">
        <v>340</v>
      </c>
      <c r="C729" s="168" t="s">
        <v>3487</v>
      </c>
      <c r="D729" s="168" t="s">
        <v>1728</v>
      </c>
      <c r="E729" s="168" t="s">
        <v>1729</v>
      </c>
    </row>
    <row r="730" spans="1:5" x14ac:dyDescent="0.25">
      <c r="A730" s="168">
        <v>767</v>
      </c>
      <c r="B730" s="168" t="s">
        <v>340</v>
      </c>
      <c r="C730" s="168" t="s">
        <v>3487</v>
      </c>
      <c r="D730" s="168" t="s">
        <v>1730</v>
      </c>
      <c r="E730" s="168" t="s">
        <v>1731</v>
      </c>
    </row>
    <row r="731" spans="1:5" x14ac:dyDescent="0.25">
      <c r="A731" s="168">
        <v>768</v>
      </c>
      <c r="B731" s="168" t="s">
        <v>340</v>
      </c>
      <c r="C731" s="168" t="s">
        <v>3487</v>
      </c>
      <c r="D731" s="168" t="s">
        <v>1732</v>
      </c>
      <c r="E731" s="168" t="s">
        <v>1733</v>
      </c>
    </row>
    <row r="732" spans="1:5" ht="45" x14ac:dyDescent="0.25">
      <c r="A732" s="168">
        <v>769</v>
      </c>
      <c r="B732" s="168" t="s">
        <v>340</v>
      </c>
      <c r="C732" s="168" t="s">
        <v>3487</v>
      </c>
      <c r="D732" s="168" t="s">
        <v>1734</v>
      </c>
      <c r="E732" s="168" t="s">
        <v>863</v>
      </c>
    </row>
    <row r="733" spans="1:5" ht="45" x14ac:dyDescent="0.25">
      <c r="A733" s="168">
        <v>770</v>
      </c>
      <c r="B733" s="168" t="s">
        <v>340</v>
      </c>
      <c r="C733" s="168" t="s">
        <v>3487</v>
      </c>
      <c r="D733" s="168" t="s">
        <v>1735</v>
      </c>
      <c r="E733" s="168" t="s">
        <v>865</v>
      </c>
    </row>
    <row r="734" spans="1:5" ht="30" x14ac:dyDescent="0.25">
      <c r="A734" s="168">
        <v>771</v>
      </c>
      <c r="B734" s="168" t="s">
        <v>340</v>
      </c>
      <c r="C734" s="168" t="s">
        <v>3487</v>
      </c>
      <c r="D734" s="168" t="s">
        <v>1736</v>
      </c>
      <c r="E734" s="168" t="s">
        <v>1737</v>
      </c>
    </row>
    <row r="735" spans="1:5" x14ac:dyDescent="0.25">
      <c r="A735" s="168">
        <v>772</v>
      </c>
      <c r="B735" s="168" t="s">
        <v>340</v>
      </c>
      <c r="C735" s="168" t="s">
        <v>3487</v>
      </c>
      <c r="D735" s="168" t="s">
        <v>1738</v>
      </c>
      <c r="E735" s="168" t="s">
        <v>1739</v>
      </c>
    </row>
    <row r="736" spans="1:5" x14ac:dyDescent="0.25">
      <c r="A736" s="168">
        <v>773</v>
      </c>
      <c r="B736" s="168" t="s">
        <v>340</v>
      </c>
      <c r="C736" s="168" t="s">
        <v>3487</v>
      </c>
      <c r="D736" s="168" t="s">
        <v>1740</v>
      </c>
      <c r="E736" s="168" t="s">
        <v>1741</v>
      </c>
    </row>
    <row r="737" spans="1:5" x14ac:dyDescent="0.25">
      <c r="A737" s="168">
        <v>774</v>
      </c>
      <c r="B737" s="168" t="s">
        <v>340</v>
      </c>
      <c r="C737" s="168" t="s">
        <v>3487</v>
      </c>
      <c r="D737" s="168" t="s">
        <v>1742</v>
      </c>
      <c r="E737" s="168" t="s">
        <v>1743</v>
      </c>
    </row>
    <row r="738" spans="1:5" x14ac:dyDescent="0.25">
      <c r="A738" s="168">
        <v>775</v>
      </c>
      <c r="B738" s="168" t="s">
        <v>340</v>
      </c>
      <c r="C738" s="168" t="s">
        <v>3487</v>
      </c>
      <c r="D738" s="168" t="s">
        <v>1744</v>
      </c>
      <c r="E738" s="168" t="s">
        <v>1745</v>
      </c>
    </row>
    <row r="739" spans="1:5" x14ac:dyDescent="0.25">
      <c r="A739" s="168">
        <v>776</v>
      </c>
      <c r="B739" s="168" t="s">
        <v>340</v>
      </c>
      <c r="C739" s="168" t="s">
        <v>3487</v>
      </c>
      <c r="D739" s="168" t="s">
        <v>1746</v>
      </c>
      <c r="E739" s="168" t="s">
        <v>1747</v>
      </c>
    </row>
    <row r="740" spans="1:5" x14ac:dyDescent="0.25">
      <c r="A740" s="168">
        <v>777</v>
      </c>
      <c r="B740" s="168" t="s">
        <v>340</v>
      </c>
      <c r="C740" s="168" t="s">
        <v>3487</v>
      </c>
      <c r="D740" s="168" t="s">
        <v>1748</v>
      </c>
      <c r="E740" s="168" t="s">
        <v>1749</v>
      </c>
    </row>
    <row r="741" spans="1:5" x14ac:dyDescent="0.25">
      <c r="A741" s="168">
        <v>778</v>
      </c>
      <c r="B741" s="168" t="s">
        <v>340</v>
      </c>
      <c r="C741" s="168" t="s">
        <v>3487</v>
      </c>
      <c r="D741" s="168" t="s">
        <v>1750</v>
      </c>
      <c r="E741" s="168" t="s">
        <v>1751</v>
      </c>
    </row>
    <row r="742" spans="1:5" x14ac:dyDescent="0.25">
      <c r="A742" s="168">
        <v>779</v>
      </c>
      <c r="B742" s="168" t="s">
        <v>340</v>
      </c>
      <c r="C742" s="168" t="s">
        <v>3487</v>
      </c>
      <c r="D742" s="168" t="s">
        <v>1752</v>
      </c>
      <c r="E742" s="168" t="s">
        <v>1753</v>
      </c>
    </row>
    <row r="743" spans="1:5" x14ac:dyDescent="0.25">
      <c r="A743" s="168">
        <v>780</v>
      </c>
      <c r="B743" s="168" t="s">
        <v>340</v>
      </c>
      <c r="C743" s="168" t="s">
        <v>3487</v>
      </c>
      <c r="D743" s="168" t="s">
        <v>1754</v>
      </c>
      <c r="E743" s="168" t="s">
        <v>1755</v>
      </c>
    </row>
    <row r="744" spans="1:5" x14ac:dyDescent="0.25">
      <c r="A744" s="168">
        <v>781</v>
      </c>
      <c r="B744" s="168" t="s">
        <v>340</v>
      </c>
      <c r="C744" s="168" t="s">
        <v>3487</v>
      </c>
      <c r="D744" s="168" t="s">
        <v>1756</v>
      </c>
      <c r="E744" s="168" t="s">
        <v>1757</v>
      </c>
    </row>
    <row r="745" spans="1:5" x14ac:dyDescent="0.25">
      <c r="A745" s="168">
        <v>782</v>
      </c>
      <c r="B745" s="168" t="s">
        <v>340</v>
      </c>
      <c r="C745" s="168" t="s">
        <v>3487</v>
      </c>
      <c r="D745" s="168" t="s">
        <v>1758</v>
      </c>
      <c r="E745" s="168" t="s">
        <v>1759</v>
      </c>
    </row>
    <row r="746" spans="1:5" x14ac:dyDescent="0.25">
      <c r="A746" s="168">
        <v>783</v>
      </c>
      <c r="B746" s="168" t="s">
        <v>340</v>
      </c>
      <c r="C746" s="168" t="s">
        <v>3487</v>
      </c>
      <c r="D746" s="168" t="s">
        <v>1760</v>
      </c>
      <c r="E746" s="168" t="s">
        <v>1761</v>
      </c>
    </row>
    <row r="747" spans="1:5" x14ac:dyDescent="0.25">
      <c r="A747" s="168">
        <v>784</v>
      </c>
      <c r="B747" s="168" t="s">
        <v>340</v>
      </c>
      <c r="C747" s="168" t="s">
        <v>3487</v>
      </c>
      <c r="D747" s="168" t="s">
        <v>1762</v>
      </c>
      <c r="E747" s="168" t="s">
        <v>1763</v>
      </c>
    </row>
    <row r="748" spans="1:5" ht="45" x14ac:dyDescent="0.25">
      <c r="A748" s="168">
        <v>785</v>
      </c>
      <c r="B748" s="168" t="s">
        <v>340</v>
      </c>
      <c r="C748" s="168" t="s">
        <v>3487</v>
      </c>
      <c r="D748" s="168" t="s">
        <v>1764</v>
      </c>
      <c r="E748" s="168" t="s">
        <v>863</v>
      </c>
    </row>
    <row r="749" spans="1:5" ht="45" x14ac:dyDescent="0.25">
      <c r="A749" s="168">
        <v>786</v>
      </c>
      <c r="B749" s="168" t="s">
        <v>340</v>
      </c>
      <c r="C749" s="168" t="s">
        <v>3487</v>
      </c>
      <c r="D749" s="168" t="s">
        <v>1765</v>
      </c>
      <c r="E749" s="168" t="s">
        <v>865</v>
      </c>
    </row>
    <row r="750" spans="1:5" ht="30" x14ac:dyDescent="0.25">
      <c r="A750" s="168">
        <v>787</v>
      </c>
      <c r="B750" s="168" t="s">
        <v>340</v>
      </c>
      <c r="C750" s="168" t="s">
        <v>3487</v>
      </c>
      <c r="D750" s="168" t="s">
        <v>1766</v>
      </c>
      <c r="E750" s="168" t="s">
        <v>1767</v>
      </c>
    </row>
    <row r="751" spans="1:5" x14ac:dyDescent="0.25">
      <c r="A751" s="168">
        <v>788</v>
      </c>
      <c r="B751" s="168" t="s">
        <v>340</v>
      </c>
      <c r="C751" s="168" t="s">
        <v>3487</v>
      </c>
      <c r="D751" s="168" t="s">
        <v>1768</v>
      </c>
      <c r="E751" s="168" t="s">
        <v>1769</v>
      </c>
    </row>
    <row r="752" spans="1:5" x14ac:dyDescent="0.25">
      <c r="A752" s="168">
        <v>789</v>
      </c>
      <c r="B752" s="168" t="s">
        <v>340</v>
      </c>
      <c r="C752" s="168" t="s">
        <v>3487</v>
      </c>
      <c r="D752" s="168" t="s">
        <v>1770</v>
      </c>
      <c r="E752" s="168" t="s">
        <v>1771</v>
      </c>
    </row>
    <row r="753" spans="1:5" x14ac:dyDescent="0.25">
      <c r="A753" s="168">
        <v>790</v>
      </c>
      <c r="B753" s="168" t="s">
        <v>340</v>
      </c>
      <c r="C753" s="168" t="s">
        <v>3487</v>
      </c>
      <c r="D753" s="168" t="s">
        <v>1772</v>
      </c>
      <c r="E753" s="168" t="s">
        <v>1773</v>
      </c>
    </row>
    <row r="754" spans="1:5" x14ac:dyDescent="0.25">
      <c r="A754" s="168">
        <v>791</v>
      </c>
      <c r="B754" s="168" t="s">
        <v>340</v>
      </c>
      <c r="C754" s="168" t="s">
        <v>3487</v>
      </c>
      <c r="D754" s="168" t="s">
        <v>1774</v>
      </c>
      <c r="E754" s="168" t="s">
        <v>1775</v>
      </c>
    </row>
    <row r="755" spans="1:5" x14ac:dyDescent="0.25">
      <c r="A755" s="168">
        <v>792</v>
      </c>
      <c r="B755" s="168" t="s">
        <v>340</v>
      </c>
      <c r="C755" s="168" t="s">
        <v>3487</v>
      </c>
      <c r="D755" s="168" t="s">
        <v>1776</v>
      </c>
      <c r="E755" s="168" t="s">
        <v>1777</v>
      </c>
    </row>
    <row r="756" spans="1:5" x14ac:dyDescent="0.25">
      <c r="A756" s="168">
        <v>793</v>
      </c>
      <c r="B756" s="168" t="s">
        <v>340</v>
      </c>
      <c r="C756" s="168" t="s">
        <v>3487</v>
      </c>
      <c r="D756" s="168" t="s">
        <v>1778</v>
      </c>
      <c r="E756" s="168" t="s">
        <v>1779</v>
      </c>
    </row>
    <row r="757" spans="1:5" x14ac:dyDescent="0.25">
      <c r="A757" s="168">
        <v>794</v>
      </c>
      <c r="B757" s="168" t="s">
        <v>340</v>
      </c>
      <c r="C757" s="168" t="s">
        <v>3487</v>
      </c>
      <c r="D757" s="168" t="s">
        <v>1780</v>
      </c>
      <c r="E757" s="168" t="s">
        <v>1781</v>
      </c>
    </row>
    <row r="758" spans="1:5" x14ac:dyDescent="0.25">
      <c r="A758" s="168">
        <v>795</v>
      </c>
      <c r="B758" s="168" t="s">
        <v>340</v>
      </c>
      <c r="C758" s="168" t="s">
        <v>3487</v>
      </c>
      <c r="D758" s="168" t="s">
        <v>1782</v>
      </c>
      <c r="E758" s="168" t="s">
        <v>1783</v>
      </c>
    </row>
    <row r="759" spans="1:5" x14ac:dyDescent="0.25">
      <c r="A759" s="168">
        <v>796</v>
      </c>
      <c r="B759" s="168" t="s">
        <v>340</v>
      </c>
      <c r="C759" s="168" t="s">
        <v>3487</v>
      </c>
      <c r="D759" s="168" t="s">
        <v>1784</v>
      </c>
      <c r="E759" s="168" t="s">
        <v>1785</v>
      </c>
    </row>
    <row r="760" spans="1:5" x14ac:dyDescent="0.25">
      <c r="A760" s="168">
        <v>797</v>
      </c>
      <c r="B760" s="168" t="s">
        <v>340</v>
      </c>
      <c r="C760" s="168" t="s">
        <v>3487</v>
      </c>
      <c r="D760" s="168" t="s">
        <v>1786</v>
      </c>
      <c r="E760" s="168" t="s">
        <v>1787</v>
      </c>
    </row>
    <row r="761" spans="1:5" x14ac:dyDescent="0.25">
      <c r="A761" s="168">
        <v>798</v>
      </c>
      <c r="B761" s="168" t="s">
        <v>340</v>
      </c>
      <c r="C761" s="168" t="s">
        <v>3487</v>
      </c>
      <c r="D761" s="168" t="s">
        <v>1788</v>
      </c>
      <c r="E761" s="168" t="s">
        <v>1789</v>
      </c>
    </row>
    <row r="762" spans="1:5" x14ac:dyDescent="0.25">
      <c r="A762" s="168">
        <v>799</v>
      </c>
      <c r="B762" s="168" t="s">
        <v>340</v>
      </c>
      <c r="C762" s="168" t="s">
        <v>3487</v>
      </c>
      <c r="D762" s="168" t="s">
        <v>1790</v>
      </c>
      <c r="E762" s="168" t="s">
        <v>1791</v>
      </c>
    </row>
    <row r="763" spans="1:5" x14ac:dyDescent="0.25">
      <c r="A763" s="168">
        <v>800</v>
      </c>
      <c r="B763" s="168" t="s">
        <v>340</v>
      </c>
      <c r="C763" s="168" t="s">
        <v>3487</v>
      </c>
      <c r="D763" s="168" t="s">
        <v>1792</v>
      </c>
      <c r="E763" s="168" t="s">
        <v>1793</v>
      </c>
    </row>
    <row r="764" spans="1:5" ht="45" x14ac:dyDescent="0.25">
      <c r="A764" s="168">
        <v>801</v>
      </c>
      <c r="B764" s="168" t="s">
        <v>340</v>
      </c>
      <c r="C764" s="168" t="s">
        <v>3487</v>
      </c>
      <c r="D764" s="168" t="s">
        <v>1794</v>
      </c>
      <c r="E764" s="168" t="s">
        <v>863</v>
      </c>
    </row>
    <row r="765" spans="1:5" ht="45" x14ac:dyDescent="0.25">
      <c r="A765" s="168">
        <v>802</v>
      </c>
      <c r="B765" s="168" t="s">
        <v>340</v>
      </c>
      <c r="C765" s="168" t="s">
        <v>3487</v>
      </c>
      <c r="D765" s="168" t="s">
        <v>1795</v>
      </c>
      <c r="E765" s="168" t="s">
        <v>865</v>
      </c>
    </row>
    <row r="766" spans="1:5" ht="30" x14ac:dyDescent="0.25">
      <c r="A766" s="168">
        <v>803</v>
      </c>
      <c r="B766" s="168" t="s">
        <v>340</v>
      </c>
      <c r="C766" s="168" t="s">
        <v>3487</v>
      </c>
      <c r="D766" s="168" t="s">
        <v>1796</v>
      </c>
      <c r="E766" s="168" t="s">
        <v>1797</v>
      </c>
    </row>
    <row r="767" spans="1:5" x14ac:dyDescent="0.25">
      <c r="A767" s="168">
        <v>804</v>
      </c>
      <c r="B767" s="168" t="s">
        <v>340</v>
      </c>
      <c r="C767" s="168" t="s">
        <v>3487</v>
      </c>
      <c r="D767" s="168" t="s">
        <v>1798</v>
      </c>
      <c r="E767" s="168" t="s">
        <v>1799</v>
      </c>
    </row>
    <row r="768" spans="1:5" x14ac:dyDescent="0.25">
      <c r="A768" s="168">
        <v>805</v>
      </c>
      <c r="B768" s="168" t="s">
        <v>340</v>
      </c>
      <c r="C768" s="168" t="s">
        <v>3487</v>
      </c>
      <c r="D768" s="168" t="s">
        <v>1800</v>
      </c>
      <c r="E768" s="168" t="s">
        <v>1801</v>
      </c>
    </row>
    <row r="769" spans="1:5" x14ac:dyDescent="0.25">
      <c r="A769" s="168">
        <v>806</v>
      </c>
      <c r="B769" s="168" t="s">
        <v>340</v>
      </c>
      <c r="C769" s="168" t="s">
        <v>3487</v>
      </c>
      <c r="D769" s="168" t="s">
        <v>1802</v>
      </c>
      <c r="E769" s="168" t="s">
        <v>1803</v>
      </c>
    </row>
    <row r="770" spans="1:5" x14ac:dyDescent="0.25">
      <c r="A770" s="168">
        <v>807</v>
      </c>
      <c r="B770" s="168" t="s">
        <v>340</v>
      </c>
      <c r="C770" s="168" t="s">
        <v>3487</v>
      </c>
      <c r="D770" s="168" t="s">
        <v>1804</v>
      </c>
      <c r="E770" s="168" t="s">
        <v>1805</v>
      </c>
    </row>
    <row r="771" spans="1:5" x14ac:dyDescent="0.25">
      <c r="A771" s="168">
        <v>808</v>
      </c>
      <c r="B771" s="168" t="s">
        <v>340</v>
      </c>
      <c r="C771" s="168" t="s">
        <v>3487</v>
      </c>
      <c r="D771" s="168" t="s">
        <v>1806</v>
      </c>
      <c r="E771" s="168" t="s">
        <v>1807</v>
      </c>
    </row>
    <row r="772" spans="1:5" x14ac:dyDescent="0.25">
      <c r="A772" s="168">
        <v>809</v>
      </c>
      <c r="B772" s="168" t="s">
        <v>340</v>
      </c>
      <c r="C772" s="168" t="s">
        <v>3487</v>
      </c>
      <c r="D772" s="168" t="s">
        <v>1808</v>
      </c>
      <c r="E772" s="168" t="s">
        <v>1809</v>
      </c>
    </row>
    <row r="773" spans="1:5" x14ac:dyDescent="0.25">
      <c r="A773" s="168">
        <v>810</v>
      </c>
      <c r="B773" s="168" t="s">
        <v>340</v>
      </c>
      <c r="C773" s="168" t="s">
        <v>3487</v>
      </c>
      <c r="D773" s="168" t="s">
        <v>1810</v>
      </c>
      <c r="E773" s="168" t="s">
        <v>1811</v>
      </c>
    </row>
    <row r="774" spans="1:5" x14ac:dyDescent="0.25">
      <c r="A774" s="168">
        <v>811</v>
      </c>
      <c r="B774" s="168" t="s">
        <v>340</v>
      </c>
      <c r="C774" s="168" t="s">
        <v>3487</v>
      </c>
      <c r="D774" s="168" t="s">
        <v>1812</v>
      </c>
      <c r="E774" s="168" t="s">
        <v>1813</v>
      </c>
    </row>
    <row r="775" spans="1:5" x14ac:dyDescent="0.25">
      <c r="A775" s="168">
        <v>812</v>
      </c>
      <c r="B775" s="168" t="s">
        <v>340</v>
      </c>
      <c r="C775" s="168" t="s">
        <v>3487</v>
      </c>
      <c r="D775" s="168" t="s">
        <v>1814</v>
      </c>
      <c r="E775" s="168" t="s">
        <v>1815</v>
      </c>
    </row>
    <row r="776" spans="1:5" x14ac:dyDescent="0.25">
      <c r="A776" s="168">
        <v>813</v>
      </c>
      <c r="B776" s="168" t="s">
        <v>340</v>
      </c>
      <c r="C776" s="168" t="s">
        <v>3487</v>
      </c>
      <c r="D776" s="168" t="s">
        <v>1816</v>
      </c>
      <c r="E776" s="168" t="s">
        <v>1817</v>
      </c>
    </row>
    <row r="777" spans="1:5" x14ac:dyDescent="0.25">
      <c r="A777" s="168">
        <v>814</v>
      </c>
      <c r="B777" s="168" t="s">
        <v>340</v>
      </c>
      <c r="C777" s="168" t="s">
        <v>3487</v>
      </c>
      <c r="D777" s="168" t="s">
        <v>1818</v>
      </c>
      <c r="E777" s="168" t="s">
        <v>1819</v>
      </c>
    </row>
    <row r="778" spans="1:5" x14ac:dyDescent="0.25">
      <c r="A778" s="168">
        <v>815</v>
      </c>
      <c r="B778" s="168" t="s">
        <v>340</v>
      </c>
      <c r="C778" s="168" t="s">
        <v>3487</v>
      </c>
      <c r="D778" s="168" t="s">
        <v>1820</v>
      </c>
      <c r="E778" s="168" t="s">
        <v>1821</v>
      </c>
    </row>
    <row r="779" spans="1:5" x14ac:dyDescent="0.25">
      <c r="A779" s="168">
        <v>816</v>
      </c>
      <c r="B779" s="168" t="s">
        <v>340</v>
      </c>
      <c r="C779" s="168" t="s">
        <v>3487</v>
      </c>
      <c r="D779" s="168" t="s">
        <v>1822</v>
      </c>
      <c r="E779" s="168" t="s">
        <v>1823</v>
      </c>
    </row>
    <row r="780" spans="1:5" ht="45" x14ac:dyDescent="0.25">
      <c r="A780" s="168">
        <v>817</v>
      </c>
      <c r="B780" s="168" t="s">
        <v>340</v>
      </c>
      <c r="C780" s="168" t="s">
        <v>3487</v>
      </c>
      <c r="D780" s="168" t="s">
        <v>1824</v>
      </c>
      <c r="E780" s="168" t="s">
        <v>863</v>
      </c>
    </row>
    <row r="781" spans="1:5" ht="45" x14ac:dyDescent="0.25">
      <c r="A781" s="168">
        <v>818</v>
      </c>
      <c r="B781" s="168" t="s">
        <v>340</v>
      </c>
      <c r="C781" s="168" t="s">
        <v>3487</v>
      </c>
      <c r="D781" s="168" t="s">
        <v>1825</v>
      </c>
      <c r="E781" s="168" t="s">
        <v>865</v>
      </c>
    </row>
    <row r="782" spans="1:5" ht="30" x14ac:dyDescent="0.25">
      <c r="A782" s="168">
        <v>819</v>
      </c>
      <c r="B782" s="168" t="s">
        <v>340</v>
      </c>
      <c r="C782" s="168" t="s">
        <v>3487</v>
      </c>
      <c r="D782" s="168" t="s">
        <v>1826</v>
      </c>
      <c r="E782" s="168" t="s">
        <v>1827</v>
      </c>
    </row>
    <row r="783" spans="1:5" x14ac:dyDescent="0.25">
      <c r="A783" s="168">
        <v>820</v>
      </c>
      <c r="B783" s="168" t="s">
        <v>340</v>
      </c>
      <c r="C783" s="168" t="s">
        <v>3487</v>
      </c>
      <c r="D783" s="168" t="s">
        <v>1828</v>
      </c>
      <c r="E783" s="168" t="s">
        <v>1829</v>
      </c>
    </row>
    <row r="784" spans="1:5" x14ac:dyDescent="0.25">
      <c r="A784" s="168">
        <v>821</v>
      </c>
      <c r="B784" s="168" t="s">
        <v>340</v>
      </c>
      <c r="C784" s="168" t="s">
        <v>3487</v>
      </c>
      <c r="D784" s="168" t="s">
        <v>1830</v>
      </c>
      <c r="E784" s="168" t="s">
        <v>1831</v>
      </c>
    </row>
    <row r="785" spans="1:5" x14ac:dyDescent="0.25">
      <c r="A785" s="168">
        <v>822</v>
      </c>
      <c r="B785" s="168" t="s">
        <v>340</v>
      </c>
      <c r="C785" s="168" t="s">
        <v>3487</v>
      </c>
      <c r="D785" s="168" t="s">
        <v>1832</v>
      </c>
      <c r="E785" s="168" t="s">
        <v>1833</v>
      </c>
    </row>
    <row r="786" spans="1:5" x14ac:dyDescent="0.25">
      <c r="A786" s="168">
        <v>823</v>
      </c>
      <c r="B786" s="168" t="s">
        <v>340</v>
      </c>
      <c r="C786" s="168" t="s">
        <v>3487</v>
      </c>
      <c r="D786" s="168" t="s">
        <v>1834</v>
      </c>
      <c r="E786" s="168" t="s">
        <v>1835</v>
      </c>
    </row>
    <row r="787" spans="1:5" x14ac:dyDescent="0.25">
      <c r="A787" s="168">
        <v>824</v>
      </c>
      <c r="B787" s="168" t="s">
        <v>340</v>
      </c>
      <c r="C787" s="168" t="s">
        <v>3487</v>
      </c>
      <c r="D787" s="168" t="s">
        <v>1836</v>
      </c>
      <c r="E787" s="168" t="s">
        <v>1837</v>
      </c>
    </row>
    <row r="788" spans="1:5" x14ac:dyDescent="0.25">
      <c r="A788" s="168">
        <v>825</v>
      </c>
      <c r="B788" s="168" t="s">
        <v>340</v>
      </c>
      <c r="C788" s="168" t="s">
        <v>3487</v>
      </c>
      <c r="D788" s="168" t="s">
        <v>1838</v>
      </c>
      <c r="E788" s="168" t="s">
        <v>1839</v>
      </c>
    </row>
    <row r="789" spans="1:5" x14ac:dyDescent="0.25">
      <c r="A789" s="168">
        <v>826</v>
      </c>
      <c r="B789" s="168" t="s">
        <v>340</v>
      </c>
      <c r="C789" s="168" t="s">
        <v>3487</v>
      </c>
      <c r="D789" s="168" t="s">
        <v>1840</v>
      </c>
      <c r="E789" s="168" t="s">
        <v>1841</v>
      </c>
    </row>
    <row r="790" spans="1:5" x14ac:dyDescent="0.25">
      <c r="A790" s="168">
        <v>827</v>
      </c>
      <c r="B790" s="168" t="s">
        <v>340</v>
      </c>
      <c r="C790" s="168" t="s">
        <v>3487</v>
      </c>
      <c r="D790" s="168" t="s">
        <v>1842</v>
      </c>
      <c r="E790" s="168" t="s">
        <v>1843</v>
      </c>
    </row>
    <row r="791" spans="1:5" x14ac:dyDescent="0.25">
      <c r="A791" s="168">
        <v>828</v>
      </c>
      <c r="B791" s="168" t="s">
        <v>340</v>
      </c>
      <c r="C791" s="168" t="s">
        <v>3487</v>
      </c>
      <c r="D791" s="168" t="s">
        <v>1844</v>
      </c>
      <c r="E791" s="168" t="s">
        <v>1845</v>
      </c>
    </row>
    <row r="792" spans="1:5" x14ac:dyDescent="0.25">
      <c r="A792" s="168">
        <v>829</v>
      </c>
      <c r="B792" s="168" t="s">
        <v>340</v>
      </c>
      <c r="C792" s="168" t="s">
        <v>3487</v>
      </c>
      <c r="D792" s="168" t="s">
        <v>1846</v>
      </c>
      <c r="E792" s="168" t="s">
        <v>1847</v>
      </c>
    </row>
    <row r="793" spans="1:5" x14ac:dyDescent="0.25">
      <c r="A793" s="168">
        <v>830</v>
      </c>
      <c r="B793" s="168" t="s">
        <v>340</v>
      </c>
      <c r="C793" s="168" t="s">
        <v>3487</v>
      </c>
      <c r="D793" s="168" t="s">
        <v>1848</v>
      </c>
      <c r="E793" s="168" t="s">
        <v>1849</v>
      </c>
    </row>
    <row r="794" spans="1:5" x14ac:dyDescent="0.25">
      <c r="A794" s="168">
        <v>831</v>
      </c>
      <c r="B794" s="168" t="s">
        <v>340</v>
      </c>
      <c r="C794" s="168" t="s">
        <v>3487</v>
      </c>
      <c r="D794" s="168" t="s">
        <v>1850</v>
      </c>
      <c r="E794" s="168" t="s">
        <v>1851</v>
      </c>
    </row>
    <row r="795" spans="1:5" x14ac:dyDescent="0.25">
      <c r="A795" s="168">
        <v>832</v>
      </c>
      <c r="B795" s="168" t="s">
        <v>340</v>
      </c>
      <c r="C795" s="168" t="s">
        <v>3487</v>
      </c>
      <c r="D795" s="168" t="s">
        <v>1852</v>
      </c>
      <c r="E795" s="168" t="s">
        <v>1853</v>
      </c>
    </row>
    <row r="796" spans="1:5" ht="45" x14ac:dyDescent="0.25">
      <c r="A796" s="168">
        <v>833</v>
      </c>
      <c r="B796" s="168" t="s">
        <v>340</v>
      </c>
      <c r="C796" s="168" t="s">
        <v>3487</v>
      </c>
      <c r="D796" s="168" t="s">
        <v>1854</v>
      </c>
      <c r="E796" s="168" t="s">
        <v>863</v>
      </c>
    </row>
    <row r="797" spans="1:5" ht="45" x14ac:dyDescent="0.25">
      <c r="A797" s="168">
        <v>834</v>
      </c>
      <c r="B797" s="168" t="s">
        <v>340</v>
      </c>
      <c r="C797" s="168" t="s">
        <v>3487</v>
      </c>
      <c r="D797" s="168" t="s">
        <v>1855</v>
      </c>
      <c r="E797" s="168" t="s">
        <v>865</v>
      </c>
    </row>
    <row r="798" spans="1:5" ht="30" x14ac:dyDescent="0.25">
      <c r="A798" s="168">
        <v>835</v>
      </c>
      <c r="B798" s="168" t="s">
        <v>340</v>
      </c>
      <c r="C798" s="168" t="s">
        <v>3487</v>
      </c>
      <c r="D798" s="168" t="s">
        <v>1856</v>
      </c>
      <c r="E798" s="168" t="s">
        <v>1857</v>
      </c>
    </row>
    <row r="799" spans="1:5" x14ac:dyDescent="0.25">
      <c r="A799" s="168">
        <v>836</v>
      </c>
      <c r="B799" s="168" t="s">
        <v>340</v>
      </c>
      <c r="C799" s="168" t="s">
        <v>3487</v>
      </c>
      <c r="D799" s="168" t="s">
        <v>1858</v>
      </c>
      <c r="E799" s="168" t="s">
        <v>1859</v>
      </c>
    </row>
    <row r="800" spans="1:5" x14ac:dyDescent="0.25">
      <c r="A800" s="168">
        <v>837</v>
      </c>
      <c r="B800" s="168" t="s">
        <v>340</v>
      </c>
      <c r="C800" s="168" t="s">
        <v>3487</v>
      </c>
      <c r="D800" s="168" t="s">
        <v>1860</v>
      </c>
      <c r="E800" s="168" t="s">
        <v>1861</v>
      </c>
    </row>
    <row r="801" spans="1:5" x14ac:dyDescent="0.25">
      <c r="A801" s="168">
        <v>838</v>
      </c>
      <c r="B801" s="168" t="s">
        <v>340</v>
      </c>
      <c r="C801" s="168" t="s">
        <v>3487</v>
      </c>
      <c r="D801" s="168" t="s">
        <v>1862</v>
      </c>
      <c r="E801" s="168" t="s">
        <v>1863</v>
      </c>
    </row>
    <row r="802" spans="1:5" x14ac:dyDescent="0.25">
      <c r="A802" s="168">
        <v>839</v>
      </c>
      <c r="B802" s="168" t="s">
        <v>340</v>
      </c>
      <c r="C802" s="168" t="s">
        <v>3487</v>
      </c>
      <c r="D802" s="168" t="s">
        <v>1864</v>
      </c>
      <c r="E802" s="168" t="s">
        <v>1865</v>
      </c>
    </row>
    <row r="803" spans="1:5" x14ac:dyDescent="0.25">
      <c r="A803" s="168">
        <v>840</v>
      </c>
      <c r="B803" s="168" t="s">
        <v>340</v>
      </c>
      <c r="C803" s="168" t="s">
        <v>3487</v>
      </c>
      <c r="D803" s="168" t="s">
        <v>1866</v>
      </c>
      <c r="E803" s="168" t="s">
        <v>1867</v>
      </c>
    </row>
    <row r="804" spans="1:5" x14ac:dyDescent="0.25">
      <c r="A804" s="168">
        <v>841</v>
      </c>
      <c r="B804" s="168" t="s">
        <v>340</v>
      </c>
      <c r="C804" s="168" t="s">
        <v>3487</v>
      </c>
      <c r="D804" s="168" t="s">
        <v>1868</v>
      </c>
      <c r="E804" s="168" t="s">
        <v>1869</v>
      </c>
    </row>
    <row r="805" spans="1:5" x14ac:dyDescent="0.25">
      <c r="A805" s="168">
        <v>842</v>
      </c>
      <c r="B805" s="168" t="s">
        <v>340</v>
      </c>
      <c r="C805" s="168" t="s">
        <v>3487</v>
      </c>
      <c r="D805" s="168" t="s">
        <v>1870</v>
      </c>
      <c r="E805" s="168" t="s">
        <v>1871</v>
      </c>
    </row>
    <row r="806" spans="1:5" x14ac:dyDescent="0.25">
      <c r="A806" s="168">
        <v>843</v>
      </c>
      <c r="B806" s="168" t="s">
        <v>340</v>
      </c>
      <c r="C806" s="168" t="s">
        <v>3487</v>
      </c>
      <c r="D806" s="168" t="s">
        <v>1872</v>
      </c>
      <c r="E806" s="168" t="s">
        <v>1873</v>
      </c>
    </row>
    <row r="807" spans="1:5" x14ac:dyDescent="0.25">
      <c r="A807" s="168">
        <v>844</v>
      </c>
      <c r="B807" s="168" t="s">
        <v>340</v>
      </c>
      <c r="C807" s="168" t="s">
        <v>3487</v>
      </c>
      <c r="D807" s="168" t="s">
        <v>1874</v>
      </c>
      <c r="E807" s="168" t="s">
        <v>1875</v>
      </c>
    </row>
    <row r="808" spans="1:5" x14ac:dyDescent="0.25">
      <c r="A808" s="168">
        <v>845</v>
      </c>
      <c r="B808" s="168" t="s">
        <v>340</v>
      </c>
      <c r="C808" s="168" t="s">
        <v>3487</v>
      </c>
      <c r="D808" s="168" t="s">
        <v>1876</v>
      </c>
      <c r="E808" s="168" t="s">
        <v>1877</v>
      </c>
    </row>
    <row r="809" spans="1:5" x14ac:dyDescent="0.25">
      <c r="A809" s="168">
        <v>846</v>
      </c>
      <c r="B809" s="168" t="s">
        <v>340</v>
      </c>
      <c r="C809" s="168" t="s">
        <v>3487</v>
      </c>
      <c r="D809" s="168" t="s">
        <v>1878</v>
      </c>
      <c r="E809" s="168" t="s">
        <v>1879</v>
      </c>
    </row>
    <row r="810" spans="1:5" x14ac:dyDescent="0.25">
      <c r="A810" s="168">
        <v>847</v>
      </c>
      <c r="B810" s="168" t="s">
        <v>340</v>
      </c>
      <c r="C810" s="168" t="s">
        <v>3487</v>
      </c>
      <c r="D810" s="168" t="s">
        <v>1880</v>
      </c>
      <c r="E810" s="168" t="s">
        <v>1881</v>
      </c>
    </row>
    <row r="811" spans="1:5" x14ac:dyDescent="0.25">
      <c r="A811" s="168">
        <v>848</v>
      </c>
      <c r="B811" s="168" t="s">
        <v>340</v>
      </c>
      <c r="C811" s="168" t="s">
        <v>3487</v>
      </c>
      <c r="D811" s="168" t="s">
        <v>1882</v>
      </c>
      <c r="E811" s="168" t="s">
        <v>1883</v>
      </c>
    </row>
    <row r="812" spans="1:5" ht="45" x14ac:dyDescent="0.25">
      <c r="A812" s="168">
        <v>849</v>
      </c>
      <c r="B812" s="168" t="s">
        <v>340</v>
      </c>
      <c r="C812" s="168" t="s">
        <v>3487</v>
      </c>
      <c r="D812" s="168" t="s">
        <v>1884</v>
      </c>
      <c r="E812" s="168" t="s">
        <v>863</v>
      </c>
    </row>
    <row r="813" spans="1:5" ht="45" x14ac:dyDescent="0.25">
      <c r="A813" s="168">
        <v>850</v>
      </c>
      <c r="B813" s="168" t="s">
        <v>340</v>
      </c>
      <c r="C813" s="168" t="s">
        <v>3487</v>
      </c>
      <c r="D813" s="168" t="s">
        <v>1885</v>
      </c>
      <c r="E813" s="168" t="s">
        <v>865</v>
      </c>
    </row>
    <row r="814" spans="1:5" ht="30" x14ac:dyDescent="0.25">
      <c r="A814" s="168">
        <v>851</v>
      </c>
      <c r="B814" s="168" t="s">
        <v>340</v>
      </c>
      <c r="C814" s="168" t="s">
        <v>3487</v>
      </c>
      <c r="D814" s="168" t="s">
        <v>1886</v>
      </c>
      <c r="E814" s="168" t="s">
        <v>1887</v>
      </c>
    </row>
    <row r="815" spans="1:5" x14ac:dyDescent="0.25">
      <c r="A815" s="168">
        <v>852</v>
      </c>
      <c r="B815" s="168" t="s">
        <v>340</v>
      </c>
      <c r="C815" s="168" t="s">
        <v>3487</v>
      </c>
      <c r="D815" s="168" t="s">
        <v>1888</v>
      </c>
      <c r="E815" s="168" t="s">
        <v>1889</v>
      </c>
    </row>
    <row r="816" spans="1:5" x14ac:dyDescent="0.25">
      <c r="A816" s="168">
        <v>853</v>
      </c>
      <c r="B816" s="168" t="s">
        <v>340</v>
      </c>
      <c r="C816" s="168" t="s">
        <v>3487</v>
      </c>
      <c r="D816" s="168" t="s">
        <v>1890</v>
      </c>
      <c r="E816" s="168" t="s">
        <v>1891</v>
      </c>
    </row>
    <row r="817" spans="1:5" x14ac:dyDescent="0.25">
      <c r="A817" s="168">
        <v>854</v>
      </c>
      <c r="B817" s="168" t="s">
        <v>340</v>
      </c>
      <c r="C817" s="168" t="s">
        <v>3487</v>
      </c>
      <c r="D817" s="168" t="s">
        <v>1892</v>
      </c>
      <c r="E817" s="168" t="s">
        <v>1893</v>
      </c>
    </row>
    <row r="818" spans="1:5" x14ac:dyDescent="0.25">
      <c r="A818" s="168">
        <v>855</v>
      </c>
      <c r="B818" s="168" t="s">
        <v>340</v>
      </c>
      <c r="C818" s="168" t="s">
        <v>3487</v>
      </c>
      <c r="D818" s="168" t="s">
        <v>1894</v>
      </c>
      <c r="E818" s="168" t="s">
        <v>1895</v>
      </c>
    </row>
    <row r="819" spans="1:5" x14ac:dyDescent="0.25">
      <c r="A819" s="168">
        <v>856</v>
      </c>
      <c r="B819" s="168" t="s">
        <v>340</v>
      </c>
      <c r="C819" s="168" t="s">
        <v>3487</v>
      </c>
      <c r="D819" s="168" t="s">
        <v>1896</v>
      </c>
      <c r="E819" s="168" t="s">
        <v>1897</v>
      </c>
    </row>
    <row r="820" spans="1:5" x14ac:dyDescent="0.25">
      <c r="A820" s="168">
        <v>857</v>
      </c>
      <c r="B820" s="168" t="s">
        <v>340</v>
      </c>
      <c r="C820" s="168" t="s">
        <v>3487</v>
      </c>
      <c r="D820" s="168" t="s">
        <v>1898</v>
      </c>
      <c r="E820" s="168" t="s">
        <v>1899</v>
      </c>
    </row>
    <row r="821" spans="1:5" x14ac:dyDescent="0.25">
      <c r="A821" s="168">
        <v>858</v>
      </c>
      <c r="B821" s="168" t="s">
        <v>340</v>
      </c>
      <c r="C821" s="168" t="s">
        <v>3487</v>
      </c>
      <c r="D821" s="168" t="s">
        <v>1900</v>
      </c>
      <c r="E821" s="168" t="s">
        <v>1901</v>
      </c>
    </row>
    <row r="822" spans="1:5" x14ac:dyDescent="0.25">
      <c r="A822" s="168">
        <v>859</v>
      </c>
      <c r="B822" s="168" t="s">
        <v>340</v>
      </c>
      <c r="C822" s="168" t="s">
        <v>3487</v>
      </c>
      <c r="D822" s="168" t="s">
        <v>1902</v>
      </c>
      <c r="E822" s="168" t="s">
        <v>1903</v>
      </c>
    </row>
    <row r="823" spans="1:5" x14ac:dyDescent="0.25">
      <c r="A823" s="168">
        <v>860</v>
      </c>
      <c r="B823" s="168" t="s">
        <v>340</v>
      </c>
      <c r="C823" s="168" t="s">
        <v>3487</v>
      </c>
      <c r="D823" s="168" t="s">
        <v>1904</v>
      </c>
      <c r="E823" s="168" t="s">
        <v>1905</v>
      </c>
    </row>
    <row r="824" spans="1:5" x14ac:dyDescent="0.25">
      <c r="A824" s="168">
        <v>861</v>
      </c>
      <c r="B824" s="168" t="s">
        <v>340</v>
      </c>
      <c r="C824" s="168" t="s">
        <v>3487</v>
      </c>
      <c r="D824" s="168" t="s">
        <v>1906</v>
      </c>
      <c r="E824" s="168" t="s">
        <v>1907</v>
      </c>
    </row>
    <row r="825" spans="1:5" x14ac:dyDescent="0.25">
      <c r="A825" s="168">
        <v>862</v>
      </c>
      <c r="B825" s="168" t="s">
        <v>340</v>
      </c>
      <c r="C825" s="168" t="s">
        <v>3487</v>
      </c>
      <c r="D825" s="168" t="s">
        <v>1908</v>
      </c>
      <c r="E825" s="168" t="s">
        <v>1909</v>
      </c>
    </row>
    <row r="826" spans="1:5" x14ac:dyDescent="0.25">
      <c r="A826" s="168">
        <v>863</v>
      </c>
      <c r="B826" s="168" t="s">
        <v>340</v>
      </c>
      <c r="C826" s="168" t="s">
        <v>3487</v>
      </c>
      <c r="D826" s="168" t="s">
        <v>1910</v>
      </c>
      <c r="E826" s="168" t="s">
        <v>1911</v>
      </c>
    </row>
    <row r="827" spans="1:5" x14ac:dyDescent="0.25">
      <c r="A827" s="168">
        <v>864</v>
      </c>
      <c r="B827" s="168" t="s">
        <v>340</v>
      </c>
      <c r="C827" s="168" t="s">
        <v>3487</v>
      </c>
      <c r="D827" s="168" t="s">
        <v>1912</v>
      </c>
      <c r="E827" s="168" t="s">
        <v>1913</v>
      </c>
    </row>
    <row r="828" spans="1:5" ht="45" x14ac:dyDescent="0.25">
      <c r="A828" s="168">
        <v>865</v>
      </c>
      <c r="B828" s="168" t="s">
        <v>340</v>
      </c>
      <c r="C828" s="168" t="s">
        <v>3487</v>
      </c>
      <c r="D828" s="168" t="s">
        <v>1914</v>
      </c>
      <c r="E828" s="168" t="s">
        <v>863</v>
      </c>
    </row>
    <row r="829" spans="1:5" ht="45" x14ac:dyDescent="0.25">
      <c r="A829" s="168">
        <v>866</v>
      </c>
      <c r="B829" s="168" t="s">
        <v>340</v>
      </c>
      <c r="C829" s="168" t="s">
        <v>3487</v>
      </c>
      <c r="D829" s="168" t="s">
        <v>1915</v>
      </c>
      <c r="E829" s="168" t="s">
        <v>865</v>
      </c>
    </row>
    <row r="830" spans="1:5" ht="30" x14ac:dyDescent="0.25">
      <c r="A830" s="168">
        <v>867</v>
      </c>
      <c r="B830" s="168" t="s">
        <v>340</v>
      </c>
      <c r="C830" s="168" t="s">
        <v>3487</v>
      </c>
      <c r="D830" s="168" t="s">
        <v>1916</v>
      </c>
      <c r="E830" s="168" t="s">
        <v>1917</v>
      </c>
    </row>
    <row r="831" spans="1:5" x14ac:dyDescent="0.25">
      <c r="A831" s="168">
        <v>868</v>
      </c>
      <c r="B831" s="168" t="s">
        <v>340</v>
      </c>
      <c r="C831" s="168" t="s">
        <v>3487</v>
      </c>
      <c r="D831" s="168" t="s">
        <v>1918</v>
      </c>
      <c r="E831" s="168" t="s">
        <v>1919</v>
      </c>
    </row>
    <row r="832" spans="1:5" x14ac:dyDescent="0.25">
      <c r="A832" s="168">
        <v>869</v>
      </c>
      <c r="B832" s="168" t="s">
        <v>340</v>
      </c>
      <c r="C832" s="168" t="s">
        <v>3487</v>
      </c>
      <c r="D832" s="168" t="s">
        <v>1920</v>
      </c>
      <c r="E832" s="168" t="s">
        <v>1921</v>
      </c>
    </row>
    <row r="833" spans="1:5" x14ac:dyDescent="0.25">
      <c r="A833" s="168">
        <v>870</v>
      </c>
      <c r="B833" s="168" t="s">
        <v>340</v>
      </c>
      <c r="C833" s="168" t="s">
        <v>3487</v>
      </c>
      <c r="D833" s="168" t="s">
        <v>1922</v>
      </c>
      <c r="E833" s="168" t="s">
        <v>1923</v>
      </c>
    </row>
    <row r="834" spans="1:5" x14ac:dyDescent="0.25">
      <c r="A834" s="168">
        <v>871</v>
      </c>
      <c r="B834" s="168" t="s">
        <v>340</v>
      </c>
      <c r="C834" s="168" t="s">
        <v>3487</v>
      </c>
      <c r="D834" s="168" t="s">
        <v>1924</v>
      </c>
      <c r="E834" s="168" t="s">
        <v>1925</v>
      </c>
    </row>
    <row r="835" spans="1:5" x14ac:dyDescent="0.25">
      <c r="A835" s="168">
        <v>872</v>
      </c>
      <c r="B835" s="168" t="s">
        <v>340</v>
      </c>
      <c r="C835" s="168" t="s">
        <v>3487</v>
      </c>
      <c r="D835" s="168" t="s">
        <v>1926</v>
      </c>
      <c r="E835" s="168" t="s">
        <v>1927</v>
      </c>
    </row>
    <row r="836" spans="1:5" x14ac:dyDescent="0.25">
      <c r="A836" s="168">
        <v>873</v>
      </c>
      <c r="B836" s="168" t="s">
        <v>340</v>
      </c>
      <c r="C836" s="168" t="s">
        <v>3487</v>
      </c>
      <c r="D836" s="168" t="s">
        <v>1928</v>
      </c>
      <c r="E836" s="168" t="s">
        <v>1929</v>
      </c>
    </row>
    <row r="837" spans="1:5" x14ac:dyDescent="0.25">
      <c r="A837" s="168">
        <v>874</v>
      </c>
      <c r="B837" s="168" t="s">
        <v>340</v>
      </c>
      <c r="C837" s="168" t="s">
        <v>3487</v>
      </c>
      <c r="D837" s="168" t="s">
        <v>1930</v>
      </c>
      <c r="E837" s="168" t="s">
        <v>1931</v>
      </c>
    </row>
    <row r="838" spans="1:5" x14ac:dyDescent="0.25">
      <c r="A838" s="168">
        <v>875</v>
      </c>
      <c r="B838" s="168" t="s">
        <v>340</v>
      </c>
      <c r="C838" s="168" t="s">
        <v>3487</v>
      </c>
      <c r="D838" s="168" t="s">
        <v>1932</v>
      </c>
      <c r="E838" s="168" t="s">
        <v>1933</v>
      </c>
    </row>
    <row r="839" spans="1:5" x14ac:dyDescent="0.25">
      <c r="A839" s="168">
        <v>876</v>
      </c>
      <c r="B839" s="168" t="s">
        <v>340</v>
      </c>
      <c r="C839" s="168" t="s">
        <v>3487</v>
      </c>
      <c r="D839" s="168" t="s">
        <v>1934</v>
      </c>
      <c r="E839" s="168" t="s">
        <v>1935</v>
      </c>
    </row>
    <row r="840" spans="1:5" x14ac:dyDescent="0.25">
      <c r="A840" s="168">
        <v>877</v>
      </c>
      <c r="B840" s="168" t="s">
        <v>340</v>
      </c>
      <c r="C840" s="168" t="s">
        <v>3487</v>
      </c>
      <c r="D840" s="168" t="s">
        <v>1936</v>
      </c>
      <c r="E840" s="168" t="s">
        <v>1937</v>
      </c>
    </row>
    <row r="841" spans="1:5" x14ac:dyDescent="0.25">
      <c r="A841" s="168">
        <v>878</v>
      </c>
      <c r="B841" s="168" t="s">
        <v>340</v>
      </c>
      <c r="C841" s="168" t="s">
        <v>3487</v>
      </c>
      <c r="D841" s="168" t="s">
        <v>1938</v>
      </c>
      <c r="E841" s="168" t="s">
        <v>1939</v>
      </c>
    </row>
    <row r="842" spans="1:5" x14ac:dyDescent="0.25">
      <c r="A842" s="168">
        <v>879</v>
      </c>
      <c r="B842" s="168" t="s">
        <v>340</v>
      </c>
      <c r="C842" s="168" t="s">
        <v>3487</v>
      </c>
      <c r="D842" s="168" t="s">
        <v>1940</v>
      </c>
      <c r="E842" s="168" t="s">
        <v>1941</v>
      </c>
    </row>
    <row r="843" spans="1:5" x14ac:dyDescent="0.25">
      <c r="A843" s="168">
        <v>880</v>
      </c>
      <c r="B843" s="168" t="s">
        <v>340</v>
      </c>
      <c r="C843" s="168" t="s">
        <v>3487</v>
      </c>
      <c r="D843" s="168" t="s">
        <v>1942</v>
      </c>
      <c r="E843" s="168" t="s">
        <v>1943</v>
      </c>
    </row>
    <row r="844" spans="1:5" ht="45" x14ac:dyDescent="0.25">
      <c r="A844" s="168">
        <v>881</v>
      </c>
      <c r="B844" s="168" t="s">
        <v>340</v>
      </c>
      <c r="C844" s="168" t="s">
        <v>3487</v>
      </c>
      <c r="D844" s="168" t="s">
        <v>1944</v>
      </c>
      <c r="E844" s="168" t="s">
        <v>863</v>
      </c>
    </row>
    <row r="845" spans="1:5" ht="45" x14ac:dyDescent="0.25">
      <c r="A845" s="168">
        <v>882</v>
      </c>
      <c r="B845" s="168" t="s">
        <v>340</v>
      </c>
      <c r="C845" s="168" t="s">
        <v>3487</v>
      </c>
      <c r="D845" s="168" t="s">
        <v>1945</v>
      </c>
      <c r="E845" s="168" t="s">
        <v>865</v>
      </c>
    </row>
    <row r="846" spans="1:5" ht="30" x14ac:dyDescent="0.25">
      <c r="A846" s="168">
        <v>883</v>
      </c>
      <c r="B846" s="168" t="s">
        <v>340</v>
      </c>
      <c r="C846" s="168" t="s">
        <v>3487</v>
      </c>
      <c r="D846" s="168" t="s">
        <v>1946</v>
      </c>
      <c r="E846" s="168" t="s">
        <v>1947</v>
      </c>
    </row>
    <row r="847" spans="1:5" x14ac:dyDescent="0.25">
      <c r="A847" s="168">
        <v>884</v>
      </c>
      <c r="B847" s="168" t="s">
        <v>340</v>
      </c>
      <c r="C847" s="168" t="s">
        <v>3487</v>
      </c>
      <c r="D847" s="168" t="s">
        <v>1948</v>
      </c>
      <c r="E847" s="168" t="s">
        <v>1949</v>
      </c>
    </row>
    <row r="848" spans="1:5" x14ac:dyDescent="0.25">
      <c r="A848" s="168">
        <v>885</v>
      </c>
      <c r="B848" s="168" t="s">
        <v>340</v>
      </c>
      <c r="C848" s="168" t="s">
        <v>3487</v>
      </c>
      <c r="D848" s="168" t="s">
        <v>1950</v>
      </c>
      <c r="E848" s="168" t="s">
        <v>1951</v>
      </c>
    </row>
    <row r="849" spans="1:5" x14ac:dyDescent="0.25">
      <c r="A849" s="168">
        <v>886</v>
      </c>
      <c r="B849" s="168" t="s">
        <v>340</v>
      </c>
      <c r="C849" s="168" t="s">
        <v>3487</v>
      </c>
      <c r="D849" s="168" t="s">
        <v>1952</v>
      </c>
      <c r="E849" s="168" t="s">
        <v>1953</v>
      </c>
    </row>
    <row r="850" spans="1:5" x14ac:dyDescent="0.25">
      <c r="A850" s="168">
        <v>887</v>
      </c>
      <c r="B850" s="168" t="s">
        <v>340</v>
      </c>
      <c r="C850" s="168" t="s">
        <v>3487</v>
      </c>
      <c r="D850" s="168" t="s">
        <v>1954</v>
      </c>
      <c r="E850" s="168" t="s">
        <v>1955</v>
      </c>
    </row>
    <row r="851" spans="1:5" x14ac:dyDescent="0.25">
      <c r="A851" s="168">
        <v>888</v>
      </c>
      <c r="B851" s="168" t="s">
        <v>340</v>
      </c>
      <c r="C851" s="168" t="s">
        <v>3487</v>
      </c>
      <c r="D851" s="168" t="s">
        <v>1956</v>
      </c>
      <c r="E851" s="168" t="s">
        <v>1957</v>
      </c>
    </row>
    <row r="852" spans="1:5" x14ac:dyDescent="0.25">
      <c r="A852" s="168">
        <v>889</v>
      </c>
      <c r="B852" s="168" t="s">
        <v>340</v>
      </c>
      <c r="C852" s="168" t="s">
        <v>3487</v>
      </c>
      <c r="D852" s="168" t="s">
        <v>1958</v>
      </c>
      <c r="E852" s="168" t="s">
        <v>1959</v>
      </c>
    </row>
    <row r="853" spans="1:5" x14ac:dyDescent="0.25">
      <c r="A853" s="168">
        <v>890</v>
      </c>
      <c r="B853" s="168" t="s">
        <v>340</v>
      </c>
      <c r="C853" s="168" t="s">
        <v>3487</v>
      </c>
      <c r="D853" s="168" t="s">
        <v>1960</v>
      </c>
      <c r="E853" s="168" t="s">
        <v>1961</v>
      </c>
    </row>
    <row r="854" spans="1:5" x14ac:dyDescent="0.25">
      <c r="A854" s="168">
        <v>891</v>
      </c>
      <c r="B854" s="168" t="s">
        <v>340</v>
      </c>
      <c r="C854" s="168" t="s">
        <v>3487</v>
      </c>
      <c r="D854" s="168" t="s">
        <v>1962</v>
      </c>
      <c r="E854" s="168" t="s">
        <v>1963</v>
      </c>
    </row>
    <row r="855" spans="1:5" x14ac:dyDescent="0.25">
      <c r="A855" s="168">
        <v>892</v>
      </c>
      <c r="B855" s="168" t="s">
        <v>340</v>
      </c>
      <c r="C855" s="168" t="s">
        <v>3487</v>
      </c>
      <c r="D855" s="168" t="s">
        <v>1964</v>
      </c>
      <c r="E855" s="168" t="s">
        <v>1965</v>
      </c>
    </row>
    <row r="856" spans="1:5" x14ac:dyDescent="0.25">
      <c r="A856" s="168">
        <v>893</v>
      </c>
      <c r="B856" s="168" t="s">
        <v>340</v>
      </c>
      <c r="C856" s="168" t="s">
        <v>3487</v>
      </c>
      <c r="D856" s="168" t="s">
        <v>1966</v>
      </c>
      <c r="E856" s="168" t="s">
        <v>1967</v>
      </c>
    </row>
    <row r="857" spans="1:5" x14ac:dyDescent="0.25">
      <c r="A857" s="168">
        <v>894</v>
      </c>
      <c r="B857" s="168" t="s">
        <v>340</v>
      </c>
      <c r="C857" s="168" t="s">
        <v>3487</v>
      </c>
      <c r="D857" s="168" t="s">
        <v>1968</v>
      </c>
      <c r="E857" s="168" t="s">
        <v>1969</v>
      </c>
    </row>
    <row r="858" spans="1:5" x14ac:dyDescent="0.25">
      <c r="A858" s="168">
        <v>895</v>
      </c>
      <c r="B858" s="168" t="s">
        <v>340</v>
      </c>
      <c r="C858" s="168" t="s">
        <v>3487</v>
      </c>
      <c r="D858" s="168" t="s">
        <v>1970</v>
      </c>
      <c r="E858" s="168" t="s">
        <v>1971</v>
      </c>
    </row>
    <row r="859" spans="1:5" x14ac:dyDescent="0.25">
      <c r="A859" s="168">
        <v>896</v>
      </c>
      <c r="B859" s="168" t="s">
        <v>340</v>
      </c>
      <c r="C859" s="168" t="s">
        <v>3487</v>
      </c>
      <c r="D859" s="168" t="s">
        <v>1972</v>
      </c>
      <c r="E859" s="168" t="s">
        <v>1973</v>
      </c>
    </row>
    <row r="860" spans="1:5" ht="45" x14ac:dyDescent="0.25">
      <c r="A860" s="168">
        <v>897</v>
      </c>
      <c r="B860" s="168" t="s">
        <v>340</v>
      </c>
      <c r="C860" s="168" t="s">
        <v>3487</v>
      </c>
      <c r="D860" s="168" t="s">
        <v>1974</v>
      </c>
      <c r="E860" s="168" t="s">
        <v>863</v>
      </c>
    </row>
    <row r="861" spans="1:5" ht="45" x14ac:dyDescent="0.25">
      <c r="A861" s="168">
        <v>898</v>
      </c>
      <c r="B861" s="168" t="s">
        <v>340</v>
      </c>
      <c r="C861" s="168" t="s">
        <v>3487</v>
      </c>
      <c r="D861" s="168" t="s">
        <v>1975</v>
      </c>
      <c r="E861" s="168" t="s">
        <v>865</v>
      </c>
    </row>
    <row r="862" spans="1:5" ht="30" x14ac:dyDescent="0.25">
      <c r="A862" s="168">
        <v>899</v>
      </c>
      <c r="B862" s="168" t="s">
        <v>340</v>
      </c>
      <c r="C862" s="168" t="s">
        <v>3487</v>
      </c>
      <c r="D862" s="168" t="s">
        <v>1976</v>
      </c>
      <c r="E862" s="168" t="s">
        <v>1977</v>
      </c>
    </row>
    <row r="863" spans="1:5" x14ac:dyDescent="0.25">
      <c r="A863" s="168">
        <v>900</v>
      </c>
      <c r="B863" s="168" t="s">
        <v>340</v>
      </c>
      <c r="C863" s="168" t="s">
        <v>3487</v>
      </c>
      <c r="D863" s="168" t="s">
        <v>1978</v>
      </c>
      <c r="E863" s="168" t="s">
        <v>1979</v>
      </c>
    </row>
    <row r="864" spans="1:5" x14ac:dyDescent="0.25">
      <c r="A864" s="168">
        <v>901</v>
      </c>
      <c r="B864" s="168" t="s">
        <v>340</v>
      </c>
      <c r="C864" s="168" t="s">
        <v>3487</v>
      </c>
      <c r="D864" s="168" t="s">
        <v>1980</v>
      </c>
      <c r="E864" s="168" t="s">
        <v>1981</v>
      </c>
    </row>
    <row r="865" spans="1:5" x14ac:dyDescent="0.25">
      <c r="A865" s="168">
        <v>902</v>
      </c>
      <c r="B865" s="168" t="s">
        <v>340</v>
      </c>
      <c r="C865" s="168" t="s">
        <v>3487</v>
      </c>
      <c r="D865" s="168" t="s">
        <v>1982</v>
      </c>
      <c r="E865" s="168" t="s">
        <v>1983</v>
      </c>
    </row>
    <row r="866" spans="1:5" x14ac:dyDescent="0.25">
      <c r="A866" s="168">
        <v>903</v>
      </c>
      <c r="B866" s="168" t="s">
        <v>340</v>
      </c>
      <c r="C866" s="168" t="s">
        <v>3487</v>
      </c>
      <c r="D866" s="168" t="s">
        <v>1984</v>
      </c>
      <c r="E866" s="168" t="s">
        <v>1985</v>
      </c>
    </row>
    <row r="867" spans="1:5" x14ac:dyDescent="0.25">
      <c r="A867" s="168">
        <v>904</v>
      </c>
      <c r="B867" s="168" t="s">
        <v>340</v>
      </c>
      <c r="C867" s="168" t="s">
        <v>3487</v>
      </c>
      <c r="D867" s="168" t="s">
        <v>1986</v>
      </c>
      <c r="E867" s="168" t="s">
        <v>1987</v>
      </c>
    </row>
    <row r="868" spans="1:5" x14ac:dyDescent="0.25">
      <c r="A868" s="168">
        <v>905</v>
      </c>
      <c r="B868" s="168" t="s">
        <v>340</v>
      </c>
      <c r="C868" s="168" t="s">
        <v>3487</v>
      </c>
      <c r="D868" s="168" t="s">
        <v>1988</v>
      </c>
      <c r="E868" s="168" t="s">
        <v>1989</v>
      </c>
    </row>
    <row r="869" spans="1:5" x14ac:dyDescent="0.25">
      <c r="A869" s="168">
        <v>906</v>
      </c>
      <c r="B869" s="168" t="s">
        <v>340</v>
      </c>
      <c r="C869" s="168" t="s">
        <v>3487</v>
      </c>
      <c r="D869" s="168" t="s">
        <v>1990</v>
      </c>
      <c r="E869" s="168" t="s">
        <v>1991</v>
      </c>
    </row>
    <row r="870" spans="1:5" x14ac:dyDescent="0.25">
      <c r="A870" s="168">
        <v>907</v>
      </c>
      <c r="B870" s="168" t="s">
        <v>340</v>
      </c>
      <c r="C870" s="168" t="s">
        <v>3487</v>
      </c>
      <c r="D870" s="168" t="s">
        <v>1992</v>
      </c>
      <c r="E870" s="168" t="s">
        <v>1993</v>
      </c>
    </row>
    <row r="871" spans="1:5" x14ac:dyDescent="0.25">
      <c r="A871" s="168">
        <v>908</v>
      </c>
      <c r="B871" s="168" t="s">
        <v>340</v>
      </c>
      <c r="C871" s="168" t="s">
        <v>3487</v>
      </c>
      <c r="D871" s="168" t="s">
        <v>1994</v>
      </c>
      <c r="E871" s="168" t="s">
        <v>1995</v>
      </c>
    </row>
    <row r="872" spans="1:5" x14ac:dyDescent="0.25">
      <c r="A872" s="168">
        <v>909</v>
      </c>
      <c r="B872" s="168" t="s">
        <v>340</v>
      </c>
      <c r="C872" s="168" t="s">
        <v>3487</v>
      </c>
      <c r="D872" s="168" t="s">
        <v>1996</v>
      </c>
      <c r="E872" s="168" t="s">
        <v>1997</v>
      </c>
    </row>
    <row r="873" spans="1:5" x14ac:dyDescent="0.25">
      <c r="A873" s="168">
        <v>910</v>
      </c>
      <c r="B873" s="168" t="s">
        <v>340</v>
      </c>
      <c r="C873" s="168" t="s">
        <v>3487</v>
      </c>
      <c r="D873" s="168" t="s">
        <v>1998</v>
      </c>
      <c r="E873" s="168" t="s">
        <v>1999</v>
      </c>
    </row>
    <row r="874" spans="1:5" x14ac:dyDescent="0.25">
      <c r="A874" s="168">
        <v>911</v>
      </c>
      <c r="B874" s="168" t="s">
        <v>340</v>
      </c>
      <c r="C874" s="168" t="s">
        <v>3487</v>
      </c>
      <c r="D874" s="168" t="s">
        <v>2000</v>
      </c>
      <c r="E874" s="168" t="s">
        <v>2001</v>
      </c>
    </row>
    <row r="875" spans="1:5" x14ac:dyDescent="0.25">
      <c r="A875" s="168">
        <v>912</v>
      </c>
      <c r="B875" s="168" t="s">
        <v>340</v>
      </c>
      <c r="C875" s="168" t="s">
        <v>3487</v>
      </c>
      <c r="D875" s="168" t="s">
        <v>2002</v>
      </c>
      <c r="E875" s="168" t="s">
        <v>2003</v>
      </c>
    </row>
    <row r="876" spans="1:5" ht="45" x14ac:dyDescent="0.25">
      <c r="A876" s="168">
        <v>913</v>
      </c>
      <c r="B876" s="168" t="s">
        <v>340</v>
      </c>
      <c r="C876" s="168" t="s">
        <v>3487</v>
      </c>
      <c r="D876" s="168" t="s">
        <v>2004</v>
      </c>
      <c r="E876" s="168" t="s">
        <v>863</v>
      </c>
    </row>
    <row r="877" spans="1:5" ht="45" x14ac:dyDescent="0.25">
      <c r="A877" s="168">
        <v>914</v>
      </c>
      <c r="B877" s="168" t="s">
        <v>340</v>
      </c>
      <c r="C877" s="168" t="s">
        <v>3487</v>
      </c>
      <c r="D877" s="168" t="s">
        <v>2005</v>
      </c>
      <c r="E877" s="168" t="s">
        <v>865</v>
      </c>
    </row>
    <row r="878" spans="1:5" ht="30" x14ac:dyDescent="0.25">
      <c r="A878" s="168">
        <v>915</v>
      </c>
      <c r="B878" s="168" t="s">
        <v>340</v>
      </c>
      <c r="C878" s="168" t="s">
        <v>3487</v>
      </c>
      <c r="D878" s="168" t="s">
        <v>2006</v>
      </c>
      <c r="E878" s="168" t="s">
        <v>2007</v>
      </c>
    </row>
    <row r="879" spans="1:5" x14ac:dyDescent="0.25">
      <c r="A879" s="168">
        <v>916</v>
      </c>
      <c r="B879" s="168" t="s">
        <v>340</v>
      </c>
      <c r="C879" s="168" t="s">
        <v>3487</v>
      </c>
      <c r="D879" s="168" t="s">
        <v>2008</v>
      </c>
      <c r="E879" s="168" t="s">
        <v>2009</v>
      </c>
    </row>
    <row r="880" spans="1:5" x14ac:dyDescent="0.25">
      <c r="A880" s="168">
        <v>917</v>
      </c>
      <c r="B880" s="168" t="s">
        <v>340</v>
      </c>
      <c r="C880" s="168" t="s">
        <v>3487</v>
      </c>
      <c r="D880" s="168" t="s">
        <v>2010</v>
      </c>
      <c r="E880" s="168" t="s">
        <v>2011</v>
      </c>
    </row>
    <row r="881" spans="1:5" x14ac:dyDescent="0.25">
      <c r="A881" s="168">
        <v>918</v>
      </c>
      <c r="B881" s="168" t="s">
        <v>340</v>
      </c>
      <c r="C881" s="168" t="s">
        <v>3487</v>
      </c>
      <c r="D881" s="168" t="s">
        <v>2012</v>
      </c>
      <c r="E881" s="168" t="s">
        <v>2013</v>
      </c>
    </row>
    <row r="882" spans="1:5" x14ac:dyDescent="0.25">
      <c r="A882" s="168">
        <v>919</v>
      </c>
      <c r="B882" s="168" t="s">
        <v>340</v>
      </c>
      <c r="C882" s="168" t="s">
        <v>3487</v>
      </c>
      <c r="D882" s="168" t="s">
        <v>2014</v>
      </c>
      <c r="E882" s="168" t="s">
        <v>2015</v>
      </c>
    </row>
    <row r="883" spans="1:5" x14ac:dyDescent="0.25">
      <c r="A883" s="168">
        <v>920</v>
      </c>
      <c r="B883" s="168" t="s">
        <v>340</v>
      </c>
      <c r="C883" s="168" t="s">
        <v>3487</v>
      </c>
      <c r="D883" s="168" t="s">
        <v>2016</v>
      </c>
      <c r="E883" s="168" t="s">
        <v>2017</v>
      </c>
    </row>
    <row r="884" spans="1:5" x14ac:dyDescent="0.25">
      <c r="A884" s="168">
        <v>921</v>
      </c>
      <c r="B884" s="168" t="s">
        <v>340</v>
      </c>
      <c r="C884" s="168" t="s">
        <v>3487</v>
      </c>
      <c r="D884" s="168" t="s">
        <v>2018</v>
      </c>
      <c r="E884" s="168" t="s">
        <v>2019</v>
      </c>
    </row>
    <row r="885" spans="1:5" x14ac:dyDescent="0.25">
      <c r="A885" s="168">
        <v>922</v>
      </c>
      <c r="B885" s="168" t="s">
        <v>340</v>
      </c>
      <c r="C885" s="168" t="s">
        <v>3487</v>
      </c>
      <c r="D885" s="168" t="s">
        <v>2020</v>
      </c>
      <c r="E885" s="168" t="s">
        <v>2021</v>
      </c>
    </row>
    <row r="886" spans="1:5" x14ac:dyDescent="0.25">
      <c r="A886" s="168">
        <v>923</v>
      </c>
      <c r="B886" s="168" t="s">
        <v>340</v>
      </c>
      <c r="C886" s="168" t="s">
        <v>3487</v>
      </c>
      <c r="D886" s="168" t="s">
        <v>2022</v>
      </c>
      <c r="E886" s="168" t="s">
        <v>2023</v>
      </c>
    </row>
    <row r="887" spans="1:5" x14ac:dyDescent="0.25">
      <c r="A887" s="168">
        <v>924</v>
      </c>
      <c r="B887" s="168" t="s">
        <v>340</v>
      </c>
      <c r="C887" s="168" t="s">
        <v>3487</v>
      </c>
      <c r="D887" s="168" t="s">
        <v>2024</v>
      </c>
      <c r="E887" s="168" t="s">
        <v>2025</v>
      </c>
    </row>
    <row r="888" spans="1:5" x14ac:dyDescent="0.25">
      <c r="A888" s="168">
        <v>925</v>
      </c>
      <c r="B888" s="168" t="s">
        <v>340</v>
      </c>
      <c r="C888" s="168" t="s">
        <v>3487</v>
      </c>
      <c r="D888" s="168" t="s">
        <v>2026</v>
      </c>
      <c r="E888" s="168" t="s">
        <v>2027</v>
      </c>
    </row>
    <row r="889" spans="1:5" x14ac:dyDescent="0.25">
      <c r="A889" s="168">
        <v>926</v>
      </c>
      <c r="B889" s="168" t="s">
        <v>340</v>
      </c>
      <c r="C889" s="168" t="s">
        <v>3487</v>
      </c>
      <c r="D889" s="168" t="s">
        <v>2028</v>
      </c>
      <c r="E889" s="168" t="s">
        <v>2029</v>
      </c>
    </row>
    <row r="890" spans="1:5" x14ac:dyDescent="0.25">
      <c r="A890" s="168">
        <v>927</v>
      </c>
      <c r="B890" s="168" t="s">
        <v>340</v>
      </c>
      <c r="C890" s="168" t="s">
        <v>3487</v>
      </c>
      <c r="D890" s="168" t="s">
        <v>2030</v>
      </c>
      <c r="E890" s="168" t="s">
        <v>2031</v>
      </c>
    </row>
    <row r="891" spans="1:5" x14ac:dyDescent="0.25">
      <c r="A891" s="168">
        <v>928</v>
      </c>
      <c r="B891" s="168" t="s">
        <v>340</v>
      </c>
      <c r="C891" s="168" t="s">
        <v>3487</v>
      </c>
      <c r="D891" s="168" t="s">
        <v>2032</v>
      </c>
      <c r="E891" s="168" t="s">
        <v>2033</v>
      </c>
    </row>
    <row r="892" spans="1:5" ht="45" x14ac:dyDescent="0.25">
      <c r="A892" s="168">
        <v>929</v>
      </c>
      <c r="B892" s="168" t="s">
        <v>340</v>
      </c>
      <c r="C892" s="168" t="s">
        <v>3487</v>
      </c>
      <c r="D892" s="168" t="s">
        <v>2034</v>
      </c>
      <c r="E892" s="168" t="s">
        <v>863</v>
      </c>
    </row>
    <row r="893" spans="1:5" ht="45" x14ac:dyDescent="0.25">
      <c r="A893" s="168">
        <v>930</v>
      </c>
      <c r="B893" s="168" t="s">
        <v>340</v>
      </c>
      <c r="C893" s="168" t="s">
        <v>3487</v>
      </c>
      <c r="D893" s="168" t="s">
        <v>2035</v>
      </c>
      <c r="E893" s="168" t="s">
        <v>865</v>
      </c>
    </row>
    <row r="894" spans="1:5" ht="30" x14ac:dyDescent="0.25">
      <c r="A894" s="168">
        <v>931</v>
      </c>
      <c r="B894" s="168" t="s">
        <v>340</v>
      </c>
      <c r="C894" s="168" t="s">
        <v>3487</v>
      </c>
      <c r="D894" s="168" t="s">
        <v>2036</v>
      </c>
      <c r="E894" s="168" t="s">
        <v>2037</v>
      </c>
    </row>
    <row r="895" spans="1:5" x14ac:dyDescent="0.25">
      <c r="A895" s="168">
        <v>932</v>
      </c>
      <c r="B895" s="168" t="s">
        <v>340</v>
      </c>
      <c r="C895" s="168" t="s">
        <v>3487</v>
      </c>
      <c r="D895" s="168" t="s">
        <v>2038</v>
      </c>
      <c r="E895" s="168" t="s">
        <v>2039</v>
      </c>
    </row>
    <row r="896" spans="1:5" x14ac:dyDescent="0.25">
      <c r="A896" s="168">
        <v>933</v>
      </c>
      <c r="B896" s="168" t="s">
        <v>340</v>
      </c>
      <c r="C896" s="168" t="s">
        <v>3487</v>
      </c>
      <c r="D896" s="168" t="s">
        <v>2040</v>
      </c>
      <c r="E896" s="168" t="s">
        <v>2041</v>
      </c>
    </row>
    <row r="897" spans="1:5" x14ac:dyDescent="0.25">
      <c r="A897" s="168">
        <v>934</v>
      </c>
      <c r="B897" s="168" t="s">
        <v>340</v>
      </c>
      <c r="C897" s="168" t="s">
        <v>3487</v>
      </c>
      <c r="D897" s="168" t="s">
        <v>2042</v>
      </c>
      <c r="E897" s="168" t="s">
        <v>2043</v>
      </c>
    </row>
    <row r="898" spans="1:5" x14ac:dyDescent="0.25">
      <c r="A898" s="168">
        <v>935</v>
      </c>
      <c r="B898" s="168" t="s">
        <v>340</v>
      </c>
      <c r="C898" s="168" t="s">
        <v>3487</v>
      </c>
      <c r="D898" s="168" t="s">
        <v>2044</v>
      </c>
      <c r="E898" s="168" t="s">
        <v>2045</v>
      </c>
    </row>
    <row r="899" spans="1:5" x14ac:dyDescent="0.25">
      <c r="A899" s="168">
        <v>936</v>
      </c>
      <c r="B899" s="168" t="s">
        <v>340</v>
      </c>
      <c r="C899" s="168" t="s">
        <v>3487</v>
      </c>
      <c r="D899" s="168" t="s">
        <v>2046</v>
      </c>
      <c r="E899" s="168" t="s">
        <v>2047</v>
      </c>
    </row>
    <row r="900" spans="1:5" x14ac:dyDescent="0.25">
      <c r="A900" s="168">
        <v>937</v>
      </c>
      <c r="B900" s="168" t="s">
        <v>340</v>
      </c>
      <c r="C900" s="168" t="s">
        <v>3487</v>
      </c>
      <c r="D900" s="168" t="s">
        <v>2048</v>
      </c>
      <c r="E900" s="168" t="s">
        <v>2049</v>
      </c>
    </row>
    <row r="901" spans="1:5" x14ac:dyDescent="0.25">
      <c r="A901" s="168">
        <v>938</v>
      </c>
      <c r="B901" s="168" t="s">
        <v>340</v>
      </c>
      <c r="C901" s="168" t="s">
        <v>3487</v>
      </c>
      <c r="D901" s="168" t="s">
        <v>2050</v>
      </c>
      <c r="E901" s="168" t="s">
        <v>2051</v>
      </c>
    </row>
    <row r="902" spans="1:5" x14ac:dyDescent="0.25">
      <c r="A902" s="168">
        <v>939</v>
      </c>
      <c r="B902" s="168" t="s">
        <v>340</v>
      </c>
      <c r="C902" s="168" t="s">
        <v>3487</v>
      </c>
      <c r="D902" s="168" t="s">
        <v>2052</v>
      </c>
      <c r="E902" s="168" t="s">
        <v>2053</v>
      </c>
    </row>
    <row r="903" spans="1:5" x14ac:dyDescent="0.25">
      <c r="A903" s="168">
        <v>940</v>
      </c>
      <c r="B903" s="168" t="s">
        <v>340</v>
      </c>
      <c r="C903" s="168" t="s">
        <v>3487</v>
      </c>
      <c r="D903" s="168" t="s">
        <v>2054</v>
      </c>
      <c r="E903" s="168" t="s">
        <v>2055</v>
      </c>
    </row>
    <row r="904" spans="1:5" x14ac:dyDescent="0.25">
      <c r="A904" s="168">
        <v>941</v>
      </c>
      <c r="B904" s="168" t="s">
        <v>340</v>
      </c>
      <c r="C904" s="168" t="s">
        <v>3487</v>
      </c>
      <c r="D904" s="168" t="s">
        <v>2056</v>
      </c>
      <c r="E904" s="168" t="s">
        <v>2057</v>
      </c>
    </row>
    <row r="905" spans="1:5" x14ac:dyDescent="0.25">
      <c r="A905" s="168">
        <v>942</v>
      </c>
      <c r="B905" s="168" t="s">
        <v>340</v>
      </c>
      <c r="C905" s="168" t="s">
        <v>3487</v>
      </c>
      <c r="D905" s="168" t="s">
        <v>2058</v>
      </c>
      <c r="E905" s="168" t="s">
        <v>2059</v>
      </c>
    </row>
    <row r="906" spans="1:5" x14ac:dyDescent="0.25">
      <c r="A906" s="168">
        <v>943</v>
      </c>
      <c r="B906" s="168" t="s">
        <v>340</v>
      </c>
      <c r="C906" s="168" t="s">
        <v>3487</v>
      </c>
      <c r="D906" s="168" t="s">
        <v>2060</v>
      </c>
      <c r="E906" s="168" t="s">
        <v>2061</v>
      </c>
    </row>
    <row r="907" spans="1:5" x14ac:dyDescent="0.25">
      <c r="A907" s="168">
        <v>944</v>
      </c>
      <c r="B907" s="168" t="s">
        <v>340</v>
      </c>
      <c r="C907" s="168" t="s">
        <v>3487</v>
      </c>
      <c r="D907" s="168" t="s">
        <v>2062</v>
      </c>
      <c r="E907" s="168" t="s">
        <v>2063</v>
      </c>
    </row>
    <row r="908" spans="1:5" ht="45" x14ac:dyDescent="0.25">
      <c r="A908" s="168">
        <v>945</v>
      </c>
      <c r="B908" s="168" t="s">
        <v>340</v>
      </c>
      <c r="C908" s="168" t="s">
        <v>3487</v>
      </c>
      <c r="D908" s="168" t="s">
        <v>2064</v>
      </c>
      <c r="E908" s="168" t="s">
        <v>863</v>
      </c>
    </row>
    <row r="909" spans="1:5" ht="45" x14ac:dyDescent="0.25">
      <c r="A909" s="168">
        <v>946</v>
      </c>
      <c r="B909" s="168" t="s">
        <v>340</v>
      </c>
      <c r="C909" s="168" t="s">
        <v>3487</v>
      </c>
      <c r="D909" s="168" t="s">
        <v>2065</v>
      </c>
      <c r="E909" s="168" t="s">
        <v>865</v>
      </c>
    </row>
    <row r="910" spans="1:5" ht="30" x14ac:dyDescent="0.25">
      <c r="A910" s="168">
        <v>947</v>
      </c>
      <c r="B910" s="168" t="s">
        <v>340</v>
      </c>
      <c r="C910" s="168" t="s">
        <v>3487</v>
      </c>
      <c r="D910" s="168" t="s">
        <v>2066</v>
      </c>
      <c r="E910" s="168" t="s">
        <v>2067</v>
      </c>
    </row>
    <row r="911" spans="1:5" x14ac:dyDescent="0.25">
      <c r="A911" s="168">
        <v>948</v>
      </c>
      <c r="B911" s="168" t="s">
        <v>340</v>
      </c>
      <c r="C911" s="168" t="s">
        <v>3487</v>
      </c>
      <c r="D911" s="168" t="s">
        <v>2068</v>
      </c>
      <c r="E911" s="168" t="s">
        <v>2069</v>
      </c>
    </row>
    <row r="912" spans="1:5" x14ac:dyDescent="0.25">
      <c r="A912" s="168">
        <v>949</v>
      </c>
      <c r="B912" s="168" t="s">
        <v>340</v>
      </c>
      <c r="C912" s="168" t="s">
        <v>3487</v>
      </c>
      <c r="D912" s="168" t="s">
        <v>2070</v>
      </c>
      <c r="E912" s="168" t="s">
        <v>2071</v>
      </c>
    </row>
    <row r="913" spans="1:5" x14ac:dyDescent="0.25">
      <c r="A913" s="168">
        <v>950</v>
      </c>
      <c r="B913" s="168" t="s">
        <v>340</v>
      </c>
      <c r="C913" s="168" t="s">
        <v>3487</v>
      </c>
      <c r="D913" s="168" t="s">
        <v>2072</v>
      </c>
      <c r="E913" s="168" t="s">
        <v>2073</v>
      </c>
    </row>
    <row r="914" spans="1:5" x14ac:dyDescent="0.25">
      <c r="A914" s="168">
        <v>951</v>
      </c>
      <c r="B914" s="168" t="s">
        <v>340</v>
      </c>
      <c r="C914" s="168" t="s">
        <v>3487</v>
      </c>
      <c r="D914" s="168" t="s">
        <v>2074</v>
      </c>
      <c r="E914" s="168" t="s">
        <v>2075</v>
      </c>
    </row>
    <row r="915" spans="1:5" x14ac:dyDescent="0.25">
      <c r="A915" s="168">
        <v>952</v>
      </c>
      <c r="B915" s="168" t="s">
        <v>340</v>
      </c>
      <c r="C915" s="168" t="s">
        <v>3487</v>
      </c>
      <c r="D915" s="168" t="s">
        <v>2076</v>
      </c>
      <c r="E915" s="168" t="s">
        <v>2077</v>
      </c>
    </row>
    <row r="916" spans="1:5" x14ac:dyDescent="0.25">
      <c r="A916" s="168">
        <v>953</v>
      </c>
      <c r="B916" s="168" t="s">
        <v>340</v>
      </c>
      <c r="C916" s="168" t="s">
        <v>3487</v>
      </c>
      <c r="D916" s="168" t="s">
        <v>2078</v>
      </c>
      <c r="E916" s="168" t="s">
        <v>2079</v>
      </c>
    </row>
    <row r="917" spans="1:5" x14ac:dyDescent="0.25">
      <c r="A917" s="168">
        <v>954</v>
      </c>
      <c r="B917" s="168" t="s">
        <v>340</v>
      </c>
      <c r="C917" s="168" t="s">
        <v>3487</v>
      </c>
      <c r="D917" s="168" t="s">
        <v>2080</v>
      </c>
      <c r="E917" s="168" t="s">
        <v>2081</v>
      </c>
    </row>
    <row r="918" spans="1:5" x14ac:dyDescent="0.25">
      <c r="A918" s="168">
        <v>955</v>
      </c>
      <c r="B918" s="168" t="s">
        <v>340</v>
      </c>
      <c r="C918" s="168" t="s">
        <v>3487</v>
      </c>
      <c r="D918" s="168" t="s">
        <v>2082</v>
      </c>
      <c r="E918" s="168" t="s">
        <v>2083</v>
      </c>
    </row>
    <row r="919" spans="1:5" x14ac:dyDescent="0.25">
      <c r="A919" s="168">
        <v>956</v>
      </c>
      <c r="B919" s="168" t="s">
        <v>340</v>
      </c>
      <c r="C919" s="168" t="s">
        <v>3487</v>
      </c>
      <c r="D919" s="168" t="s">
        <v>2084</v>
      </c>
      <c r="E919" s="168" t="s">
        <v>2085</v>
      </c>
    </row>
    <row r="920" spans="1:5" x14ac:dyDescent="0.25">
      <c r="A920" s="168">
        <v>957</v>
      </c>
      <c r="B920" s="168" t="s">
        <v>340</v>
      </c>
      <c r="C920" s="168" t="s">
        <v>3487</v>
      </c>
      <c r="D920" s="168" t="s">
        <v>2086</v>
      </c>
      <c r="E920" s="168" t="s">
        <v>2087</v>
      </c>
    </row>
    <row r="921" spans="1:5" x14ac:dyDescent="0.25">
      <c r="A921" s="168">
        <v>958</v>
      </c>
      <c r="B921" s="168" t="s">
        <v>340</v>
      </c>
      <c r="C921" s="168" t="s">
        <v>3487</v>
      </c>
      <c r="D921" s="168" t="s">
        <v>2088</v>
      </c>
      <c r="E921" s="168" t="s">
        <v>2089</v>
      </c>
    </row>
    <row r="922" spans="1:5" x14ac:dyDescent="0.25">
      <c r="A922" s="168">
        <v>959</v>
      </c>
      <c r="B922" s="168" t="s">
        <v>340</v>
      </c>
      <c r="C922" s="168" t="s">
        <v>3487</v>
      </c>
      <c r="D922" s="168" t="s">
        <v>2090</v>
      </c>
      <c r="E922" s="168" t="s">
        <v>2091</v>
      </c>
    </row>
    <row r="923" spans="1:5" x14ac:dyDescent="0.25">
      <c r="A923" s="168">
        <v>960</v>
      </c>
      <c r="B923" s="168" t="s">
        <v>340</v>
      </c>
      <c r="C923" s="168" t="s">
        <v>3487</v>
      </c>
      <c r="D923" s="168" t="s">
        <v>2092</v>
      </c>
      <c r="E923" s="168" t="s">
        <v>2093</v>
      </c>
    </row>
    <row r="924" spans="1:5" ht="45" x14ac:dyDescent="0.25">
      <c r="A924" s="168">
        <v>961</v>
      </c>
      <c r="B924" s="168" t="s">
        <v>340</v>
      </c>
      <c r="C924" s="168" t="s">
        <v>3487</v>
      </c>
      <c r="D924" s="168" t="s">
        <v>2094</v>
      </c>
      <c r="E924" s="168" t="s">
        <v>863</v>
      </c>
    </row>
    <row r="925" spans="1:5" ht="45" x14ac:dyDescent="0.25">
      <c r="A925" s="168">
        <v>962</v>
      </c>
      <c r="B925" s="168" t="s">
        <v>340</v>
      </c>
      <c r="C925" s="168" t="s">
        <v>3487</v>
      </c>
      <c r="D925" s="168" t="s">
        <v>2095</v>
      </c>
      <c r="E925" s="168" t="s">
        <v>865</v>
      </c>
    </row>
    <row r="926" spans="1:5" ht="30" x14ac:dyDescent="0.25">
      <c r="A926" s="168">
        <v>963</v>
      </c>
      <c r="B926" s="168" t="s">
        <v>340</v>
      </c>
      <c r="C926" s="168" t="s">
        <v>3487</v>
      </c>
      <c r="D926" s="168" t="s">
        <v>2096</v>
      </c>
      <c r="E926" s="168" t="s">
        <v>2097</v>
      </c>
    </row>
    <row r="927" spans="1:5" x14ac:dyDescent="0.25">
      <c r="A927" s="168">
        <v>964</v>
      </c>
      <c r="B927" s="168" t="s">
        <v>340</v>
      </c>
      <c r="C927" s="168" t="s">
        <v>3487</v>
      </c>
      <c r="D927" s="168" t="s">
        <v>2098</v>
      </c>
      <c r="E927" s="168" t="s">
        <v>2099</v>
      </c>
    </row>
    <row r="928" spans="1:5" x14ac:dyDescent="0.25">
      <c r="A928" s="168">
        <v>965</v>
      </c>
      <c r="B928" s="168" t="s">
        <v>340</v>
      </c>
      <c r="C928" s="168" t="s">
        <v>3487</v>
      </c>
      <c r="D928" s="168" t="s">
        <v>2100</v>
      </c>
      <c r="E928" s="168" t="s">
        <v>2101</v>
      </c>
    </row>
    <row r="929" spans="1:5" x14ac:dyDescent="0.25">
      <c r="A929" s="168">
        <v>966</v>
      </c>
      <c r="B929" s="168" t="s">
        <v>340</v>
      </c>
      <c r="C929" s="168" t="s">
        <v>3487</v>
      </c>
      <c r="D929" s="168" t="s">
        <v>2102</v>
      </c>
      <c r="E929" s="168" t="s">
        <v>2103</v>
      </c>
    </row>
    <row r="930" spans="1:5" x14ac:dyDescent="0.25">
      <c r="A930" s="168">
        <v>967</v>
      </c>
      <c r="B930" s="168" t="s">
        <v>340</v>
      </c>
      <c r="C930" s="168" t="s">
        <v>3487</v>
      </c>
      <c r="D930" s="168" t="s">
        <v>2104</v>
      </c>
      <c r="E930" s="168" t="s">
        <v>2105</v>
      </c>
    </row>
    <row r="931" spans="1:5" x14ac:dyDescent="0.25">
      <c r="A931" s="168">
        <v>968</v>
      </c>
      <c r="B931" s="168" t="s">
        <v>340</v>
      </c>
      <c r="C931" s="168" t="s">
        <v>3487</v>
      </c>
      <c r="D931" s="168" t="s">
        <v>2106</v>
      </c>
      <c r="E931" s="168" t="s">
        <v>2107</v>
      </c>
    </row>
    <row r="932" spans="1:5" x14ac:dyDescent="0.25">
      <c r="A932" s="168">
        <v>969</v>
      </c>
      <c r="B932" s="168" t="s">
        <v>340</v>
      </c>
      <c r="C932" s="168" t="s">
        <v>3487</v>
      </c>
      <c r="D932" s="168" t="s">
        <v>2108</v>
      </c>
      <c r="E932" s="168" t="s">
        <v>2109</v>
      </c>
    </row>
    <row r="933" spans="1:5" x14ac:dyDescent="0.25">
      <c r="A933" s="168">
        <v>970</v>
      </c>
      <c r="B933" s="168" t="s">
        <v>340</v>
      </c>
      <c r="C933" s="168" t="s">
        <v>3487</v>
      </c>
      <c r="D933" s="168" t="s">
        <v>2110</v>
      </c>
      <c r="E933" s="168" t="s">
        <v>2111</v>
      </c>
    </row>
    <row r="934" spans="1:5" x14ac:dyDescent="0.25">
      <c r="A934" s="168">
        <v>971</v>
      </c>
      <c r="B934" s="168" t="s">
        <v>340</v>
      </c>
      <c r="C934" s="168" t="s">
        <v>3487</v>
      </c>
      <c r="D934" s="168" t="s">
        <v>2112</v>
      </c>
      <c r="E934" s="168" t="s">
        <v>2113</v>
      </c>
    </row>
    <row r="935" spans="1:5" x14ac:dyDescent="0.25">
      <c r="A935" s="168">
        <v>972</v>
      </c>
      <c r="B935" s="168" t="s">
        <v>340</v>
      </c>
      <c r="C935" s="168" t="s">
        <v>3487</v>
      </c>
      <c r="D935" s="168" t="s">
        <v>2114</v>
      </c>
      <c r="E935" s="168" t="s">
        <v>2115</v>
      </c>
    </row>
    <row r="936" spans="1:5" x14ac:dyDescent="0.25">
      <c r="A936" s="168">
        <v>973</v>
      </c>
      <c r="B936" s="168" t="s">
        <v>340</v>
      </c>
      <c r="C936" s="168" t="s">
        <v>3487</v>
      </c>
      <c r="D936" s="168" t="s">
        <v>2116</v>
      </c>
      <c r="E936" s="168" t="s">
        <v>2117</v>
      </c>
    </row>
    <row r="937" spans="1:5" x14ac:dyDescent="0.25">
      <c r="A937" s="168">
        <v>974</v>
      </c>
      <c r="B937" s="168" t="s">
        <v>340</v>
      </c>
      <c r="C937" s="168" t="s">
        <v>3487</v>
      </c>
      <c r="D937" s="168" t="s">
        <v>2118</v>
      </c>
      <c r="E937" s="168" t="s">
        <v>2119</v>
      </c>
    </row>
    <row r="938" spans="1:5" x14ac:dyDescent="0.25">
      <c r="A938" s="168">
        <v>975</v>
      </c>
      <c r="B938" s="168" t="s">
        <v>340</v>
      </c>
      <c r="C938" s="168" t="s">
        <v>3487</v>
      </c>
      <c r="D938" s="168" t="s">
        <v>2120</v>
      </c>
      <c r="E938" s="168" t="s">
        <v>2121</v>
      </c>
    </row>
    <row r="939" spans="1:5" x14ac:dyDescent="0.25">
      <c r="A939" s="168">
        <v>976</v>
      </c>
      <c r="B939" s="168" t="s">
        <v>340</v>
      </c>
      <c r="C939" s="168" t="s">
        <v>3487</v>
      </c>
      <c r="D939" s="168" t="s">
        <v>2122</v>
      </c>
      <c r="E939" s="168" t="s">
        <v>2123</v>
      </c>
    </row>
    <row r="940" spans="1:5" ht="45" x14ac:dyDescent="0.25">
      <c r="A940" s="168">
        <v>977</v>
      </c>
      <c r="B940" s="168" t="s">
        <v>340</v>
      </c>
      <c r="C940" s="168" t="s">
        <v>3487</v>
      </c>
      <c r="D940" s="168" t="s">
        <v>2124</v>
      </c>
      <c r="E940" s="168" t="s">
        <v>863</v>
      </c>
    </row>
    <row r="941" spans="1:5" ht="45" x14ac:dyDescent="0.25">
      <c r="A941" s="168">
        <v>978</v>
      </c>
      <c r="B941" s="168" t="s">
        <v>340</v>
      </c>
      <c r="C941" s="168" t="s">
        <v>3487</v>
      </c>
      <c r="D941" s="168" t="s">
        <v>2125</v>
      </c>
      <c r="E941" s="168" t="s">
        <v>865</v>
      </c>
    </row>
    <row r="942" spans="1:5" ht="30" x14ac:dyDescent="0.25">
      <c r="A942" s="168">
        <v>979</v>
      </c>
      <c r="B942" s="168" t="s">
        <v>340</v>
      </c>
      <c r="C942" s="168" t="s">
        <v>3487</v>
      </c>
      <c r="D942" s="168" t="s">
        <v>2126</v>
      </c>
      <c r="E942" s="168" t="s">
        <v>2127</v>
      </c>
    </row>
    <row r="943" spans="1:5" x14ac:dyDescent="0.25">
      <c r="A943" s="168">
        <v>980</v>
      </c>
      <c r="B943" s="168" t="s">
        <v>340</v>
      </c>
      <c r="C943" s="168" t="s">
        <v>3487</v>
      </c>
      <c r="D943" s="168" t="s">
        <v>2128</v>
      </c>
      <c r="E943" s="168" t="s">
        <v>2129</v>
      </c>
    </row>
    <row r="944" spans="1:5" x14ac:dyDescent="0.25">
      <c r="A944" s="168">
        <v>981</v>
      </c>
      <c r="B944" s="168" t="s">
        <v>340</v>
      </c>
      <c r="C944" s="168" t="s">
        <v>3487</v>
      </c>
      <c r="D944" s="168" t="s">
        <v>2130</v>
      </c>
      <c r="E944" s="168" t="s">
        <v>2131</v>
      </c>
    </row>
    <row r="945" spans="1:5" x14ac:dyDescent="0.25">
      <c r="A945" s="168">
        <v>982</v>
      </c>
      <c r="B945" s="168" t="s">
        <v>340</v>
      </c>
      <c r="C945" s="168" t="s">
        <v>3487</v>
      </c>
      <c r="D945" s="168" t="s">
        <v>2132</v>
      </c>
      <c r="E945" s="168" t="s">
        <v>2133</v>
      </c>
    </row>
    <row r="946" spans="1:5" x14ac:dyDescent="0.25">
      <c r="A946" s="168">
        <v>983</v>
      </c>
      <c r="B946" s="168" t="s">
        <v>340</v>
      </c>
      <c r="C946" s="168" t="s">
        <v>3487</v>
      </c>
      <c r="D946" s="168" t="s">
        <v>2134</v>
      </c>
      <c r="E946" s="168" t="s">
        <v>2135</v>
      </c>
    </row>
    <row r="947" spans="1:5" x14ac:dyDescent="0.25">
      <c r="A947" s="168">
        <v>984</v>
      </c>
      <c r="B947" s="168" t="s">
        <v>340</v>
      </c>
      <c r="C947" s="168" t="s">
        <v>3487</v>
      </c>
      <c r="D947" s="168" t="s">
        <v>2136</v>
      </c>
      <c r="E947" s="168" t="s">
        <v>2137</v>
      </c>
    </row>
    <row r="948" spans="1:5" x14ac:dyDescent="0.25">
      <c r="A948" s="168">
        <v>985</v>
      </c>
      <c r="B948" s="168" t="s">
        <v>340</v>
      </c>
      <c r="C948" s="168" t="s">
        <v>3487</v>
      </c>
      <c r="D948" s="168" t="s">
        <v>2138</v>
      </c>
      <c r="E948" s="168" t="s">
        <v>2139</v>
      </c>
    </row>
    <row r="949" spans="1:5" x14ac:dyDescent="0.25">
      <c r="A949" s="168">
        <v>986</v>
      </c>
      <c r="B949" s="168" t="s">
        <v>340</v>
      </c>
      <c r="C949" s="168" t="s">
        <v>3487</v>
      </c>
      <c r="D949" s="168" t="s">
        <v>2140</v>
      </c>
      <c r="E949" s="168" t="s">
        <v>2141</v>
      </c>
    </row>
    <row r="950" spans="1:5" x14ac:dyDescent="0.25">
      <c r="A950" s="168">
        <v>987</v>
      </c>
      <c r="B950" s="168" t="s">
        <v>340</v>
      </c>
      <c r="C950" s="168" t="s">
        <v>3487</v>
      </c>
      <c r="D950" s="168" t="s">
        <v>2142</v>
      </c>
      <c r="E950" s="168" t="s">
        <v>2143</v>
      </c>
    </row>
    <row r="951" spans="1:5" x14ac:dyDescent="0.25">
      <c r="A951" s="168">
        <v>988</v>
      </c>
      <c r="B951" s="168" t="s">
        <v>340</v>
      </c>
      <c r="C951" s="168" t="s">
        <v>3487</v>
      </c>
      <c r="D951" s="168" t="s">
        <v>2144</v>
      </c>
      <c r="E951" s="168" t="s">
        <v>2145</v>
      </c>
    </row>
    <row r="952" spans="1:5" x14ac:dyDescent="0.25">
      <c r="A952" s="168">
        <v>989</v>
      </c>
      <c r="B952" s="168" t="s">
        <v>340</v>
      </c>
      <c r="C952" s="168" t="s">
        <v>3487</v>
      </c>
      <c r="D952" s="168" t="s">
        <v>2146</v>
      </c>
      <c r="E952" s="168" t="s">
        <v>2147</v>
      </c>
    </row>
    <row r="953" spans="1:5" x14ac:dyDescent="0.25">
      <c r="A953" s="168">
        <v>990</v>
      </c>
      <c r="B953" s="168" t="s">
        <v>340</v>
      </c>
      <c r="C953" s="168" t="s">
        <v>3487</v>
      </c>
      <c r="D953" s="168" t="s">
        <v>2148</v>
      </c>
      <c r="E953" s="168" t="s">
        <v>2149</v>
      </c>
    </row>
    <row r="954" spans="1:5" x14ac:dyDescent="0.25">
      <c r="A954" s="168">
        <v>991</v>
      </c>
      <c r="B954" s="168" t="s">
        <v>340</v>
      </c>
      <c r="C954" s="168" t="s">
        <v>3487</v>
      </c>
      <c r="D954" s="168" t="s">
        <v>2150</v>
      </c>
      <c r="E954" s="168" t="s">
        <v>2151</v>
      </c>
    </row>
    <row r="955" spans="1:5" x14ac:dyDescent="0.25">
      <c r="A955" s="168">
        <v>992</v>
      </c>
      <c r="B955" s="168" t="s">
        <v>340</v>
      </c>
      <c r="C955" s="168" t="s">
        <v>3487</v>
      </c>
      <c r="D955" s="168" t="s">
        <v>2152</v>
      </c>
      <c r="E955" s="168" t="s">
        <v>2153</v>
      </c>
    </row>
    <row r="956" spans="1:5" ht="45" x14ac:dyDescent="0.25">
      <c r="A956" s="168">
        <v>993</v>
      </c>
      <c r="B956" s="168" t="s">
        <v>340</v>
      </c>
      <c r="C956" s="168" t="s">
        <v>3487</v>
      </c>
      <c r="D956" s="168" t="s">
        <v>2154</v>
      </c>
      <c r="E956" s="168" t="s">
        <v>863</v>
      </c>
    </row>
    <row r="957" spans="1:5" ht="45" x14ac:dyDescent="0.25">
      <c r="A957" s="168">
        <v>994</v>
      </c>
      <c r="B957" s="168" t="s">
        <v>340</v>
      </c>
      <c r="C957" s="168" t="s">
        <v>3487</v>
      </c>
      <c r="D957" s="168" t="s">
        <v>2155</v>
      </c>
      <c r="E957" s="168" t="s">
        <v>865</v>
      </c>
    </row>
    <row r="958" spans="1:5" ht="30" x14ac:dyDescent="0.25">
      <c r="A958" s="168">
        <v>995</v>
      </c>
      <c r="B958" s="168" t="s">
        <v>340</v>
      </c>
      <c r="C958" s="168" t="s">
        <v>3487</v>
      </c>
      <c r="D958" s="168" t="s">
        <v>2156</v>
      </c>
      <c r="E958" s="168" t="s">
        <v>2157</v>
      </c>
    </row>
    <row r="959" spans="1:5" x14ac:dyDescent="0.25">
      <c r="A959" s="168">
        <v>996</v>
      </c>
      <c r="B959" s="168" t="s">
        <v>340</v>
      </c>
      <c r="C959" s="168" t="s">
        <v>3487</v>
      </c>
      <c r="D959" s="168" t="s">
        <v>2158</v>
      </c>
      <c r="E959" s="168" t="s">
        <v>2159</v>
      </c>
    </row>
    <row r="960" spans="1:5" x14ac:dyDescent="0.25">
      <c r="A960" s="168">
        <v>997</v>
      </c>
      <c r="B960" s="168" t="s">
        <v>340</v>
      </c>
      <c r="C960" s="168" t="s">
        <v>3487</v>
      </c>
      <c r="D960" s="168" t="s">
        <v>2160</v>
      </c>
      <c r="E960" s="168" t="s">
        <v>2161</v>
      </c>
    </row>
    <row r="961" spans="1:5" x14ac:dyDescent="0.25">
      <c r="A961" s="168">
        <v>998</v>
      </c>
      <c r="B961" s="168" t="s">
        <v>340</v>
      </c>
      <c r="C961" s="168" t="s">
        <v>3487</v>
      </c>
      <c r="D961" s="168" t="s">
        <v>2162</v>
      </c>
      <c r="E961" s="168" t="s">
        <v>2163</v>
      </c>
    </row>
    <row r="962" spans="1:5" x14ac:dyDescent="0.25">
      <c r="A962" s="168">
        <v>999</v>
      </c>
      <c r="B962" s="168" t="s">
        <v>340</v>
      </c>
      <c r="C962" s="168" t="s">
        <v>3487</v>
      </c>
      <c r="D962" s="168" t="s">
        <v>2164</v>
      </c>
      <c r="E962" s="168" t="s">
        <v>2165</v>
      </c>
    </row>
    <row r="963" spans="1:5" x14ac:dyDescent="0.25">
      <c r="A963" s="168">
        <v>1000</v>
      </c>
      <c r="B963" s="168" t="s">
        <v>340</v>
      </c>
      <c r="C963" s="168" t="s">
        <v>3487</v>
      </c>
      <c r="D963" s="168" t="s">
        <v>2166</v>
      </c>
      <c r="E963" s="168" t="s">
        <v>2167</v>
      </c>
    </row>
    <row r="964" spans="1:5" x14ac:dyDescent="0.25">
      <c r="A964" s="168">
        <v>1001</v>
      </c>
      <c r="B964" s="168" t="s">
        <v>340</v>
      </c>
      <c r="C964" s="168" t="s">
        <v>3487</v>
      </c>
      <c r="D964" s="168" t="s">
        <v>2168</v>
      </c>
      <c r="E964" s="168" t="s">
        <v>2169</v>
      </c>
    </row>
    <row r="965" spans="1:5" x14ac:dyDescent="0.25">
      <c r="A965" s="168">
        <v>1002</v>
      </c>
      <c r="B965" s="168" t="s">
        <v>340</v>
      </c>
      <c r="C965" s="168" t="s">
        <v>3487</v>
      </c>
      <c r="D965" s="168" t="s">
        <v>2170</v>
      </c>
      <c r="E965" s="168" t="s">
        <v>2171</v>
      </c>
    </row>
    <row r="966" spans="1:5" x14ac:dyDescent="0.25">
      <c r="A966" s="168">
        <v>1003</v>
      </c>
      <c r="B966" s="168" t="s">
        <v>340</v>
      </c>
      <c r="C966" s="168" t="s">
        <v>3487</v>
      </c>
      <c r="D966" s="168" t="s">
        <v>2172</v>
      </c>
      <c r="E966" s="168" t="s">
        <v>2173</v>
      </c>
    </row>
    <row r="967" spans="1:5" x14ac:dyDescent="0.25">
      <c r="A967" s="168">
        <v>1004</v>
      </c>
      <c r="B967" s="168" t="s">
        <v>340</v>
      </c>
      <c r="C967" s="168" t="s">
        <v>3487</v>
      </c>
      <c r="D967" s="168" t="s">
        <v>2174</v>
      </c>
      <c r="E967" s="168" t="s">
        <v>2175</v>
      </c>
    </row>
    <row r="968" spans="1:5" x14ac:dyDescent="0.25">
      <c r="A968" s="168">
        <v>1005</v>
      </c>
      <c r="B968" s="168" t="s">
        <v>340</v>
      </c>
      <c r="C968" s="168" t="s">
        <v>3487</v>
      </c>
      <c r="D968" s="168" t="s">
        <v>2176</v>
      </c>
      <c r="E968" s="168" t="s">
        <v>2177</v>
      </c>
    </row>
    <row r="969" spans="1:5" x14ac:dyDescent="0.25">
      <c r="A969" s="168">
        <v>1006</v>
      </c>
      <c r="B969" s="168" t="s">
        <v>340</v>
      </c>
      <c r="C969" s="168" t="s">
        <v>3487</v>
      </c>
      <c r="D969" s="168" t="s">
        <v>2178</v>
      </c>
      <c r="E969" s="168" t="s">
        <v>2179</v>
      </c>
    </row>
    <row r="970" spans="1:5" x14ac:dyDescent="0.25">
      <c r="A970" s="168">
        <v>1007</v>
      </c>
      <c r="B970" s="168" t="s">
        <v>340</v>
      </c>
      <c r="C970" s="168" t="s">
        <v>3487</v>
      </c>
      <c r="D970" s="168" t="s">
        <v>2180</v>
      </c>
      <c r="E970" s="168" t="s">
        <v>2181</v>
      </c>
    </row>
    <row r="971" spans="1:5" x14ac:dyDescent="0.25">
      <c r="A971" s="168">
        <v>1008</v>
      </c>
      <c r="B971" s="168" t="s">
        <v>340</v>
      </c>
      <c r="C971" s="168" t="s">
        <v>3487</v>
      </c>
      <c r="D971" s="168" t="s">
        <v>2182</v>
      </c>
      <c r="E971" s="168" t="s">
        <v>2183</v>
      </c>
    </row>
    <row r="972" spans="1:5" ht="45" x14ac:dyDescent="0.25">
      <c r="A972" s="168">
        <v>1009</v>
      </c>
      <c r="B972" s="168" t="s">
        <v>340</v>
      </c>
      <c r="C972" s="168" t="s">
        <v>3487</v>
      </c>
      <c r="D972" s="168" t="s">
        <v>2184</v>
      </c>
      <c r="E972" s="168" t="s">
        <v>863</v>
      </c>
    </row>
    <row r="973" spans="1:5" ht="45" x14ac:dyDescent="0.25">
      <c r="A973" s="168">
        <v>1010</v>
      </c>
      <c r="B973" s="168" t="s">
        <v>340</v>
      </c>
      <c r="C973" s="168" t="s">
        <v>3487</v>
      </c>
      <c r="D973" s="168" t="s">
        <v>2185</v>
      </c>
      <c r="E973" s="168" t="s">
        <v>865</v>
      </c>
    </row>
    <row r="974" spans="1:5" ht="30" x14ac:dyDescent="0.25">
      <c r="A974" s="168">
        <v>1011</v>
      </c>
      <c r="B974" s="168" t="s">
        <v>340</v>
      </c>
      <c r="C974" s="168" t="s">
        <v>3487</v>
      </c>
      <c r="D974" s="168" t="s">
        <v>2186</v>
      </c>
      <c r="E974" s="168" t="s">
        <v>2187</v>
      </c>
    </row>
    <row r="975" spans="1:5" x14ac:dyDescent="0.25">
      <c r="A975" s="168">
        <v>1012</v>
      </c>
      <c r="B975" s="168" t="s">
        <v>340</v>
      </c>
      <c r="C975" s="168" t="s">
        <v>3487</v>
      </c>
      <c r="D975" s="168" t="s">
        <v>2188</v>
      </c>
      <c r="E975" s="168" t="s">
        <v>2189</v>
      </c>
    </row>
    <row r="976" spans="1:5" x14ac:dyDescent="0.25">
      <c r="A976" s="168">
        <v>1013</v>
      </c>
      <c r="B976" s="168" t="s">
        <v>340</v>
      </c>
      <c r="C976" s="168" t="s">
        <v>3487</v>
      </c>
      <c r="D976" s="168" t="s">
        <v>2190</v>
      </c>
      <c r="E976" s="168" t="s">
        <v>2191</v>
      </c>
    </row>
    <row r="977" spans="1:5" x14ac:dyDescent="0.25">
      <c r="A977" s="168">
        <v>1014</v>
      </c>
      <c r="B977" s="168" t="s">
        <v>340</v>
      </c>
      <c r="C977" s="168" t="s">
        <v>3487</v>
      </c>
      <c r="D977" s="168" t="s">
        <v>2192</v>
      </c>
      <c r="E977" s="168" t="s">
        <v>2193</v>
      </c>
    </row>
    <row r="978" spans="1:5" x14ac:dyDescent="0.25">
      <c r="A978" s="168">
        <v>1015</v>
      </c>
      <c r="B978" s="168" t="s">
        <v>340</v>
      </c>
      <c r="C978" s="168" t="s">
        <v>3487</v>
      </c>
      <c r="D978" s="168" t="s">
        <v>2194</v>
      </c>
      <c r="E978" s="168" t="s">
        <v>2195</v>
      </c>
    </row>
    <row r="979" spans="1:5" x14ac:dyDescent="0.25">
      <c r="A979" s="168">
        <v>1016</v>
      </c>
      <c r="B979" s="168" t="s">
        <v>340</v>
      </c>
      <c r="C979" s="168" t="s">
        <v>3487</v>
      </c>
      <c r="D979" s="168" t="s">
        <v>2196</v>
      </c>
      <c r="E979" s="168" t="s">
        <v>2197</v>
      </c>
    </row>
    <row r="980" spans="1:5" x14ac:dyDescent="0.25">
      <c r="A980" s="168">
        <v>1017</v>
      </c>
      <c r="B980" s="168" t="s">
        <v>340</v>
      </c>
      <c r="C980" s="168" t="s">
        <v>3487</v>
      </c>
      <c r="D980" s="168" t="s">
        <v>2198</v>
      </c>
      <c r="E980" s="168" t="s">
        <v>2199</v>
      </c>
    </row>
    <row r="981" spans="1:5" x14ac:dyDescent="0.25">
      <c r="A981" s="168">
        <v>1018</v>
      </c>
      <c r="B981" s="168" t="s">
        <v>340</v>
      </c>
      <c r="C981" s="168" t="s">
        <v>3487</v>
      </c>
      <c r="D981" s="168" t="s">
        <v>2200</v>
      </c>
      <c r="E981" s="168" t="s">
        <v>2201</v>
      </c>
    </row>
    <row r="982" spans="1:5" x14ac:dyDescent="0.25">
      <c r="A982" s="168">
        <v>1019</v>
      </c>
      <c r="B982" s="168" t="s">
        <v>340</v>
      </c>
      <c r="C982" s="168" t="s">
        <v>3487</v>
      </c>
      <c r="D982" s="168" t="s">
        <v>2202</v>
      </c>
      <c r="E982" s="168" t="s">
        <v>2203</v>
      </c>
    </row>
    <row r="983" spans="1:5" x14ac:dyDescent="0.25">
      <c r="A983" s="168">
        <v>1020</v>
      </c>
      <c r="B983" s="168" t="s">
        <v>340</v>
      </c>
      <c r="C983" s="168" t="s">
        <v>3487</v>
      </c>
      <c r="D983" s="168" t="s">
        <v>2204</v>
      </c>
      <c r="E983" s="168" t="s">
        <v>2205</v>
      </c>
    </row>
    <row r="984" spans="1:5" x14ac:dyDescent="0.25">
      <c r="A984" s="168">
        <v>1021</v>
      </c>
      <c r="B984" s="168" t="s">
        <v>340</v>
      </c>
      <c r="C984" s="168" t="s">
        <v>3487</v>
      </c>
      <c r="D984" s="168" t="s">
        <v>2206</v>
      </c>
      <c r="E984" s="168" t="s">
        <v>2207</v>
      </c>
    </row>
    <row r="985" spans="1:5" x14ac:dyDescent="0.25">
      <c r="A985" s="168">
        <v>1022</v>
      </c>
      <c r="B985" s="168" t="s">
        <v>340</v>
      </c>
      <c r="C985" s="168" t="s">
        <v>3487</v>
      </c>
      <c r="D985" s="168" t="s">
        <v>2208</v>
      </c>
      <c r="E985" s="168" t="s">
        <v>2209</v>
      </c>
    </row>
    <row r="986" spans="1:5" x14ac:dyDescent="0.25">
      <c r="A986" s="168">
        <v>1023</v>
      </c>
      <c r="B986" s="168" t="s">
        <v>340</v>
      </c>
      <c r="C986" s="168" t="s">
        <v>3487</v>
      </c>
      <c r="D986" s="168" t="s">
        <v>2210</v>
      </c>
      <c r="E986" s="168" t="s">
        <v>2211</v>
      </c>
    </row>
    <row r="987" spans="1:5" x14ac:dyDescent="0.25">
      <c r="A987" s="168">
        <v>1024</v>
      </c>
      <c r="B987" s="168" t="s">
        <v>340</v>
      </c>
      <c r="C987" s="168" t="s">
        <v>3487</v>
      </c>
      <c r="D987" s="168" t="s">
        <v>2212</v>
      </c>
      <c r="E987" s="168" t="s">
        <v>2213</v>
      </c>
    </row>
    <row r="988" spans="1:5" ht="45" x14ac:dyDescent="0.25">
      <c r="A988" s="168">
        <v>1025</v>
      </c>
      <c r="B988" s="168" t="s">
        <v>340</v>
      </c>
      <c r="C988" s="168" t="s">
        <v>3487</v>
      </c>
      <c r="D988" s="168" t="s">
        <v>2214</v>
      </c>
      <c r="E988" s="168" t="s">
        <v>863</v>
      </c>
    </row>
    <row r="989" spans="1:5" ht="45" x14ac:dyDescent="0.25">
      <c r="A989" s="168">
        <v>1026</v>
      </c>
      <c r="B989" s="168" t="s">
        <v>340</v>
      </c>
      <c r="C989" s="168" t="s">
        <v>3487</v>
      </c>
      <c r="D989" s="168" t="s">
        <v>2215</v>
      </c>
      <c r="E989" s="168" t="s">
        <v>865</v>
      </c>
    </row>
    <row r="990" spans="1:5" ht="30" x14ac:dyDescent="0.25">
      <c r="A990" s="168">
        <v>1027</v>
      </c>
      <c r="B990" s="168" t="s">
        <v>340</v>
      </c>
      <c r="C990" s="168" t="s">
        <v>3487</v>
      </c>
      <c r="D990" s="168" t="s">
        <v>2216</v>
      </c>
      <c r="E990" s="168" t="s">
        <v>2217</v>
      </c>
    </row>
    <row r="991" spans="1:5" x14ac:dyDescent="0.25">
      <c r="A991" s="168">
        <v>1028</v>
      </c>
      <c r="B991" s="168" t="s">
        <v>340</v>
      </c>
      <c r="C991" s="168" t="s">
        <v>3487</v>
      </c>
      <c r="D991" s="168" t="s">
        <v>2218</v>
      </c>
      <c r="E991" s="168" t="s">
        <v>2219</v>
      </c>
    </row>
    <row r="992" spans="1:5" x14ac:dyDescent="0.25">
      <c r="A992" s="168">
        <v>1029</v>
      </c>
      <c r="B992" s="168" t="s">
        <v>340</v>
      </c>
      <c r="C992" s="168" t="s">
        <v>3487</v>
      </c>
      <c r="D992" s="168" t="s">
        <v>2220</v>
      </c>
      <c r="E992" s="168" t="s">
        <v>2221</v>
      </c>
    </row>
    <row r="993" spans="1:5" x14ac:dyDescent="0.25">
      <c r="A993" s="168">
        <v>1030</v>
      </c>
      <c r="B993" s="168" t="s">
        <v>340</v>
      </c>
      <c r="C993" s="168" t="s">
        <v>3487</v>
      </c>
      <c r="D993" s="168" t="s">
        <v>2222</v>
      </c>
      <c r="E993" s="168" t="s">
        <v>2223</v>
      </c>
    </row>
    <row r="994" spans="1:5" x14ac:dyDescent="0.25">
      <c r="A994" s="168">
        <v>1031</v>
      </c>
      <c r="B994" s="168" t="s">
        <v>340</v>
      </c>
      <c r="C994" s="168" t="s">
        <v>3487</v>
      </c>
      <c r="D994" s="168" t="s">
        <v>2224</v>
      </c>
      <c r="E994" s="168" t="s">
        <v>2225</v>
      </c>
    </row>
    <row r="995" spans="1:5" x14ac:dyDescent="0.25">
      <c r="A995" s="168">
        <v>1032</v>
      </c>
      <c r="B995" s="168" t="s">
        <v>340</v>
      </c>
      <c r="C995" s="168" t="s">
        <v>3487</v>
      </c>
      <c r="D995" s="168" t="s">
        <v>2226</v>
      </c>
      <c r="E995" s="168" t="s">
        <v>2227</v>
      </c>
    </row>
    <row r="996" spans="1:5" x14ac:dyDescent="0.25">
      <c r="A996" s="168">
        <v>1033</v>
      </c>
      <c r="B996" s="168" t="s">
        <v>340</v>
      </c>
      <c r="C996" s="168" t="s">
        <v>3487</v>
      </c>
      <c r="D996" s="168" t="s">
        <v>2228</v>
      </c>
      <c r="E996" s="168" t="s">
        <v>2229</v>
      </c>
    </row>
    <row r="997" spans="1:5" x14ac:dyDescent="0.25">
      <c r="A997" s="168">
        <v>1034</v>
      </c>
      <c r="B997" s="168" t="s">
        <v>340</v>
      </c>
      <c r="C997" s="168" t="s">
        <v>3487</v>
      </c>
      <c r="D997" s="168" t="s">
        <v>2230</v>
      </c>
      <c r="E997" s="168" t="s">
        <v>2231</v>
      </c>
    </row>
    <row r="998" spans="1:5" x14ac:dyDescent="0.25">
      <c r="A998" s="168">
        <v>1035</v>
      </c>
      <c r="B998" s="168" t="s">
        <v>340</v>
      </c>
      <c r="C998" s="168" t="s">
        <v>3487</v>
      </c>
      <c r="D998" s="168" t="s">
        <v>2232</v>
      </c>
      <c r="E998" s="168" t="s">
        <v>2233</v>
      </c>
    </row>
    <row r="999" spans="1:5" x14ac:dyDescent="0.25">
      <c r="A999" s="168">
        <v>1036</v>
      </c>
      <c r="B999" s="168" t="s">
        <v>340</v>
      </c>
      <c r="C999" s="168" t="s">
        <v>3487</v>
      </c>
      <c r="D999" s="168" t="s">
        <v>2234</v>
      </c>
      <c r="E999" s="168" t="s">
        <v>2235</v>
      </c>
    </row>
    <row r="1000" spans="1:5" x14ac:dyDescent="0.25">
      <c r="A1000" s="168">
        <v>1037</v>
      </c>
      <c r="B1000" s="168" t="s">
        <v>340</v>
      </c>
      <c r="C1000" s="168" t="s">
        <v>3487</v>
      </c>
      <c r="D1000" s="168" t="s">
        <v>2236</v>
      </c>
      <c r="E1000" s="168" t="s">
        <v>2237</v>
      </c>
    </row>
    <row r="1001" spans="1:5" x14ac:dyDescent="0.25">
      <c r="A1001" s="168">
        <v>1038</v>
      </c>
      <c r="B1001" s="168" t="s">
        <v>340</v>
      </c>
      <c r="C1001" s="168" t="s">
        <v>3487</v>
      </c>
      <c r="D1001" s="168" t="s">
        <v>2238</v>
      </c>
      <c r="E1001" s="168" t="s">
        <v>2239</v>
      </c>
    </row>
    <row r="1002" spans="1:5" x14ac:dyDescent="0.25">
      <c r="A1002" s="168">
        <v>1039</v>
      </c>
      <c r="B1002" s="168" t="s">
        <v>340</v>
      </c>
      <c r="C1002" s="168" t="s">
        <v>3487</v>
      </c>
      <c r="D1002" s="168" t="s">
        <v>2240</v>
      </c>
      <c r="E1002" s="168" t="s">
        <v>2241</v>
      </c>
    </row>
    <row r="1003" spans="1:5" x14ac:dyDescent="0.25">
      <c r="A1003" s="168">
        <v>1040</v>
      </c>
      <c r="B1003" s="168" t="s">
        <v>340</v>
      </c>
      <c r="C1003" s="168" t="s">
        <v>3487</v>
      </c>
      <c r="D1003" s="168" t="s">
        <v>2242</v>
      </c>
      <c r="E1003" s="168" t="s">
        <v>2243</v>
      </c>
    </row>
    <row r="1004" spans="1:5" ht="45" x14ac:dyDescent="0.25">
      <c r="A1004" s="168">
        <v>1041</v>
      </c>
      <c r="B1004" s="168" t="s">
        <v>340</v>
      </c>
      <c r="C1004" s="168" t="s">
        <v>3487</v>
      </c>
      <c r="D1004" s="168" t="s">
        <v>2244</v>
      </c>
      <c r="E1004" s="168" t="s">
        <v>863</v>
      </c>
    </row>
    <row r="1005" spans="1:5" ht="45" x14ac:dyDescent="0.25">
      <c r="A1005" s="168">
        <v>1042</v>
      </c>
      <c r="B1005" s="168" t="s">
        <v>340</v>
      </c>
      <c r="C1005" s="168" t="s">
        <v>3487</v>
      </c>
      <c r="D1005" s="168" t="s">
        <v>2245</v>
      </c>
      <c r="E1005" s="168" t="s">
        <v>865</v>
      </c>
    </row>
    <row r="1006" spans="1:5" ht="30" x14ac:dyDescent="0.25">
      <c r="A1006" s="168">
        <v>1043</v>
      </c>
      <c r="B1006" s="168" t="s">
        <v>340</v>
      </c>
      <c r="C1006" s="168" t="s">
        <v>3487</v>
      </c>
      <c r="D1006" s="168" t="s">
        <v>2246</v>
      </c>
      <c r="E1006" s="168" t="s">
        <v>2247</v>
      </c>
    </row>
    <row r="1007" spans="1:5" x14ac:dyDescent="0.25">
      <c r="A1007" s="168">
        <v>1044</v>
      </c>
      <c r="B1007" s="168" t="s">
        <v>340</v>
      </c>
      <c r="C1007" s="168" t="s">
        <v>3487</v>
      </c>
      <c r="D1007" s="168" t="s">
        <v>2248</v>
      </c>
      <c r="E1007" s="168" t="s">
        <v>2249</v>
      </c>
    </row>
    <row r="1008" spans="1:5" x14ac:dyDescent="0.25">
      <c r="A1008" s="168">
        <v>1045</v>
      </c>
      <c r="B1008" s="168" t="s">
        <v>340</v>
      </c>
      <c r="C1008" s="168" t="s">
        <v>3487</v>
      </c>
      <c r="D1008" s="168" t="s">
        <v>2250</v>
      </c>
      <c r="E1008" s="168" t="s">
        <v>2251</v>
      </c>
    </row>
    <row r="1009" spans="1:5" x14ac:dyDescent="0.25">
      <c r="A1009" s="168">
        <v>1046</v>
      </c>
      <c r="B1009" s="168" t="s">
        <v>340</v>
      </c>
      <c r="C1009" s="168" t="s">
        <v>3487</v>
      </c>
      <c r="D1009" s="168" t="s">
        <v>2252</v>
      </c>
      <c r="E1009" s="168" t="s">
        <v>2253</v>
      </c>
    </row>
    <row r="1010" spans="1:5" x14ac:dyDescent="0.25">
      <c r="A1010" s="168">
        <v>1047</v>
      </c>
      <c r="B1010" s="168" t="s">
        <v>340</v>
      </c>
      <c r="C1010" s="168" t="s">
        <v>3487</v>
      </c>
      <c r="D1010" s="168" t="s">
        <v>2254</v>
      </c>
      <c r="E1010" s="168" t="s">
        <v>2255</v>
      </c>
    </row>
    <row r="1011" spans="1:5" x14ac:dyDescent="0.25">
      <c r="A1011" s="168">
        <v>1048</v>
      </c>
      <c r="B1011" s="168" t="s">
        <v>340</v>
      </c>
      <c r="C1011" s="168" t="s">
        <v>3487</v>
      </c>
      <c r="D1011" s="168" t="s">
        <v>2256</v>
      </c>
      <c r="E1011" s="168" t="s">
        <v>2257</v>
      </c>
    </row>
    <row r="1012" spans="1:5" x14ac:dyDescent="0.25">
      <c r="A1012" s="168">
        <v>1049</v>
      </c>
      <c r="B1012" s="168" t="s">
        <v>340</v>
      </c>
      <c r="C1012" s="168" t="s">
        <v>3487</v>
      </c>
      <c r="D1012" s="168" t="s">
        <v>2258</v>
      </c>
      <c r="E1012" s="168" t="s">
        <v>2259</v>
      </c>
    </row>
    <row r="1013" spans="1:5" x14ac:dyDescent="0.25">
      <c r="A1013" s="168">
        <v>1050</v>
      </c>
      <c r="B1013" s="168" t="s">
        <v>340</v>
      </c>
      <c r="C1013" s="168" t="s">
        <v>3487</v>
      </c>
      <c r="D1013" s="168" t="s">
        <v>2260</v>
      </c>
      <c r="E1013" s="168" t="s">
        <v>2261</v>
      </c>
    </row>
    <row r="1014" spans="1:5" x14ac:dyDescent="0.25">
      <c r="A1014" s="168">
        <v>1051</v>
      </c>
      <c r="B1014" s="168" t="s">
        <v>340</v>
      </c>
      <c r="C1014" s="168" t="s">
        <v>3487</v>
      </c>
      <c r="D1014" s="168" t="s">
        <v>2262</v>
      </c>
      <c r="E1014" s="168" t="s">
        <v>2263</v>
      </c>
    </row>
    <row r="1015" spans="1:5" x14ac:dyDescent="0.25">
      <c r="A1015" s="168">
        <v>1052</v>
      </c>
      <c r="B1015" s="168" t="s">
        <v>340</v>
      </c>
      <c r="C1015" s="168" t="s">
        <v>3487</v>
      </c>
      <c r="D1015" s="168" t="s">
        <v>2264</v>
      </c>
      <c r="E1015" s="168" t="s">
        <v>2265</v>
      </c>
    </row>
    <row r="1016" spans="1:5" x14ac:dyDescent="0.25">
      <c r="A1016" s="168">
        <v>1053</v>
      </c>
      <c r="B1016" s="168" t="s">
        <v>340</v>
      </c>
      <c r="C1016" s="168" t="s">
        <v>3487</v>
      </c>
      <c r="D1016" s="168" t="s">
        <v>2266</v>
      </c>
      <c r="E1016" s="168" t="s">
        <v>2267</v>
      </c>
    </row>
    <row r="1017" spans="1:5" x14ac:dyDescent="0.25">
      <c r="A1017" s="168">
        <v>1054</v>
      </c>
      <c r="B1017" s="168" t="s">
        <v>340</v>
      </c>
      <c r="C1017" s="168" t="s">
        <v>3487</v>
      </c>
      <c r="D1017" s="168" t="s">
        <v>2268</v>
      </c>
      <c r="E1017" s="168" t="s">
        <v>2269</v>
      </c>
    </row>
    <row r="1018" spans="1:5" x14ac:dyDescent="0.25">
      <c r="A1018" s="168">
        <v>1055</v>
      </c>
      <c r="B1018" s="168" t="s">
        <v>340</v>
      </c>
      <c r="C1018" s="168" t="s">
        <v>3487</v>
      </c>
      <c r="D1018" s="168" t="s">
        <v>2270</v>
      </c>
      <c r="E1018" s="168" t="s">
        <v>2271</v>
      </c>
    </row>
    <row r="1019" spans="1:5" x14ac:dyDescent="0.25">
      <c r="A1019" s="168">
        <v>1056</v>
      </c>
      <c r="B1019" s="168" t="s">
        <v>340</v>
      </c>
      <c r="C1019" s="168" t="s">
        <v>3487</v>
      </c>
      <c r="D1019" s="168" t="s">
        <v>2272</v>
      </c>
      <c r="E1019" s="168" t="s">
        <v>2273</v>
      </c>
    </row>
    <row r="1020" spans="1:5" ht="45" x14ac:dyDescent="0.25">
      <c r="A1020" s="168">
        <v>1057</v>
      </c>
      <c r="B1020" s="168" t="s">
        <v>340</v>
      </c>
      <c r="C1020" s="168" t="s">
        <v>3487</v>
      </c>
      <c r="D1020" s="168" t="s">
        <v>2274</v>
      </c>
      <c r="E1020" s="168" t="s">
        <v>863</v>
      </c>
    </row>
    <row r="1021" spans="1:5" ht="45" x14ac:dyDescent="0.25">
      <c r="A1021" s="168">
        <v>1058</v>
      </c>
      <c r="B1021" s="168" t="s">
        <v>340</v>
      </c>
      <c r="C1021" s="168" t="s">
        <v>3487</v>
      </c>
      <c r="D1021" s="168" t="s">
        <v>2275</v>
      </c>
      <c r="E1021" s="168" t="s">
        <v>865</v>
      </c>
    </row>
    <row r="1022" spans="1:5" ht="30" x14ac:dyDescent="0.25">
      <c r="A1022" s="168">
        <v>1059</v>
      </c>
      <c r="B1022" s="168" t="s">
        <v>340</v>
      </c>
      <c r="C1022" s="168" t="s">
        <v>3487</v>
      </c>
      <c r="D1022" s="168" t="s">
        <v>2276</v>
      </c>
      <c r="E1022" s="168" t="s">
        <v>2277</v>
      </c>
    </row>
    <row r="1023" spans="1:5" x14ac:dyDescent="0.25">
      <c r="A1023" s="168">
        <v>1060</v>
      </c>
      <c r="B1023" s="168" t="s">
        <v>340</v>
      </c>
      <c r="C1023" s="168" t="s">
        <v>3487</v>
      </c>
      <c r="D1023" s="168" t="s">
        <v>2278</v>
      </c>
      <c r="E1023" s="168" t="s">
        <v>2279</v>
      </c>
    </row>
    <row r="1024" spans="1:5" x14ac:dyDescent="0.25">
      <c r="A1024" s="168">
        <v>1061</v>
      </c>
      <c r="B1024" s="168" t="s">
        <v>340</v>
      </c>
      <c r="C1024" s="168" t="s">
        <v>3487</v>
      </c>
      <c r="D1024" s="168" t="s">
        <v>2280</v>
      </c>
      <c r="E1024" s="168" t="s">
        <v>2281</v>
      </c>
    </row>
    <row r="1025" spans="1:5" x14ac:dyDescent="0.25">
      <c r="A1025" s="168">
        <v>1062</v>
      </c>
      <c r="B1025" s="168" t="s">
        <v>340</v>
      </c>
      <c r="C1025" s="168" t="s">
        <v>3487</v>
      </c>
      <c r="D1025" s="168" t="s">
        <v>2282</v>
      </c>
      <c r="E1025" s="168" t="s">
        <v>2283</v>
      </c>
    </row>
    <row r="1026" spans="1:5" x14ac:dyDescent="0.25">
      <c r="A1026" s="168">
        <v>1063</v>
      </c>
      <c r="B1026" s="168" t="s">
        <v>340</v>
      </c>
      <c r="C1026" s="168" t="s">
        <v>3487</v>
      </c>
      <c r="D1026" s="168" t="s">
        <v>2284</v>
      </c>
      <c r="E1026" s="168" t="s">
        <v>2285</v>
      </c>
    </row>
    <row r="1027" spans="1:5" x14ac:dyDescent="0.25">
      <c r="A1027" s="168">
        <v>1064</v>
      </c>
      <c r="B1027" s="168" t="s">
        <v>340</v>
      </c>
      <c r="C1027" s="168" t="s">
        <v>3487</v>
      </c>
      <c r="D1027" s="168" t="s">
        <v>2286</v>
      </c>
      <c r="E1027" s="168" t="s">
        <v>2287</v>
      </c>
    </row>
    <row r="1028" spans="1:5" x14ac:dyDescent="0.25">
      <c r="A1028" s="168">
        <v>1065</v>
      </c>
      <c r="B1028" s="168" t="s">
        <v>340</v>
      </c>
      <c r="C1028" s="168" t="s">
        <v>3487</v>
      </c>
      <c r="D1028" s="168" t="s">
        <v>2288</v>
      </c>
      <c r="E1028" s="168" t="s">
        <v>2289</v>
      </c>
    </row>
    <row r="1029" spans="1:5" x14ac:dyDescent="0.25">
      <c r="A1029" s="168">
        <v>1066</v>
      </c>
      <c r="B1029" s="168" t="s">
        <v>340</v>
      </c>
      <c r="C1029" s="168" t="s">
        <v>3487</v>
      </c>
      <c r="D1029" s="168" t="s">
        <v>2290</v>
      </c>
      <c r="E1029" s="168" t="s">
        <v>2291</v>
      </c>
    </row>
    <row r="1030" spans="1:5" x14ac:dyDescent="0.25">
      <c r="A1030" s="168">
        <v>1067</v>
      </c>
      <c r="B1030" s="168" t="s">
        <v>340</v>
      </c>
      <c r="C1030" s="168" t="s">
        <v>3487</v>
      </c>
      <c r="D1030" s="168" t="s">
        <v>2292</v>
      </c>
      <c r="E1030" s="168" t="s">
        <v>2293</v>
      </c>
    </row>
    <row r="1031" spans="1:5" x14ac:dyDescent="0.25">
      <c r="A1031" s="168">
        <v>1068</v>
      </c>
      <c r="B1031" s="168" t="s">
        <v>340</v>
      </c>
      <c r="C1031" s="168" t="s">
        <v>3487</v>
      </c>
      <c r="D1031" s="168" t="s">
        <v>2294</v>
      </c>
      <c r="E1031" s="168" t="s">
        <v>2295</v>
      </c>
    </row>
    <row r="1032" spans="1:5" x14ac:dyDescent="0.25">
      <c r="A1032" s="168">
        <v>1069</v>
      </c>
      <c r="B1032" s="168" t="s">
        <v>340</v>
      </c>
      <c r="C1032" s="168" t="s">
        <v>3487</v>
      </c>
      <c r="D1032" s="168" t="s">
        <v>2296</v>
      </c>
      <c r="E1032" s="168" t="s">
        <v>2297</v>
      </c>
    </row>
    <row r="1033" spans="1:5" x14ac:dyDescent="0.25">
      <c r="A1033" s="168">
        <v>1070</v>
      </c>
      <c r="B1033" s="168" t="s">
        <v>340</v>
      </c>
      <c r="C1033" s="168" t="s">
        <v>3487</v>
      </c>
      <c r="D1033" s="168" t="s">
        <v>2298</v>
      </c>
      <c r="E1033" s="168" t="s">
        <v>2299</v>
      </c>
    </row>
    <row r="1034" spans="1:5" x14ac:dyDescent="0.25">
      <c r="A1034" s="168">
        <v>1071</v>
      </c>
      <c r="B1034" s="168" t="s">
        <v>340</v>
      </c>
      <c r="C1034" s="168" t="s">
        <v>3487</v>
      </c>
      <c r="D1034" s="168" t="s">
        <v>2300</v>
      </c>
      <c r="E1034" s="168" t="s">
        <v>2301</v>
      </c>
    </row>
    <row r="1035" spans="1:5" x14ac:dyDescent="0.25">
      <c r="A1035" s="168">
        <v>1072</v>
      </c>
      <c r="B1035" s="168" t="s">
        <v>340</v>
      </c>
      <c r="C1035" s="168" t="s">
        <v>3487</v>
      </c>
      <c r="D1035" s="168" t="s">
        <v>2302</v>
      </c>
      <c r="E1035" s="168" t="s">
        <v>2303</v>
      </c>
    </row>
    <row r="1036" spans="1:5" ht="45" x14ac:dyDescent="0.25">
      <c r="A1036" s="168">
        <v>1073</v>
      </c>
      <c r="B1036" s="168" t="s">
        <v>340</v>
      </c>
      <c r="C1036" s="168" t="s">
        <v>3487</v>
      </c>
      <c r="D1036" s="168" t="s">
        <v>2304</v>
      </c>
      <c r="E1036" s="168" t="s">
        <v>863</v>
      </c>
    </row>
    <row r="1037" spans="1:5" ht="45" x14ac:dyDescent="0.25">
      <c r="A1037" s="168">
        <v>1074</v>
      </c>
      <c r="B1037" s="168" t="s">
        <v>340</v>
      </c>
      <c r="C1037" s="168" t="s">
        <v>3487</v>
      </c>
      <c r="D1037" s="168" t="s">
        <v>2305</v>
      </c>
      <c r="E1037" s="168" t="s">
        <v>865</v>
      </c>
    </row>
    <row r="1038" spans="1:5" ht="30" x14ac:dyDescent="0.25">
      <c r="A1038" s="168">
        <v>1075</v>
      </c>
      <c r="B1038" s="168" t="s">
        <v>340</v>
      </c>
      <c r="C1038" s="168" t="s">
        <v>3487</v>
      </c>
      <c r="D1038" s="168" t="s">
        <v>2306</v>
      </c>
      <c r="E1038" s="168" t="s">
        <v>2307</v>
      </c>
    </row>
    <row r="1039" spans="1:5" x14ac:dyDescent="0.25">
      <c r="A1039" s="168">
        <v>1076</v>
      </c>
      <c r="B1039" s="168" t="s">
        <v>340</v>
      </c>
      <c r="C1039" s="168" t="s">
        <v>3487</v>
      </c>
      <c r="D1039" s="168" t="s">
        <v>2308</v>
      </c>
      <c r="E1039" s="168" t="s">
        <v>2309</v>
      </c>
    </row>
    <row r="1040" spans="1:5" x14ac:dyDescent="0.25">
      <c r="A1040" s="168">
        <v>1077</v>
      </c>
      <c r="B1040" s="168" t="s">
        <v>340</v>
      </c>
      <c r="C1040" s="168" t="s">
        <v>3487</v>
      </c>
      <c r="D1040" s="168" t="s">
        <v>2310</v>
      </c>
      <c r="E1040" s="168" t="s">
        <v>2311</v>
      </c>
    </row>
    <row r="1041" spans="1:5" x14ac:dyDescent="0.25">
      <c r="A1041" s="168">
        <v>1078</v>
      </c>
      <c r="B1041" s="168" t="s">
        <v>340</v>
      </c>
      <c r="C1041" s="168" t="s">
        <v>3487</v>
      </c>
      <c r="D1041" s="168" t="s">
        <v>2312</v>
      </c>
      <c r="E1041" s="168" t="s">
        <v>2313</v>
      </c>
    </row>
    <row r="1042" spans="1:5" x14ac:dyDescent="0.25">
      <c r="A1042" s="168">
        <v>1079</v>
      </c>
      <c r="B1042" s="168" t="s">
        <v>340</v>
      </c>
      <c r="C1042" s="168" t="s">
        <v>3487</v>
      </c>
      <c r="D1042" s="168" t="s">
        <v>2314</v>
      </c>
      <c r="E1042" s="168" t="s">
        <v>2315</v>
      </c>
    </row>
    <row r="1043" spans="1:5" x14ac:dyDescent="0.25">
      <c r="A1043" s="168">
        <v>1080</v>
      </c>
      <c r="B1043" s="168" t="s">
        <v>340</v>
      </c>
      <c r="C1043" s="168" t="s">
        <v>3487</v>
      </c>
      <c r="D1043" s="168" t="s">
        <v>2316</v>
      </c>
      <c r="E1043" s="168" t="s">
        <v>2317</v>
      </c>
    </row>
    <row r="1044" spans="1:5" x14ac:dyDescent="0.25">
      <c r="A1044" s="168">
        <v>1081</v>
      </c>
      <c r="B1044" s="168" t="s">
        <v>340</v>
      </c>
      <c r="C1044" s="168" t="s">
        <v>3487</v>
      </c>
      <c r="D1044" s="168" t="s">
        <v>2318</v>
      </c>
      <c r="E1044" s="168" t="s">
        <v>2319</v>
      </c>
    </row>
    <row r="1045" spans="1:5" x14ac:dyDescent="0.25">
      <c r="A1045" s="168">
        <v>1082</v>
      </c>
      <c r="B1045" s="168" t="s">
        <v>340</v>
      </c>
      <c r="C1045" s="168" t="s">
        <v>3487</v>
      </c>
      <c r="D1045" s="168" t="s">
        <v>2320</v>
      </c>
      <c r="E1045" s="168" t="s">
        <v>2321</v>
      </c>
    </row>
    <row r="1046" spans="1:5" x14ac:dyDescent="0.25">
      <c r="A1046" s="168">
        <v>1083</v>
      </c>
      <c r="B1046" s="168" t="s">
        <v>340</v>
      </c>
      <c r="C1046" s="168" t="s">
        <v>3487</v>
      </c>
      <c r="D1046" s="168" t="s">
        <v>2322</v>
      </c>
      <c r="E1046" s="168" t="s">
        <v>2323</v>
      </c>
    </row>
    <row r="1047" spans="1:5" x14ac:dyDescent="0.25">
      <c r="A1047" s="168">
        <v>1084</v>
      </c>
      <c r="B1047" s="168" t="s">
        <v>340</v>
      </c>
      <c r="C1047" s="168" t="s">
        <v>3487</v>
      </c>
      <c r="D1047" s="168" t="s">
        <v>2324</v>
      </c>
      <c r="E1047" s="168" t="s">
        <v>2325</v>
      </c>
    </row>
    <row r="1048" spans="1:5" x14ac:dyDescent="0.25">
      <c r="A1048" s="168">
        <v>1085</v>
      </c>
      <c r="B1048" s="168" t="s">
        <v>340</v>
      </c>
      <c r="C1048" s="168" t="s">
        <v>3487</v>
      </c>
      <c r="D1048" s="168" t="s">
        <v>2326</v>
      </c>
      <c r="E1048" s="168" t="s">
        <v>2327</v>
      </c>
    </row>
    <row r="1049" spans="1:5" x14ac:dyDescent="0.25">
      <c r="A1049" s="168">
        <v>1086</v>
      </c>
      <c r="B1049" s="168" t="s">
        <v>340</v>
      </c>
      <c r="C1049" s="168" t="s">
        <v>3487</v>
      </c>
      <c r="D1049" s="168" t="s">
        <v>2328</v>
      </c>
      <c r="E1049" s="168" t="s">
        <v>2329</v>
      </c>
    </row>
    <row r="1050" spans="1:5" x14ac:dyDescent="0.25">
      <c r="A1050" s="168">
        <v>1087</v>
      </c>
      <c r="B1050" s="168" t="s">
        <v>340</v>
      </c>
      <c r="C1050" s="168" t="s">
        <v>3487</v>
      </c>
      <c r="D1050" s="168" t="s">
        <v>2330</v>
      </c>
      <c r="E1050" s="168" t="s">
        <v>2331</v>
      </c>
    </row>
    <row r="1051" spans="1:5" x14ac:dyDescent="0.25">
      <c r="A1051" s="168">
        <v>1088</v>
      </c>
      <c r="B1051" s="168" t="s">
        <v>340</v>
      </c>
      <c r="C1051" s="168" t="s">
        <v>3487</v>
      </c>
      <c r="D1051" s="168" t="s">
        <v>2332</v>
      </c>
      <c r="E1051" s="168" t="s">
        <v>2333</v>
      </c>
    </row>
    <row r="1052" spans="1:5" ht="45" x14ac:dyDescent="0.25">
      <c r="A1052" s="168">
        <v>1089</v>
      </c>
      <c r="B1052" s="168" t="s">
        <v>340</v>
      </c>
      <c r="C1052" s="168" t="s">
        <v>3487</v>
      </c>
      <c r="D1052" s="168" t="s">
        <v>2334</v>
      </c>
      <c r="E1052" s="168" t="s">
        <v>863</v>
      </c>
    </row>
    <row r="1053" spans="1:5" ht="45" x14ac:dyDescent="0.25">
      <c r="A1053" s="168">
        <v>1090</v>
      </c>
      <c r="B1053" s="168" t="s">
        <v>340</v>
      </c>
      <c r="C1053" s="168" t="s">
        <v>3487</v>
      </c>
      <c r="D1053" s="168" t="s">
        <v>2335</v>
      </c>
      <c r="E1053" s="168" t="s">
        <v>865</v>
      </c>
    </row>
    <row r="1054" spans="1:5" ht="30" x14ac:dyDescent="0.25">
      <c r="A1054" s="168">
        <v>1091</v>
      </c>
      <c r="B1054" s="168" t="s">
        <v>340</v>
      </c>
      <c r="C1054" s="168" t="s">
        <v>3487</v>
      </c>
      <c r="D1054" s="168" t="s">
        <v>2336</v>
      </c>
      <c r="E1054" s="168" t="s">
        <v>2337</v>
      </c>
    </row>
    <row r="1055" spans="1:5" x14ac:dyDescent="0.25">
      <c r="A1055" s="168">
        <v>1092</v>
      </c>
      <c r="B1055" s="168" t="s">
        <v>340</v>
      </c>
      <c r="C1055" s="168" t="s">
        <v>3487</v>
      </c>
      <c r="D1055" s="168" t="s">
        <v>2338</v>
      </c>
      <c r="E1055" s="168" t="s">
        <v>2339</v>
      </c>
    </row>
    <row r="1056" spans="1:5" x14ac:dyDescent="0.25">
      <c r="A1056" s="168">
        <v>1093</v>
      </c>
      <c r="B1056" s="168" t="s">
        <v>340</v>
      </c>
      <c r="C1056" s="168" t="s">
        <v>3487</v>
      </c>
      <c r="D1056" s="168" t="s">
        <v>2340</v>
      </c>
      <c r="E1056" s="168" t="s">
        <v>2341</v>
      </c>
    </row>
    <row r="1057" spans="1:5" x14ac:dyDescent="0.25">
      <c r="A1057" s="168">
        <v>1094</v>
      </c>
      <c r="B1057" s="168" t="s">
        <v>340</v>
      </c>
      <c r="C1057" s="168" t="s">
        <v>3487</v>
      </c>
      <c r="D1057" s="168" t="s">
        <v>2342</v>
      </c>
      <c r="E1057" s="168" t="s">
        <v>2343</v>
      </c>
    </row>
    <row r="1058" spans="1:5" x14ac:dyDescent="0.25">
      <c r="A1058" s="168">
        <v>1095</v>
      </c>
      <c r="B1058" s="168" t="s">
        <v>340</v>
      </c>
      <c r="C1058" s="168" t="s">
        <v>3487</v>
      </c>
      <c r="D1058" s="168" t="s">
        <v>2344</v>
      </c>
      <c r="E1058" s="168" t="s">
        <v>2345</v>
      </c>
    </row>
    <row r="1059" spans="1:5" x14ac:dyDescent="0.25">
      <c r="A1059" s="168">
        <v>1096</v>
      </c>
      <c r="B1059" s="168" t="s">
        <v>340</v>
      </c>
      <c r="C1059" s="168" t="s">
        <v>3487</v>
      </c>
      <c r="D1059" s="168" t="s">
        <v>2346</v>
      </c>
      <c r="E1059" s="168" t="s">
        <v>2347</v>
      </c>
    </row>
    <row r="1060" spans="1:5" x14ac:dyDescent="0.25">
      <c r="A1060" s="168">
        <v>1097</v>
      </c>
      <c r="B1060" s="168" t="s">
        <v>340</v>
      </c>
      <c r="C1060" s="168" t="s">
        <v>3487</v>
      </c>
      <c r="D1060" s="168" t="s">
        <v>2348</v>
      </c>
      <c r="E1060" s="168" t="s">
        <v>2349</v>
      </c>
    </row>
    <row r="1061" spans="1:5" x14ac:dyDescent="0.25">
      <c r="A1061" s="168">
        <v>1098</v>
      </c>
      <c r="B1061" s="168" t="s">
        <v>340</v>
      </c>
      <c r="C1061" s="168" t="s">
        <v>3487</v>
      </c>
      <c r="D1061" s="168" t="s">
        <v>2350</v>
      </c>
      <c r="E1061" s="168" t="s">
        <v>2351</v>
      </c>
    </row>
    <row r="1062" spans="1:5" x14ac:dyDescent="0.25">
      <c r="A1062" s="168">
        <v>1099</v>
      </c>
      <c r="B1062" s="168" t="s">
        <v>340</v>
      </c>
      <c r="C1062" s="168" t="s">
        <v>3487</v>
      </c>
      <c r="D1062" s="168" t="s">
        <v>2352</v>
      </c>
      <c r="E1062" s="168" t="s">
        <v>2353</v>
      </c>
    </row>
    <row r="1063" spans="1:5" x14ac:dyDescent="0.25">
      <c r="A1063" s="168">
        <v>1100</v>
      </c>
      <c r="B1063" s="168" t="s">
        <v>340</v>
      </c>
      <c r="C1063" s="168" t="s">
        <v>3487</v>
      </c>
      <c r="D1063" s="168" t="s">
        <v>2354</v>
      </c>
      <c r="E1063" s="168" t="s">
        <v>2355</v>
      </c>
    </row>
    <row r="1064" spans="1:5" x14ac:dyDescent="0.25">
      <c r="A1064" s="168">
        <v>1101</v>
      </c>
      <c r="B1064" s="168" t="s">
        <v>340</v>
      </c>
      <c r="C1064" s="168" t="s">
        <v>3487</v>
      </c>
      <c r="D1064" s="168" t="s">
        <v>2356</v>
      </c>
      <c r="E1064" s="168" t="s">
        <v>2357</v>
      </c>
    </row>
    <row r="1065" spans="1:5" x14ac:dyDescent="0.25">
      <c r="A1065" s="168">
        <v>1102</v>
      </c>
      <c r="B1065" s="168" t="s">
        <v>340</v>
      </c>
      <c r="C1065" s="168" t="s">
        <v>3487</v>
      </c>
      <c r="D1065" s="168" t="s">
        <v>2358</v>
      </c>
      <c r="E1065" s="168" t="s">
        <v>2359</v>
      </c>
    </row>
    <row r="1066" spans="1:5" x14ac:dyDescent="0.25">
      <c r="A1066" s="168">
        <v>1103</v>
      </c>
      <c r="B1066" s="168" t="s">
        <v>340</v>
      </c>
      <c r="C1066" s="168" t="s">
        <v>3487</v>
      </c>
      <c r="D1066" s="168" t="s">
        <v>2360</v>
      </c>
      <c r="E1066" s="168" t="s">
        <v>2361</v>
      </c>
    </row>
    <row r="1067" spans="1:5" x14ac:dyDescent="0.25">
      <c r="A1067" s="168">
        <v>1104</v>
      </c>
      <c r="B1067" s="168" t="s">
        <v>340</v>
      </c>
      <c r="C1067" s="168" t="s">
        <v>3487</v>
      </c>
      <c r="D1067" s="168" t="s">
        <v>2362</v>
      </c>
      <c r="E1067" s="168" t="s">
        <v>2363</v>
      </c>
    </row>
    <row r="1068" spans="1:5" ht="45" x14ac:dyDescent="0.25">
      <c r="A1068" s="168">
        <v>1105</v>
      </c>
      <c r="B1068" s="168" t="s">
        <v>340</v>
      </c>
      <c r="C1068" s="168" t="s">
        <v>3487</v>
      </c>
      <c r="D1068" s="168" t="s">
        <v>2364</v>
      </c>
      <c r="E1068" s="168" t="s">
        <v>863</v>
      </c>
    </row>
    <row r="1069" spans="1:5" ht="45" x14ac:dyDescent="0.25">
      <c r="A1069" s="168">
        <v>1106</v>
      </c>
      <c r="B1069" s="168" t="s">
        <v>340</v>
      </c>
      <c r="C1069" s="168" t="s">
        <v>3487</v>
      </c>
      <c r="D1069" s="168" t="s">
        <v>2365</v>
      </c>
      <c r="E1069" s="168" t="s">
        <v>865</v>
      </c>
    </row>
    <row r="1070" spans="1:5" ht="30" x14ac:dyDescent="0.25">
      <c r="A1070" s="168">
        <v>1107</v>
      </c>
      <c r="B1070" s="168" t="s">
        <v>340</v>
      </c>
      <c r="C1070" s="168" t="s">
        <v>3487</v>
      </c>
      <c r="D1070" s="168" t="s">
        <v>2366</v>
      </c>
      <c r="E1070" s="168" t="s">
        <v>2367</v>
      </c>
    </row>
    <row r="1071" spans="1:5" x14ac:dyDescent="0.25">
      <c r="A1071" s="168">
        <v>1108</v>
      </c>
      <c r="B1071" s="168" t="s">
        <v>340</v>
      </c>
      <c r="C1071" s="168" t="s">
        <v>3487</v>
      </c>
      <c r="D1071" s="168" t="s">
        <v>2368</v>
      </c>
      <c r="E1071" s="168" t="s">
        <v>2369</v>
      </c>
    </row>
    <row r="1072" spans="1:5" x14ac:dyDescent="0.25">
      <c r="A1072" s="168">
        <v>1109</v>
      </c>
      <c r="B1072" s="168" t="s">
        <v>340</v>
      </c>
      <c r="C1072" s="168" t="s">
        <v>3487</v>
      </c>
      <c r="D1072" s="168" t="s">
        <v>2370</v>
      </c>
      <c r="E1072" s="168" t="s">
        <v>2371</v>
      </c>
    </row>
    <row r="1073" spans="1:5" x14ac:dyDescent="0.25">
      <c r="A1073" s="168">
        <v>1110</v>
      </c>
      <c r="B1073" s="168" t="s">
        <v>340</v>
      </c>
      <c r="C1073" s="168" t="s">
        <v>3487</v>
      </c>
      <c r="D1073" s="168" t="s">
        <v>2372</v>
      </c>
      <c r="E1073" s="168" t="s">
        <v>2373</v>
      </c>
    </row>
    <row r="1074" spans="1:5" x14ac:dyDescent="0.25">
      <c r="A1074" s="168">
        <v>1111</v>
      </c>
      <c r="B1074" s="168" t="s">
        <v>340</v>
      </c>
      <c r="C1074" s="168" t="s">
        <v>3487</v>
      </c>
      <c r="D1074" s="168" t="s">
        <v>2374</v>
      </c>
      <c r="E1074" s="168" t="s">
        <v>2375</v>
      </c>
    </row>
    <row r="1075" spans="1:5" x14ac:dyDescent="0.25">
      <c r="A1075" s="168">
        <v>1112</v>
      </c>
      <c r="B1075" s="168" t="s">
        <v>340</v>
      </c>
      <c r="C1075" s="168" t="s">
        <v>3487</v>
      </c>
      <c r="D1075" s="168" t="s">
        <v>2376</v>
      </c>
      <c r="E1075" s="168" t="s">
        <v>2377</v>
      </c>
    </row>
    <row r="1076" spans="1:5" x14ac:dyDescent="0.25">
      <c r="A1076" s="168">
        <v>1113</v>
      </c>
      <c r="B1076" s="168" t="s">
        <v>340</v>
      </c>
      <c r="C1076" s="168" t="s">
        <v>3487</v>
      </c>
      <c r="D1076" s="168" t="s">
        <v>2378</v>
      </c>
      <c r="E1076" s="168" t="s">
        <v>2379</v>
      </c>
    </row>
    <row r="1077" spans="1:5" x14ac:dyDescent="0.25">
      <c r="A1077" s="168">
        <v>1114</v>
      </c>
      <c r="B1077" s="168" t="s">
        <v>340</v>
      </c>
      <c r="C1077" s="168" t="s">
        <v>3487</v>
      </c>
      <c r="D1077" s="168" t="s">
        <v>2380</v>
      </c>
      <c r="E1077" s="168" t="s">
        <v>2381</v>
      </c>
    </row>
    <row r="1078" spans="1:5" x14ac:dyDescent="0.25">
      <c r="A1078" s="168">
        <v>1115</v>
      </c>
      <c r="B1078" s="168" t="s">
        <v>340</v>
      </c>
      <c r="C1078" s="168" t="s">
        <v>3487</v>
      </c>
      <c r="D1078" s="168" t="s">
        <v>2382</v>
      </c>
      <c r="E1078" s="168" t="s">
        <v>2383</v>
      </c>
    </row>
    <row r="1079" spans="1:5" x14ac:dyDescent="0.25">
      <c r="A1079" s="168">
        <v>1116</v>
      </c>
      <c r="B1079" s="168" t="s">
        <v>340</v>
      </c>
      <c r="C1079" s="168" t="s">
        <v>3487</v>
      </c>
      <c r="D1079" s="168" t="s">
        <v>2384</v>
      </c>
      <c r="E1079" s="168" t="s">
        <v>2385</v>
      </c>
    </row>
    <row r="1080" spans="1:5" x14ac:dyDescent="0.25">
      <c r="A1080" s="168">
        <v>1117</v>
      </c>
      <c r="B1080" s="168" t="s">
        <v>340</v>
      </c>
      <c r="C1080" s="168" t="s">
        <v>3487</v>
      </c>
      <c r="D1080" s="168" t="s">
        <v>2386</v>
      </c>
      <c r="E1080" s="168" t="s">
        <v>2387</v>
      </c>
    </row>
    <row r="1081" spans="1:5" x14ac:dyDescent="0.25">
      <c r="A1081" s="168">
        <v>1118</v>
      </c>
      <c r="B1081" s="168" t="s">
        <v>340</v>
      </c>
      <c r="C1081" s="168" t="s">
        <v>3487</v>
      </c>
      <c r="D1081" s="168" t="s">
        <v>2388</v>
      </c>
      <c r="E1081" s="168" t="s">
        <v>2389</v>
      </c>
    </row>
    <row r="1082" spans="1:5" x14ac:dyDescent="0.25">
      <c r="A1082" s="168">
        <v>1119</v>
      </c>
      <c r="B1082" s="168" t="s">
        <v>340</v>
      </c>
      <c r="C1082" s="168" t="s">
        <v>3487</v>
      </c>
      <c r="D1082" s="168" t="s">
        <v>2390</v>
      </c>
      <c r="E1082" s="168" t="s">
        <v>2391</v>
      </c>
    </row>
    <row r="1083" spans="1:5" x14ac:dyDescent="0.25">
      <c r="A1083" s="168">
        <v>1120</v>
      </c>
      <c r="B1083" s="168" t="s">
        <v>340</v>
      </c>
      <c r="C1083" s="168" t="s">
        <v>3487</v>
      </c>
      <c r="D1083" s="168" t="s">
        <v>2392</v>
      </c>
      <c r="E1083" s="168" t="s">
        <v>2393</v>
      </c>
    </row>
    <row r="1084" spans="1:5" ht="45" x14ac:dyDescent="0.25">
      <c r="A1084" s="168">
        <v>1121</v>
      </c>
      <c r="B1084" s="168" t="s">
        <v>340</v>
      </c>
      <c r="C1084" s="168" t="s">
        <v>3487</v>
      </c>
      <c r="D1084" s="168" t="s">
        <v>2394</v>
      </c>
      <c r="E1084" s="168" t="s">
        <v>863</v>
      </c>
    </row>
    <row r="1085" spans="1:5" ht="45" x14ac:dyDescent="0.25">
      <c r="A1085" s="168">
        <v>1122</v>
      </c>
      <c r="B1085" s="168" t="s">
        <v>340</v>
      </c>
      <c r="C1085" s="168" t="s">
        <v>3487</v>
      </c>
      <c r="D1085" s="168" t="s">
        <v>2395</v>
      </c>
      <c r="E1085" s="168" t="s">
        <v>865</v>
      </c>
    </row>
    <row r="1086" spans="1:5" ht="30" x14ac:dyDescent="0.25">
      <c r="A1086" s="168">
        <v>1123</v>
      </c>
      <c r="B1086" s="168" t="s">
        <v>340</v>
      </c>
      <c r="C1086" s="168" t="s">
        <v>3487</v>
      </c>
      <c r="D1086" s="168" t="s">
        <v>2396</v>
      </c>
      <c r="E1086" s="168" t="s">
        <v>2397</v>
      </c>
    </row>
    <row r="1087" spans="1:5" x14ac:dyDescent="0.25">
      <c r="A1087" s="168">
        <v>1124</v>
      </c>
      <c r="B1087" s="168" t="s">
        <v>340</v>
      </c>
      <c r="C1087" s="168" t="s">
        <v>3487</v>
      </c>
      <c r="D1087" s="168" t="s">
        <v>2398</v>
      </c>
      <c r="E1087" s="168" t="s">
        <v>2399</v>
      </c>
    </row>
    <row r="1088" spans="1:5" x14ac:dyDescent="0.25">
      <c r="A1088" s="168">
        <v>1125</v>
      </c>
      <c r="B1088" s="168" t="s">
        <v>340</v>
      </c>
      <c r="C1088" s="168" t="s">
        <v>3487</v>
      </c>
      <c r="D1088" s="168" t="s">
        <v>2400</v>
      </c>
      <c r="E1088" s="168" t="s">
        <v>2401</v>
      </c>
    </row>
    <row r="1089" spans="1:5" x14ac:dyDescent="0.25">
      <c r="A1089" s="168">
        <v>1126</v>
      </c>
      <c r="B1089" s="168" t="s">
        <v>340</v>
      </c>
      <c r="C1089" s="168" t="s">
        <v>3487</v>
      </c>
      <c r="D1089" s="168" t="s">
        <v>2402</v>
      </c>
      <c r="E1089" s="168" t="s">
        <v>2403</v>
      </c>
    </row>
    <row r="1090" spans="1:5" x14ac:dyDescent="0.25">
      <c r="A1090" s="168">
        <v>1127</v>
      </c>
      <c r="B1090" s="168" t="s">
        <v>340</v>
      </c>
      <c r="C1090" s="168" t="s">
        <v>3487</v>
      </c>
      <c r="D1090" s="168" t="s">
        <v>2404</v>
      </c>
      <c r="E1090" s="168" t="s">
        <v>2405</v>
      </c>
    </row>
    <row r="1091" spans="1:5" x14ac:dyDescent="0.25">
      <c r="A1091" s="168">
        <v>1128</v>
      </c>
      <c r="B1091" s="168" t="s">
        <v>340</v>
      </c>
      <c r="C1091" s="168" t="s">
        <v>3487</v>
      </c>
      <c r="D1091" s="168" t="s">
        <v>2406</v>
      </c>
      <c r="E1091" s="168" t="s">
        <v>2407</v>
      </c>
    </row>
    <row r="1092" spans="1:5" x14ac:dyDescent="0.25">
      <c r="A1092" s="168">
        <v>1129</v>
      </c>
      <c r="B1092" s="168" t="s">
        <v>340</v>
      </c>
      <c r="C1092" s="168" t="s">
        <v>3487</v>
      </c>
      <c r="D1092" s="168" t="s">
        <v>2408</v>
      </c>
      <c r="E1092" s="168" t="s">
        <v>2409</v>
      </c>
    </row>
    <row r="1093" spans="1:5" x14ac:dyDescent="0.25">
      <c r="A1093" s="168">
        <v>1130</v>
      </c>
      <c r="B1093" s="168" t="s">
        <v>340</v>
      </c>
      <c r="C1093" s="168" t="s">
        <v>3487</v>
      </c>
      <c r="D1093" s="168" t="s">
        <v>2410</v>
      </c>
      <c r="E1093" s="168" t="s">
        <v>2411</v>
      </c>
    </row>
    <row r="1094" spans="1:5" x14ac:dyDescent="0.25">
      <c r="A1094" s="168">
        <v>1131</v>
      </c>
      <c r="B1094" s="168" t="s">
        <v>340</v>
      </c>
      <c r="C1094" s="168" t="s">
        <v>3487</v>
      </c>
      <c r="D1094" s="168" t="s">
        <v>2412</v>
      </c>
      <c r="E1094" s="168" t="s">
        <v>2413</v>
      </c>
    </row>
    <row r="1095" spans="1:5" x14ac:dyDescent="0.25">
      <c r="A1095" s="168">
        <v>1132</v>
      </c>
      <c r="B1095" s="168" t="s">
        <v>340</v>
      </c>
      <c r="C1095" s="168" t="s">
        <v>3487</v>
      </c>
      <c r="D1095" s="168" t="s">
        <v>2414</v>
      </c>
      <c r="E1095" s="168" t="s">
        <v>2415</v>
      </c>
    </row>
    <row r="1096" spans="1:5" x14ac:dyDescent="0.25">
      <c r="A1096" s="168">
        <v>1133</v>
      </c>
      <c r="B1096" s="168" t="s">
        <v>340</v>
      </c>
      <c r="C1096" s="168" t="s">
        <v>3487</v>
      </c>
      <c r="D1096" s="168" t="s">
        <v>2416</v>
      </c>
      <c r="E1096" s="168" t="s">
        <v>2417</v>
      </c>
    </row>
    <row r="1097" spans="1:5" x14ac:dyDescent="0.25">
      <c r="A1097" s="168">
        <v>1134</v>
      </c>
      <c r="B1097" s="168" t="s">
        <v>340</v>
      </c>
      <c r="C1097" s="168" t="s">
        <v>3487</v>
      </c>
      <c r="D1097" s="168" t="s">
        <v>2418</v>
      </c>
      <c r="E1097" s="168" t="s">
        <v>2419</v>
      </c>
    </row>
    <row r="1098" spans="1:5" x14ac:dyDescent="0.25">
      <c r="A1098" s="168">
        <v>1135</v>
      </c>
      <c r="B1098" s="168" t="s">
        <v>340</v>
      </c>
      <c r="C1098" s="168" t="s">
        <v>3487</v>
      </c>
      <c r="D1098" s="168" t="s">
        <v>2420</v>
      </c>
      <c r="E1098" s="168" t="s">
        <v>2421</v>
      </c>
    </row>
    <row r="1099" spans="1:5" x14ac:dyDescent="0.25">
      <c r="A1099" s="168">
        <v>1136</v>
      </c>
      <c r="B1099" s="168" t="s">
        <v>340</v>
      </c>
      <c r="C1099" s="168" t="s">
        <v>3487</v>
      </c>
      <c r="D1099" s="168" t="s">
        <v>2422</v>
      </c>
      <c r="E1099" s="168" t="s">
        <v>2423</v>
      </c>
    </row>
    <row r="1100" spans="1:5" ht="45" x14ac:dyDescent="0.25">
      <c r="A1100" s="168">
        <v>1137</v>
      </c>
      <c r="B1100" s="168" t="s">
        <v>340</v>
      </c>
      <c r="C1100" s="168" t="s">
        <v>3487</v>
      </c>
      <c r="D1100" s="168" t="s">
        <v>2424</v>
      </c>
      <c r="E1100" s="168" t="s">
        <v>863</v>
      </c>
    </row>
    <row r="1101" spans="1:5" ht="45" x14ac:dyDescent="0.25">
      <c r="A1101" s="168">
        <v>1138</v>
      </c>
      <c r="B1101" s="168" t="s">
        <v>340</v>
      </c>
      <c r="C1101" s="168" t="s">
        <v>3487</v>
      </c>
      <c r="D1101" s="168" t="s">
        <v>2425</v>
      </c>
      <c r="E1101" s="168" t="s">
        <v>865</v>
      </c>
    </row>
    <row r="1102" spans="1:5" ht="30" x14ac:dyDescent="0.25">
      <c r="A1102" s="168">
        <v>1139</v>
      </c>
      <c r="B1102" s="168" t="s">
        <v>340</v>
      </c>
      <c r="C1102" s="168" t="s">
        <v>3487</v>
      </c>
      <c r="D1102" s="168" t="s">
        <v>2426</v>
      </c>
      <c r="E1102" s="168" t="s">
        <v>2427</v>
      </c>
    </row>
    <row r="1103" spans="1:5" x14ac:dyDescent="0.25">
      <c r="A1103" s="168">
        <v>1140</v>
      </c>
      <c r="B1103" s="168" t="s">
        <v>340</v>
      </c>
      <c r="C1103" s="168" t="s">
        <v>3487</v>
      </c>
      <c r="D1103" s="168" t="s">
        <v>2428</v>
      </c>
      <c r="E1103" s="168" t="s">
        <v>2429</v>
      </c>
    </row>
    <row r="1104" spans="1:5" x14ac:dyDescent="0.25">
      <c r="A1104" s="168">
        <v>1141</v>
      </c>
      <c r="B1104" s="168" t="s">
        <v>340</v>
      </c>
      <c r="C1104" s="168" t="s">
        <v>3487</v>
      </c>
      <c r="D1104" s="168" t="s">
        <v>2430</v>
      </c>
      <c r="E1104" s="168" t="s">
        <v>2431</v>
      </c>
    </row>
    <row r="1105" spans="1:5" x14ac:dyDescent="0.25">
      <c r="A1105" s="168">
        <v>1142</v>
      </c>
      <c r="B1105" s="168" t="s">
        <v>340</v>
      </c>
      <c r="C1105" s="168" t="s">
        <v>3487</v>
      </c>
      <c r="D1105" s="168" t="s">
        <v>2432</v>
      </c>
      <c r="E1105" s="168" t="s">
        <v>2433</v>
      </c>
    </row>
    <row r="1106" spans="1:5" x14ac:dyDescent="0.25">
      <c r="A1106" s="168">
        <v>1143</v>
      </c>
      <c r="B1106" s="168" t="s">
        <v>340</v>
      </c>
      <c r="C1106" s="168" t="s">
        <v>3487</v>
      </c>
      <c r="D1106" s="168" t="s">
        <v>2434</v>
      </c>
      <c r="E1106" s="168" t="s">
        <v>2435</v>
      </c>
    </row>
    <row r="1107" spans="1:5" x14ac:dyDescent="0.25">
      <c r="A1107" s="168">
        <v>1144</v>
      </c>
      <c r="B1107" s="168" t="s">
        <v>340</v>
      </c>
      <c r="C1107" s="168" t="s">
        <v>3487</v>
      </c>
      <c r="D1107" s="168" t="s">
        <v>2436</v>
      </c>
      <c r="E1107" s="168" t="s">
        <v>2437</v>
      </c>
    </row>
    <row r="1108" spans="1:5" x14ac:dyDescent="0.25">
      <c r="A1108" s="168">
        <v>1145</v>
      </c>
      <c r="B1108" s="168" t="s">
        <v>340</v>
      </c>
      <c r="C1108" s="168" t="s">
        <v>3487</v>
      </c>
      <c r="D1108" s="168" t="s">
        <v>2438</v>
      </c>
      <c r="E1108" s="168" t="s">
        <v>2439</v>
      </c>
    </row>
    <row r="1109" spans="1:5" x14ac:dyDescent="0.25">
      <c r="A1109" s="168">
        <v>1146</v>
      </c>
      <c r="B1109" s="168" t="s">
        <v>340</v>
      </c>
      <c r="C1109" s="168" t="s">
        <v>3487</v>
      </c>
      <c r="D1109" s="168" t="s">
        <v>2440</v>
      </c>
      <c r="E1109" s="168" t="s">
        <v>2441</v>
      </c>
    </row>
    <row r="1110" spans="1:5" x14ac:dyDescent="0.25">
      <c r="A1110" s="168">
        <v>1147</v>
      </c>
      <c r="B1110" s="168" t="s">
        <v>340</v>
      </c>
      <c r="C1110" s="168" t="s">
        <v>3487</v>
      </c>
      <c r="D1110" s="168" t="s">
        <v>2442</v>
      </c>
      <c r="E1110" s="168" t="s">
        <v>2443</v>
      </c>
    </row>
    <row r="1111" spans="1:5" x14ac:dyDescent="0.25">
      <c r="A1111" s="168">
        <v>1148</v>
      </c>
      <c r="B1111" s="168" t="s">
        <v>340</v>
      </c>
      <c r="C1111" s="168" t="s">
        <v>3487</v>
      </c>
      <c r="D1111" s="168" t="s">
        <v>2444</v>
      </c>
      <c r="E1111" s="168" t="s">
        <v>2445</v>
      </c>
    </row>
    <row r="1112" spans="1:5" x14ac:dyDescent="0.25">
      <c r="A1112" s="168">
        <v>1149</v>
      </c>
      <c r="B1112" s="168" t="s">
        <v>340</v>
      </c>
      <c r="C1112" s="168" t="s">
        <v>3487</v>
      </c>
      <c r="D1112" s="168" t="s">
        <v>2446</v>
      </c>
      <c r="E1112" s="168" t="s">
        <v>2447</v>
      </c>
    </row>
    <row r="1113" spans="1:5" x14ac:dyDescent="0.25">
      <c r="A1113" s="168">
        <v>1150</v>
      </c>
      <c r="B1113" s="168" t="s">
        <v>340</v>
      </c>
      <c r="C1113" s="168" t="s">
        <v>3487</v>
      </c>
      <c r="D1113" s="168" t="s">
        <v>2448</v>
      </c>
      <c r="E1113" s="168" t="s">
        <v>2449</v>
      </c>
    </row>
    <row r="1114" spans="1:5" x14ac:dyDescent="0.25">
      <c r="A1114" s="168">
        <v>1151</v>
      </c>
      <c r="B1114" s="168" t="s">
        <v>340</v>
      </c>
      <c r="C1114" s="168" t="s">
        <v>3487</v>
      </c>
      <c r="D1114" s="168" t="s">
        <v>2450</v>
      </c>
      <c r="E1114" s="168" t="s">
        <v>2451</v>
      </c>
    </row>
    <row r="1115" spans="1:5" x14ac:dyDescent="0.25">
      <c r="A1115" s="168">
        <v>1152</v>
      </c>
      <c r="B1115" s="168" t="s">
        <v>340</v>
      </c>
      <c r="C1115" s="168" t="s">
        <v>3487</v>
      </c>
      <c r="D1115" s="168" t="s">
        <v>2452</v>
      </c>
      <c r="E1115" s="168" t="s">
        <v>2453</v>
      </c>
    </row>
    <row r="1116" spans="1:5" ht="45" x14ac:dyDescent="0.25">
      <c r="A1116" s="168">
        <v>1153</v>
      </c>
      <c r="B1116" s="168" t="s">
        <v>340</v>
      </c>
      <c r="C1116" s="168" t="s">
        <v>3487</v>
      </c>
      <c r="D1116" s="168" t="s">
        <v>2454</v>
      </c>
      <c r="E1116" s="168" t="s">
        <v>863</v>
      </c>
    </row>
    <row r="1117" spans="1:5" ht="45" x14ac:dyDescent="0.25">
      <c r="A1117" s="168">
        <v>1154</v>
      </c>
      <c r="B1117" s="168" t="s">
        <v>340</v>
      </c>
      <c r="C1117" s="168" t="s">
        <v>3487</v>
      </c>
      <c r="D1117" s="168" t="s">
        <v>2455</v>
      </c>
      <c r="E1117" s="168" t="s">
        <v>865</v>
      </c>
    </row>
    <row r="1118" spans="1:5" ht="30" x14ac:dyDescent="0.25">
      <c r="A1118" s="168">
        <v>1155</v>
      </c>
      <c r="B1118" s="168" t="s">
        <v>340</v>
      </c>
      <c r="C1118" s="168" t="s">
        <v>3487</v>
      </c>
      <c r="D1118" s="168" t="s">
        <v>2456</v>
      </c>
      <c r="E1118" s="168" t="s">
        <v>2457</v>
      </c>
    </row>
    <row r="1119" spans="1:5" x14ac:dyDescent="0.25">
      <c r="A1119" s="168">
        <v>1156</v>
      </c>
      <c r="B1119" s="168" t="s">
        <v>340</v>
      </c>
      <c r="C1119" s="168" t="s">
        <v>3487</v>
      </c>
      <c r="D1119" s="168" t="s">
        <v>2458</v>
      </c>
      <c r="E1119" s="168" t="s">
        <v>2459</v>
      </c>
    </row>
    <row r="1120" spans="1:5" x14ac:dyDescent="0.25">
      <c r="A1120" s="168">
        <v>1157</v>
      </c>
      <c r="B1120" s="168" t="s">
        <v>340</v>
      </c>
      <c r="C1120" s="168" t="s">
        <v>3487</v>
      </c>
      <c r="D1120" s="168" t="s">
        <v>2460</v>
      </c>
      <c r="E1120" s="168" t="s">
        <v>2461</v>
      </c>
    </row>
    <row r="1121" spans="1:5" x14ac:dyDescent="0.25">
      <c r="A1121" s="168">
        <v>1158</v>
      </c>
      <c r="B1121" s="168" t="s">
        <v>340</v>
      </c>
      <c r="C1121" s="168" t="s">
        <v>3487</v>
      </c>
      <c r="D1121" s="168" t="s">
        <v>2462</v>
      </c>
      <c r="E1121" s="168" t="s">
        <v>2463</v>
      </c>
    </row>
    <row r="1122" spans="1:5" x14ac:dyDescent="0.25">
      <c r="A1122" s="168">
        <v>1159</v>
      </c>
      <c r="B1122" s="168" t="s">
        <v>340</v>
      </c>
      <c r="C1122" s="168" t="s">
        <v>3487</v>
      </c>
      <c r="D1122" s="168" t="s">
        <v>2464</v>
      </c>
      <c r="E1122" s="168" t="s">
        <v>2465</v>
      </c>
    </row>
    <row r="1123" spans="1:5" x14ac:dyDescent="0.25">
      <c r="A1123" s="168">
        <v>1160</v>
      </c>
      <c r="B1123" s="168" t="s">
        <v>340</v>
      </c>
      <c r="C1123" s="168" t="s">
        <v>3487</v>
      </c>
      <c r="D1123" s="168" t="s">
        <v>2466</v>
      </c>
      <c r="E1123" s="168" t="s">
        <v>2467</v>
      </c>
    </row>
    <row r="1124" spans="1:5" x14ac:dyDescent="0.25">
      <c r="A1124" s="168">
        <v>1161</v>
      </c>
      <c r="B1124" s="168" t="s">
        <v>340</v>
      </c>
      <c r="C1124" s="168" t="s">
        <v>3487</v>
      </c>
      <c r="D1124" s="168" t="s">
        <v>2468</v>
      </c>
      <c r="E1124" s="168" t="s">
        <v>2469</v>
      </c>
    </row>
    <row r="1125" spans="1:5" x14ac:dyDescent="0.25">
      <c r="A1125" s="168">
        <v>1162</v>
      </c>
      <c r="B1125" s="168" t="s">
        <v>340</v>
      </c>
      <c r="C1125" s="168" t="s">
        <v>3487</v>
      </c>
      <c r="D1125" s="168" t="s">
        <v>2470</v>
      </c>
      <c r="E1125" s="168" t="s">
        <v>2471</v>
      </c>
    </row>
    <row r="1126" spans="1:5" x14ac:dyDescent="0.25">
      <c r="A1126" s="168">
        <v>1163</v>
      </c>
      <c r="B1126" s="168" t="s">
        <v>340</v>
      </c>
      <c r="C1126" s="168" t="s">
        <v>3487</v>
      </c>
      <c r="D1126" s="168" t="s">
        <v>2472</v>
      </c>
      <c r="E1126" s="168" t="s">
        <v>2473</v>
      </c>
    </row>
    <row r="1127" spans="1:5" x14ac:dyDescent="0.25">
      <c r="A1127" s="168">
        <v>1164</v>
      </c>
      <c r="B1127" s="168" t="s">
        <v>340</v>
      </c>
      <c r="C1127" s="168" t="s">
        <v>3487</v>
      </c>
      <c r="D1127" s="168" t="s">
        <v>2474</v>
      </c>
      <c r="E1127" s="168" t="s">
        <v>2475</v>
      </c>
    </row>
    <row r="1128" spans="1:5" x14ac:dyDescent="0.25">
      <c r="A1128" s="168">
        <v>1165</v>
      </c>
      <c r="B1128" s="168" t="s">
        <v>340</v>
      </c>
      <c r="C1128" s="168" t="s">
        <v>3487</v>
      </c>
      <c r="D1128" s="168" t="s">
        <v>2476</v>
      </c>
      <c r="E1128" s="168" t="s">
        <v>2477</v>
      </c>
    </row>
    <row r="1129" spans="1:5" x14ac:dyDescent="0.25">
      <c r="A1129" s="168">
        <v>1166</v>
      </c>
      <c r="B1129" s="168" t="s">
        <v>340</v>
      </c>
      <c r="C1129" s="168" t="s">
        <v>3487</v>
      </c>
      <c r="D1129" s="168" t="s">
        <v>2478</v>
      </c>
      <c r="E1129" s="168" t="s">
        <v>2479</v>
      </c>
    </row>
    <row r="1130" spans="1:5" x14ac:dyDescent="0.25">
      <c r="A1130" s="168">
        <v>1167</v>
      </c>
      <c r="B1130" s="168" t="s">
        <v>340</v>
      </c>
      <c r="C1130" s="168" t="s">
        <v>3487</v>
      </c>
      <c r="D1130" s="168" t="s">
        <v>2480</v>
      </c>
      <c r="E1130" s="168" t="s">
        <v>2481</v>
      </c>
    </row>
    <row r="1131" spans="1:5" x14ac:dyDescent="0.25">
      <c r="A1131" s="168">
        <v>1168</v>
      </c>
      <c r="B1131" s="168" t="s">
        <v>340</v>
      </c>
      <c r="C1131" s="168" t="s">
        <v>3487</v>
      </c>
      <c r="D1131" s="168" t="s">
        <v>2482</v>
      </c>
      <c r="E1131" s="168" t="s">
        <v>2483</v>
      </c>
    </row>
    <row r="1132" spans="1:5" ht="45" x14ac:dyDescent="0.25">
      <c r="A1132" s="168">
        <v>1169</v>
      </c>
      <c r="B1132" s="168" t="s">
        <v>340</v>
      </c>
      <c r="C1132" s="168" t="s">
        <v>3487</v>
      </c>
      <c r="D1132" s="168" t="s">
        <v>2484</v>
      </c>
      <c r="E1132" s="168" t="s">
        <v>863</v>
      </c>
    </row>
    <row r="1133" spans="1:5" ht="45" x14ac:dyDescent="0.25">
      <c r="A1133" s="168">
        <v>1170</v>
      </c>
      <c r="B1133" s="168" t="s">
        <v>340</v>
      </c>
      <c r="C1133" s="168" t="s">
        <v>3487</v>
      </c>
      <c r="D1133" s="168" t="s">
        <v>2485</v>
      </c>
      <c r="E1133" s="168" t="s">
        <v>865</v>
      </c>
    </row>
    <row r="1134" spans="1:5" ht="30" x14ac:dyDescent="0.25">
      <c r="A1134" s="168">
        <v>1171</v>
      </c>
      <c r="B1134" s="168" t="s">
        <v>340</v>
      </c>
      <c r="C1134" s="168" t="s">
        <v>3487</v>
      </c>
      <c r="D1134" s="168" t="s">
        <v>2486</v>
      </c>
      <c r="E1134" s="168" t="s">
        <v>2487</v>
      </c>
    </row>
    <row r="1135" spans="1:5" x14ac:dyDescent="0.25">
      <c r="A1135" s="168">
        <v>1172</v>
      </c>
      <c r="B1135" s="168" t="s">
        <v>340</v>
      </c>
      <c r="C1135" s="168" t="s">
        <v>3487</v>
      </c>
      <c r="D1135" s="168" t="s">
        <v>2488</v>
      </c>
      <c r="E1135" s="168" t="s">
        <v>2489</v>
      </c>
    </row>
    <row r="1136" spans="1:5" x14ac:dyDescent="0.25">
      <c r="A1136" s="168">
        <v>1173</v>
      </c>
      <c r="B1136" s="168" t="s">
        <v>340</v>
      </c>
      <c r="C1136" s="168" t="s">
        <v>3487</v>
      </c>
      <c r="D1136" s="168" t="s">
        <v>2490</v>
      </c>
      <c r="E1136" s="168" t="s">
        <v>2491</v>
      </c>
    </row>
    <row r="1137" spans="1:5" x14ac:dyDescent="0.25">
      <c r="A1137" s="168">
        <v>1174</v>
      </c>
      <c r="B1137" s="168" t="s">
        <v>340</v>
      </c>
      <c r="C1137" s="168" t="s">
        <v>3487</v>
      </c>
      <c r="D1137" s="168" t="s">
        <v>2492</v>
      </c>
      <c r="E1137" s="168" t="s">
        <v>2493</v>
      </c>
    </row>
    <row r="1138" spans="1:5" x14ac:dyDescent="0.25">
      <c r="A1138" s="168">
        <v>1175</v>
      </c>
      <c r="B1138" s="168" t="s">
        <v>340</v>
      </c>
      <c r="C1138" s="168" t="s">
        <v>3487</v>
      </c>
      <c r="D1138" s="168" t="s">
        <v>2494</v>
      </c>
      <c r="E1138" s="168" t="s">
        <v>2495</v>
      </c>
    </row>
    <row r="1139" spans="1:5" x14ac:dyDescent="0.25">
      <c r="A1139" s="168">
        <v>1176</v>
      </c>
      <c r="B1139" s="168" t="s">
        <v>340</v>
      </c>
      <c r="C1139" s="168" t="s">
        <v>3487</v>
      </c>
      <c r="D1139" s="168" t="s">
        <v>2496</v>
      </c>
      <c r="E1139" s="168" t="s">
        <v>2497</v>
      </c>
    </row>
    <row r="1140" spans="1:5" x14ac:dyDescent="0.25">
      <c r="A1140" s="168">
        <v>1177</v>
      </c>
      <c r="B1140" s="168" t="s">
        <v>340</v>
      </c>
      <c r="C1140" s="168" t="s">
        <v>3487</v>
      </c>
      <c r="D1140" s="168" t="s">
        <v>2498</v>
      </c>
      <c r="E1140" s="168" t="s">
        <v>2499</v>
      </c>
    </row>
    <row r="1141" spans="1:5" x14ac:dyDescent="0.25">
      <c r="A1141" s="168">
        <v>1178</v>
      </c>
      <c r="B1141" s="168" t="s">
        <v>340</v>
      </c>
      <c r="C1141" s="168" t="s">
        <v>3487</v>
      </c>
      <c r="D1141" s="168" t="s">
        <v>2500</v>
      </c>
      <c r="E1141" s="168" t="s">
        <v>2501</v>
      </c>
    </row>
    <row r="1142" spans="1:5" x14ac:dyDescent="0.25">
      <c r="A1142" s="168">
        <v>1179</v>
      </c>
      <c r="B1142" s="168" t="s">
        <v>340</v>
      </c>
      <c r="C1142" s="168" t="s">
        <v>3487</v>
      </c>
      <c r="D1142" s="168" t="s">
        <v>2502</v>
      </c>
      <c r="E1142" s="168" t="s">
        <v>2503</v>
      </c>
    </row>
    <row r="1143" spans="1:5" x14ac:dyDescent="0.25">
      <c r="A1143" s="168">
        <v>1180</v>
      </c>
      <c r="B1143" s="168" t="s">
        <v>340</v>
      </c>
      <c r="C1143" s="168" t="s">
        <v>3487</v>
      </c>
      <c r="D1143" s="168" t="s">
        <v>2504</v>
      </c>
      <c r="E1143" s="168" t="s">
        <v>2505</v>
      </c>
    </row>
    <row r="1144" spans="1:5" x14ac:dyDescent="0.25">
      <c r="A1144" s="168">
        <v>1181</v>
      </c>
      <c r="B1144" s="168" t="s">
        <v>340</v>
      </c>
      <c r="C1144" s="168" t="s">
        <v>3487</v>
      </c>
      <c r="D1144" s="168" t="s">
        <v>2506</v>
      </c>
      <c r="E1144" s="168" t="s">
        <v>2507</v>
      </c>
    </row>
    <row r="1145" spans="1:5" x14ac:dyDescent="0.25">
      <c r="A1145" s="168">
        <v>1182</v>
      </c>
      <c r="B1145" s="168" t="s">
        <v>340</v>
      </c>
      <c r="C1145" s="168" t="s">
        <v>3487</v>
      </c>
      <c r="D1145" s="168" t="s">
        <v>2508</v>
      </c>
      <c r="E1145" s="168" t="s">
        <v>2509</v>
      </c>
    </row>
    <row r="1146" spans="1:5" x14ac:dyDescent="0.25">
      <c r="A1146" s="168">
        <v>1183</v>
      </c>
      <c r="B1146" s="168" t="s">
        <v>340</v>
      </c>
      <c r="C1146" s="168" t="s">
        <v>3487</v>
      </c>
      <c r="D1146" s="168" t="s">
        <v>2510</v>
      </c>
      <c r="E1146" s="168" t="s">
        <v>2511</v>
      </c>
    </row>
    <row r="1147" spans="1:5" x14ac:dyDescent="0.25">
      <c r="A1147" s="168">
        <v>1184</v>
      </c>
      <c r="B1147" s="168" t="s">
        <v>340</v>
      </c>
      <c r="C1147" s="168" t="s">
        <v>3487</v>
      </c>
      <c r="D1147" s="168" t="s">
        <v>2512</v>
      </c>
      <c r="E1147" s="168" t="s">
        <v>2513</v>
      </c>
    </row>
    <row r="1148" spans="1:5" ht="45" x14ac:dyDescent="0.25">
      <c r="A1148" s="168">
        <v>1185</v>
      </c>
      <c r="B1148" s="168" t="s">
        <v>340</v>
      </c>
      <c r="C1148" s="168" t="s">
        <v>3487</v>
      </c>
      <c r="D1148" s="168" t="s">
        <v>2514</v>
      </c>
      <c r="E1148" s="168" t="s">
        <v>863</v>
      </c>
    </row>
    <row r="1149" spans="1:5" ht="45" x14ac:dyDescent="0.25">
      <c r="A1149" s="168">
        <v>1186</v>
      </c>
      <c r="B1149" s="168" t="s">
        <v>340</v>
      </c>
      <c r="C1149" s="168" t="s">
        <v>3487</v>
      </c>
      <c r="D1149" s="168" t="s">
        <v>2515</v>
      </c>
      <c r="E1149" s="168" t="s">
        <v>865</v>
      </c>
    </row>
    <row r="1150" spans="1:5" ht="30" x14ac:dyDescent="0.25">
      <c r="A1150" s="168">
        <v>1187</v>
      </c>
      <c r="B1150" s="168" t="s">
        <v>340</v>
      </c>
      <c r="C1150" s="168" t="s">
        <v>3487</v>
      </c>
      <c r="D1150" s="168" t="s">
        <v>2516</v>
      </c>
      <c r="E1150" s="168" t="s">
        <v>2517</v>
      </c>
    </row>
    <row r="1151" spans="1:5" x14ac:dyDescent="0.25">
      <c r="A1151" s="168">
        <v>1188</v>
      </c>
      <c r="B1151" s="168" t="s">
        <v>340</v>
      </c>
      <c r="C1151" s="168" t="s">
        <v>3487</v>
      </c>
      <c r="D1151" s="168" t="s">
        <v>2518</v>
      </c>
      <c r="E1151" s="168" t="s">
        <v>2519</v>
      </c>
    </row>
    <row r="1152" spans="1:5" x14ac:dyDescent="0.25">
      <c r="A1152" s="168">
        <v>1189</v>
      </c>
      <c r="B1152" s="168" t="s">
        <v>340</v>
      </c>
      <c r="C1152" s="168" t="s">
        <v>3487</v>
      </c>
      <c r="D1152" s="168" t="s">
        <v>2520</v>
      </c>
      <c r="E1152" s="168" t="s">
        <v>2521</v>
      </c>
    </row>
    <row r="1153" spans="1:5" x14ac:dyDescent="0.25">
      <c r="A1153" s="168">
        <v>1190</v>
      </c>
      <c r="B1153" s="168" t="s">
        <v>340</v>
      </c>
      <c r="C1153" s="168" t="s">
        <v>3487</v>
      </c>
      <c r="D1153" s="168" t="s">
        <v>2522</v>
      </c>
      <c r="E1153" s="168" t="s">
        <v>2523</v>
      </c>
    </row>
    <row r="1154" spans="1:5" x14ac:dyDescent="0.25">
      <c r="A1154" s="168">
        <v>1191</v>
      </c>
      <c r="B1154" s="168" t="s">
        <v>340</v>
      </c>
      <c r="C1154" s="168" t="s">
        <v>3487</v>
      </c>
      <c r="D1154" s="168" t="s">
        <v>2524</v>
      </c>
      <c r="E1154" s="168" t="s">
        <v>2525</v>
      </c>
    </row>
    <row r="1155" spans="1:5" x14ac:dyDescent="0.25">
      <c r="A1155" s="168">
        <v>1192</v>
      </c>
      <c r="B1155" s="168" t="s">
        <v>340</v>
      </c>
      <c r="C1155" s="168" t="s">
        <v>3487</v>
      </c>
      <c r="D1155" s="168" t="s">
        <v>2526</v>
      </c>
      <c r="E1155" s="168" t="s">
        <v>2527</v>
      </c>
    </row>
    <row r="1156" spans="1:5" x14ac:dyDescent="0.25">
      <c r="A1156" s="168">
        <v>1193</v>
      </c>
      <c r="B1156" s="168" t="s">
        <v>340</v>
      </c>
      <c r="C1156" s="168" t="s">
        <v>3487</v>
      </c>
      <c r="D1156" s="168" t="s">
        <v>2528</v>
      </c>
      <c r="E1156" s="168" t="s">
        <v>2529</v>
      </c>
    </row>
    <row r="1157" spans="1:5" x14ac:dyDescent="0.25">
      <c r="A1157" s="168">
        <v>1194</v>
      </c>
      <c r="B1157" s="168" t="s">
        <v>340</v>
      </c>
      <c r="C1157" s="168" t="s">
        <v>3487</v>
      </c>
      <c r="D1157" s="168" t="s">
        <v>2530</v>
      </c>
      <c r="E1157" s="168" t="s">
        <v>2531</v>
      </c>
    </row>
    <row r="1158" spans="1:5" x14ac:dyDescent="0.25">
      <c r="A1158" s="168">
        <v>1195</v>
      </c>
      <c r="B1158" s="168" t="s">
        <v>340</v>
      </c>
      <c r="C1158" s="168" t="s">
        <v>3487</v>
      </c>
      <c r="D1158" s="168" t="s">
        <v>2532</v>
      </c>
      <c r="E1158" s="168" t="s">
        <v>2533</v>
      </c>
    </row>
    <row r="1159" spans="1:5" x14ac:dyDescent="0.25">
      <c r="A1159" s="168">
        <v>1196</v>
      </c>
      <c r="B1159" s="168" t="s">
        <v>340</v>
      </c>
      <c r="C1159" s="168" t="s">
        <v>3487</v>
      </c>
      <c r="D1159" s="168" t="s">
        <v>2534</v>
      </c>
      <c r="E1159" s="168" t="s">
        <v>2535</v>
      </c>
    </row>
    <row r="1160" spans="1:5" x14ac:dyDescent="0.25">
      <c r="A1160" s="168">
        <v>1197</v>
      </c>
      <c r="B1160" s="168" t="s">
        <v>340</v>
      </c>
      <c r="C1160" s="168" t="s">
        <v>3487</v>
      </c>
      <c r="D1160" s="168" t="s">
        <v>2536</v>
      </c>
      <c r="E1160" s="168" t="s">
        <v>2537</v>
      </c>
    </row>
    <row r="1161" spans="1:5" x14ac:dyDescent="0.25">
      <c r="A1161" s="168">
        <v>1198</v>
      </c>
      <c r="B1161" s="168" t="s">
        <v>340</v>
      </c>
      <c r="C1161" s="168" t="s">
        <v>3487</v>
      </c>
      <c r="D1161" s="168" t="s">
        <v>2538</v>
      </c>
      <c r="E1161" s="168" t="s">
        <v>2539</v>
      </c>
    </row>
    <row r="1162" spans="1:5" x14ac:dyDescent="0.25">
      <c r="A1162" s="168">
        <v>1199</v>
      </c>
      <c r="B1162" s="168" t="s">
        <v>340</v>
      </c>
      <c r="C1162" s="168" t="s">
        <v>3487</v>
      </c>
      <c r="D1162" s="168" t="s">
        <v>2540</v>
      </c>
      <c r="E1162" s="168" t="s">
        <v>2541</v>
      </c>
    </row>
    <row r="1163" spans="1:5" x14ac:dyDescent="0.25">
      <c r="A1163" s="168">
        <v>1200</v>
      </c>
      <c r="B1163" s="168" t="s">
        <v>340</v>
      </c>
      <c r="C1163" s="168" t="s">
        <v>3487</v>
      </c>
      <c r="D1163" s="168" t="s">
        <v>2542</v>
      </c>
      <c r="E1163" s="168" t="s">
        <v>2543</v>
      </c>
    </row>
    <row r="1164" spans="1:5" ht="45" x14ac:dyDescent="0.25">
      <c r="A1164" s="168">
        <v>1201</v>
      </c>
      <c r="B1164" s="168" t="s">
        <v>340</v>
      </c>
      <c r="C1164" s="168" t="s">
        <v>3487</v>
      </c>
      <c r="D1164" s="168" t="s">
        <v>2544</v>
      </c>
      <c r="E1164" s="168" t="s">
        <v>863</v>
      </c>
    </row>
    <row r="1165" spans="1:5" ht="45" x14ac:dyDescent="0.25">
      <c r="A1165" s="168">
        <v>1202</v>
      </c>
      <c r="B1165" s="168" t="s">
        <v>340</v>
      </c>
      <c r="C1165" s="168" t="s">
        <v>3487</v>
      </c>
      <c r="D1165" s="168" t="s">
        <v>2545</v>
      </c>
      <c r="E1165" s="168" t="s">
        <v>865</v>
      </c>
    </row>
    <row r="1166" spans="1:5" ht="30" x14ac:dyDescent="0.25">
      <c r="A1166" s="168">
        <v>1203</v>
      </c>
      <c r="B1166" s="168" t="s">
        <v>340</v>
      </c>
      <c r="C1166" s="168" t="s">
        <v>3487</v>
      </c>
      <c r="D1166" s="168" t="s">
        <v>2546</v>
      </c>
      <c r="E1166" s="168" t="s">
        <v>2547</v>
      </c>
    </row>
    <row r="1167" spans="1:5" x14ac:dyDescent="0.25">
      <c r="A1167" s="168">
        <v>1204</v>
      </c>
      <c r="B1167" s="168" t="s">
        <v>340</v>
      </c>
      <c r="C1167" s="168" t="s">
        <v>3487</v>
      </c>
      <c r="D1167" s="168" t="s">
        <v>2548</v>
      </c>
      <c r="E1167" s="168" t="s">
        <v>2549</v>
      </c>
    </row>
    <row r="1168" spans="1:5" x14ac:dyDescent="0.25">
      <c r="A1168" s="168">
        <v>1205</v>
      </c>
      <c r="B1168" s="168" t="s">
        <v>340</v>
      </c>
      <c r="C1168" s="168" t="s">
        <v>3487</v>
      </c>
      <c r="D1168" s="168" t="s">
        <v>2550</v>
      </c>
      <c r="E1168" s="168" t="s">
        <v>2551</v>
      </c>
    </row>
    <row r="1169" spans="1:5" x14ac:dyDescent="0.25">
      <c r="A1169" s="168">
        <v>1206</v>
      </c>
      <c r="B1169" s="168" t="s">
        <v>340</v>
      </c>
      <c r="C1169" s="168" t="s">
        <v>3487</v>
      </c>
      <c r="D1169" s="168" t="s">
        <v>2552</v>
      </c>
      <c r="E1169" s="168" t="s">
        <v>2553</v>
      </c>
    </row>
    <row r="1170" spans="1:5" x14ac:dyDescent="0.25">
      <c r="A1170" s="168">
        <v>1207</v>
      </c>
      <c r="B1170" s="168" t="s">
        <v>340</v>
      </c>
      <c r="C1170" s="168" t="s">
        <v>3487</v>
      </c>
      <c r="D1170" s="168" t="s">
        <v>2554</v>
      </c>
      <c r="E1170" s="168" t="s">
        <v>2555</v>
      </c>
    </row>
    <row r="1171" spans="1:5" x14ac:dyDescent="0.25">
      <c r="A1171" s="168">
        <v>1208</v>
      </c>
      <c r="B1171" s="168" t="s">
        <v>340</v>
      </c>
      <c r="C1171" s="168" t="s">
        <v>3487</v>
      </c>
      <c r="D1171" s="168" t="s">
        <v>2556</v>
      </c>
      <c r="E1171" s="168" t="s">
        <v>2557</v>
      </c>
    </row>
    <row r="1172" spans="1:5" x14ac:dyDescent="0.25">
      <c r="A1172" s="168">
        <v>1209</v>
      </c>
      <c r="B1172" s="168" t="s">
        <v>340</v>
      </c>
      <c r="C1172" s="168" t="s">
        <v>3487</v>
      </c>
      <c r="D1172" s="168" t="s">
        <v>2558</v>
      </c>
      <c r="E1172" s="168" t="s">
        <v>2559</v>
      </c>
    </row>
    <row r="1173" spans="1:5" x14ac:dyDescent="0.25">
      <c r="A1173" s="168">
        <v>1210</v>
      </c>
      <c r="B1173" s="168" t="s">
        <v>340</v>
      </c>
      <c r="C1173" s="168" t="s">
        <v>3487</v>
      </c>
      <c r="D1173" s="168" t="s">
        <v>2560</v>
      </c>
      <c r="E1173" s="168" t="s">
        <v>2561</v>
      </c>
    </row>
    <row r="1174" spans="1:5" x14ac:dyDescent="0.25">
      <c r="A1174" s="168">
        <v>1211</v>
      </c>
      <c r="B1174" s="168" t="s">
        <v>340</v>
      </c>
      <c r="C1174" s="168" t="s">
        <v>3487</v>
      </c>
      <c r="D1174" s="168" t="s">
        <v>2562</v>
      </c>
      <c r="E1174" s="168" t="s">
        <v>2563</v>
      </c>
    </row>
    <row r="1175" spans="1:5" x14ac:dyDescent="0.25">
      <c r="A1175" s="168">
        <v>1212</v>
      </c>
      <c r="B1175" s="168" t="s">
        <v>340</v>
      </c>
      <c r="C1175" s="168" t="s">
        <v>3487</v>
      </c>
      <c r="D1175" s="168" t="s">
        <v>2564</v>
      </c>
      <c r="E1175" s="168" t="s">
        <v>2565</v>
      </c>
    </row>
    <row r="1176" spans="1:5" x14ac:dyDescent="0.25">
      <c r="A1176" s="168">
        <v>1213</v>
      </c>
      <c r="B1176" s="168" t="s">
        <v>340</v>
      </c>
      <c r="C1176" s="168" t="s">
        <v>3487</v>
      </c>
      <c r="D1176" s="168" t="s">
        <v>2566</v>
      </c>
      <c r="E1176" s="168" t="s">
        <v>2567</v>
      </c>
    </row>
    <row r="1177" spans="1:5" x14ac:dyDescent="0.25">
      <c r="A1177" s="168">
        <v>1214</v>
      </c>
      <c r="B1177" s="168" t="s">
        <v>340</v>
      </c>
      <c r="C1177" s="168" t="s">
        <v>3487</v>
      </c>
      <c r="D1177" s="168" t="s">
        <v>2568</v>
      </c>
      <c r="E1177" s="168" t="s">
        <v>2569</v>
      </c>
    </row>
    <row r="1178" spans="1:5" x14ac:dyDescent="0.25">
      <c r="A1178" s="168">
        <v>1215</v>
      </c>
      <c r="B1178" s="168" t="s">
        <v>340</v>
      </c>
      <c r="C1178" s="168" t="s">
        <v>3487</v>
      </c>
      <c r="D1178" s="168" t="s">
        <v>2570</v>
      </c>
      <c r="E1178" s="168" t="s">
        <v>2571</v>
      </c>
    </row>
    <row r="1179" spans="1:5" x14ac:dyDescent="0.25">
      <c r="A1179" s="168">
        <v>1216</v>
      </c>
      <c r="B1179" s="168" t="s">
        <v>340</v>
      </c>
      <c r="C1179" s="168" t="s">
        <v>3487</v>
      </c>
      <c r="D1179" s="168" t="s">
        <v>2572</v>
      </c>
      <c r="E1179" s="168" t="s">
        <v>2573</v>
      </c>
    </row>
    <row r="1180" spans="1:5" ht="45" x14ac:dyDescent="0.25">
      <c r="A1180" s="168">
        <v>1217</v>
      </c>
      <c r="B1180" s="168" t="s">
        <v>340</v>
      </c>
      <c r="C1180" s="168" t="s">
        <v>3487</v>
      </c>
      <c r="D1180" s="168" t="s">
        <v>2574</v>
      </c>
      <c r="E1180" s="168" t="s">
        <v>863</v>
      </c>
    </row>
    <row r="1181" spans="1:5" ht="45" x14ac:dyDescent="0.25">
      <c r="A1181" s="168">
        <v>1218</v>
      </c>
      <c r="B1181" s="168" t="s">
        <v>340</v>
      </c>
      <c r="C1181" s="168" t="s">
        <v>3487</v>
      </c>
      <c r="D1181" s="168" t="s">
        <v>2575</v>
      </c>
      <c r="E1181" s="168" t="s">
        <v>865</v>
      </c>
    </row>
    <row r="1182" spans="1:5" ht="30" x14ac:dyDescent="0.25">
      <c r="A1182" s="168">
        <v>1219</v>
      </c>
      <c r="B1182" s="168" t="s">
        <v>340</v>
      </c>
      <c r="C1182" s="168" t="s">
        <v>3487</v>
      </c>
      <c r="D1182" s="168" t="s">
        <v>2576</v>
      </c>
      <c r="E1182" s="168" t="s">
        <v>2577</v>
      </c>
    </row>
    <row r="1183" spans="1:5" x14ac:dyDescent="0.25">
      <c r="A1183" s="168">
        <v>1220</v>
      </c>
      <c r="B1183" s="168" t="s">
        <v>340</v>
      </c>
      <c r="C1183" s="168" t="s">
        <v>3487</v>
      </c>
      <c r="D1183" s="168" t="s">
        <v>2578</v>
      </c>
      <c r="E1183" s="168" t="s">
        <v>2579</v>
      </c>
    </row>
    <row r="1184" spans="1:5" x14ac:dyDescent="0.25">
      <c r="A1184" s="168">
        <v>1221</v>
      </c>
      <c r="B1184" s="168" t="s">
        <v>340</v>
      </c>
      <c r="C1184" s="168" t="s">
        <v>3487</v>
      </c>
      <c r="D1184" s="168" t="s">
        <v>2580</v>
      </c>
      <c r="E1184" s="168" t="s">
        <v>2581</v>
      </c>
    </row>
    <row r="1185" spans="1:5" x14ac:dyDescent="0.25">
      <c r="A1185" s="168">
        <v>1222</v>
      </c>
      <c r="B1185" s="168" t="s">
        <v>340</v>
      </c>
      <c r="C1185" s="168" t="s">
        <v>3487</v>
      </c>
      <c r="D1185" s="168" t="s">
        <v>2582</v>
      </c>
      <c r="E1185" s="168" t="s">
        <v>2583</v>
      </c>
    </row>
    <row r="1186" spans="1:5" x14ac:dyDescent="0.25">
      <c r="A1186" s="168">
        <v>1223</v>
      </c>
      <c r="B1186" s="168" t="s">
        <v>340</v>
      </c>
      <c r="C1186" s="168" t="s">
        <v>3487</v>
      </c>
      <c r="D1186" s="168" t="s">
        <v>2584</v>
      </c>
      <c r="E1186" s="168" t="s">
        <v>2585</v>
      </c>
    </row>
    <row r="1187" spans="1:5" x14ac:dyDescent="0.25">
      <c r="A1187" s="168">
        <v>1224</v>
      </c>
      <c r="B1187" s="168" t="s">
        <v>340</v>
      </c>
      <c r="C1187" s="168" t="s">
        <v>3487</v>
      </c>
      <c r="D1187" s="168" t="s">
        <v>2586</v>
      </c>
      <c r="E1187" s="168" t="s">
        <v>2587</v>
      </c>
    </row>
    <row r="1188" spans="1:5" x14ac:dyDescent="0.25">
      <c r="A1188" s="168">
        <v>1225</v>
      </c>
      <c r="B1188" s="168" t="s">
        <v>340</v>
      </c>
      <c r="C1188" s="168" t="s">
        <v>3487</v>
      </c>
      <c r="D1188" s="168" t="s">
        <v>2588</v>
      </c>
      <c r="E1188" s="168" t="s">
        <v>2589</v>
      </c>
    </row>
    <row r="1189" spans="1:5" x14ac:dyDescent="0.25">
      <c r="A1189" s="168">
        <v>1226</v>
      </c>
      <c r="B1189" s="168" t="s">
        <v>340</v>
      </c>
      <c r="C1189" s="168" t="s">
        <v>3487</v>
      </c>
      <c r="D1189" s="168" t="s">
        <v>2590</v>
      </c>
      <c r="E1189" s="168" t="s">
        <v>2591</v>
      </c>
    </row>
    <row r="1190" spans="1:5" x14ac:dyDescent="0.25">
      <c r="A1190" s="168">
        <v>1227</v>
      </c>
      <c r="B1190" s="168" t="s">
        <v>340</v>
      </c>
      <c r="C1190" s="168" t="s">
        <v>3487</v>
      </c>
      <c r="D1190" s="168" t="s">
        <v>2592</v>
      </c>
      <c r="E1190" s="168" t="s">
        <v>2593</v>
      </c>
    </row>
    <row r="1191" spans="1:5" x14ac:dyDescent="0.25">
      <c r="A1191" s="168">
        <v>1228</v>
      </c>
      <c r="B1191" s="168" t="s">
        <v>340</v>
      </c>
      <c r="C1191" s="168" t="s">
        <v>3487</v>
      </c>
      <c r="D1191" s="168" t="s">
        <v>2594</v>
      </c>
      <c r="E1191" s="168" t="s">
        <v>2595</v>
      </c>
    </row>
    <row r="1192" spans="1:5" x14ac:dyDescent="0.25">
      <c r="A1192" s="168">
        <v>1229</v>
      </c>
      <c r="B1192" s="168" t="s">
        <v>340</v>
      </c>
      <c r="C1192" s="168" t="s">
        <v>3487</v>
      </c>
      <c r="D1192" s="168" t="s">
        <v>2596</v>
      </c>
      <c r="E1192" s="168" t="s">
        <v>2597</v>
      </c>
    </row>
    <row r="1193" spans="1:5" x14ac:dyDescent="0.25">
      <c r="A1193" s="168">
        <v>1230</v>
      </c>
      <c r="B1193" s="168" t="s">
        <v>340</v>
      </c>
      <c r="C1193" s="168" t="s">
        <v>3487</v>
      </c>
      <c r="D1193" s="168" t="s">
        <v>2598</v>
      </c>
      <c r="E1193" s="168" t="s">
        <v>2599</v>
      </c>
    </row>
    <row r="1194" spans="1:5" x14ac:dyDescent="0.25">
      <c r="A1194" s="168">
        <v>1231</v>
      </c>
      <c r="B1194" s="168" t="s">
        <v>340</v>
      </c>
      <c r="C1194" s="168" t="s">
        <v>3487</v>
      </c>
      <c r="D1194" s="168" t="s">
        <v>2600</v>
      </c>
      <c r="E1194" s="168" t="s">
        <v>2601</v>
      </c>
    </row>
    <row r="1195" spans="1:5" x14ac:dyDescent="0.25">
      <c r="A1195" s="168">
        <v>1232</v>
      </c>
      <c r="B1195" s="168" t="s">
        <v>340</v>
      </c>
      <c r="C1195" s="168" t="s">
        <v>3487</v>
      </c>
      <c r="D1195" s="168" t="s">
        <v>2602</v>
      </c>
      <c r="E1195" s="168" t="s">
        <v>2603</v>
      </c>
    </row>
    <row r="1196" spans="1:5" ht="45" x14ac:dyDescent="0.25">
      <c r="A1196" s="168">
        <v>1233</v>
      </c>
      <c r="B1196" s="168" t="s">
        <v>340</v>
      </c>
      <c r="C1196" s="168" t="s">
        <v>3487</v>
      </c>
      <c r="D1196" s="168" t="s">
        <v>2604</v>
      </c>
      <c r="E1196" s="168" t="s">
        <v>863</v>
      </c>
    </row>
    <row r="1197" spans="1:5" ht="45" x14ac:dyDescent="0.25">
      <c r="A1197" s="168">
        <v>1234</v>
      </c>
      <c r="B1197" s="168" t="s">
        <v>340</v>
      </c>
      <c r="C1197" s="168" t="s">
        <v>3487</v>
      </c>
      <c r="D1197" s="168" t="s">
        <v>2605</v>
      </c>
      <c r="E1197" s="168" t="s">
        <v>865</v>
      </c>
    </row>
    <row r="1198" spans="1:5" ht="30" x14ac:dyDescent="0.25">
      <c r="A1198" s="168">
        <v>1235</v>
      </c>
      <c r="B1198" s="168" t="s">
        <v>340</v>
      </c>
      <c r="C1198" s="168" t="s">
        <v>3487</v>
      </c>
      <c r="D1198" s="168" t="s">
        <v>2606</v>
      </c>
      <c r="E1198" s="168" t="s">
        <v>2607</v>
      </c>
    </row>
    <row r="1199" spans="1:5" x14ac:dyDescent="0.25">
      <c r="A1199" s="168">
        <v>1236</v>
      </c>
      <c r="B1199" s="168" t="s">
        <v>340</v>
      </c>
      <c r="C1199" s="168" t="s">
        <v>3487</v>
      </c>
      <c r="D1199" s="168" t="s">
        <v>2608</v>
      </c>
      <c r="E1199" s="168" t="s">
        <v>2609</v>
      </c>
    </row>
    <row r="1200" spans="1:5" x14ac:dyDescent="0.25">
      <c r="A1200" s="168">
        <v>1237</v>
      </c>
      <c r="B1200" s="168" t="s">
        <v>340</v>
      </c>
      <c r="C1200" s="168" t="s">
        <v>3487</v>
      </c>
      <c r="D1200" s="168" t="s">
        <v>2610</v>
      </c>
      <c r="E1200" s="168" t="s">
        <v>2611</v>
      </c>
    </row>
    <row r="1201" spans="1:5" x14ac:dyDescent="0.25">
      <c r="A1201" s="168">
        <v>1238</v>
      </c>
      <c r="B1201" s="168" t="s">
        <v>340</v>
      </c>
      <c r="C1201" s="168" t="s">
        <v>3487</v>
      </c>
      <c r="D1201" s="168" t="s">
        <v>2612</v>
      </c>
      <c r="E1201" s="168" t="s">
        <v>2613</v>
      </c>
    </row>
    <row r="1202" spans="1:5" x14ac:dyDescent="0.25">
      <c r="A1202" s="168">
        <v>1239</v>
      </c>
      <c r="B1202" s="168" t="s">
        <v>340</v>
      </c>
      <c r="C1202" s="168" t="s">
        <v>3487</v>
      </c>
      <c r="D1202" s="168" t="s">
        <v>2614</v>
      </c>
      <c r="E1202" s="168" t="s">
        <v>2615</v>
      </c>
    </row>
    <row r="1203" spans="1:5" x14ac:dyDescent="0.25">
      <c r="A1203" s="168">
        <v>1240</v>
      </c>
      <c r="B1203" s="168" t="s">
        <v>340</v>
      </c>
      <c r="C1203" s="168" t="s">
        <v>3487</v>
      </c>
      <c r="D1203" s="168" t="s">
        <v>2616</v>
      </c>
      <c r="E1203" s="168" t="s">
        <v>2617</v>
      </c>
    </row>
    <row r="1204" spans="1:5" x14ac:dyDescent="0.25">
      <c r="A1204" s="168">
        <v>1241</v>
      </c>
      <c r="B1204" s="168" t="s">
        <v>340</v>
      </c>
      <c r="C1204" s="168" t="s">
        <v>3487</v>
      </c>
      <c r="D1204" s="168" t="s">
        <v>2618</v>
      </c>
      <c r="E1204" s="168" t="s">
        <v>2619</v>
      </c>
    </row>
    <row r="1205" spans="1:5" x14ac:dyDescent="0.25">
      <c r="A1205" s="168">
        <v>1242</v>
      </c>
      <c r="B1205" s="168" t="s">
        <v>340</v>
      </c>
      <c r="C1205" s="168" t="s">
        <v>3487</v>
      </c>
      <c r="D1205" s="168" t="s">
        <v>2620</v>
      </c>
      <c r="E1205" s="168" t="s">
        <v>2621</v>
      </c>
    </row>
    <row r="1206" spans="1:5" x14ac:dyDescent="0.25">
      <c r="A1206" s="168">
        <v>1243</v>
      </c>
      <c r="B1206" s="168" t="s">
        <v>340</v>
      </c>
      <c r="C1206" s="168" t="s">
        <v>3487</v>
      </c>
      <c r="D1206" s="168" t="s">
        <v>2622</v>
      </c>
      <c r="E1206" s="168" t="s">
        <v>2623</v>
      </c>
    </row>
    <row r="1207" spans="1:5" x14ac:dyDescent="0.25">
      <c r="A1207" s="168">
        <v>1244</v>
      </c>
      <c r="B1207" s="168" t="s">
        <v>340</v>
      </c>
      <c r="C1207" s="168" t="s">
        <v>3487</v>
      </c>
      <c r="D1207" s="168" t="s">
        <v>2624</v>
      </c>
      <c r="E1207" s="168" t="s">
        <v>2625</v>
      </c>
    </row>
    <row r="1208" spans="1:5" x14ac:dyDescent="0.25">
      <c r="A1208" s="168">
        <v>1245</v>
      </c>
      <c r="B1208" s="168" t="s">
        <v>340</v>
      </c>
      <c r="C1208" s="168" t="s">
        <v>3487</v>
      </c>
      <c r="D1208" s="168" t="s">
        <v>2626</v>
      </c>
      <c r="E1208" s="168" t="s">
        <v>2627</v>
      </c>
    </row>
    <row r="1209" spans="1:5" x14ac:dyDescent="0.25">
      <c r="A1209" s="168">
        <v>1246</v>
      </c>
      <c r="B1209" s="168" t="s">
        <v>340</v>
      </c>
      <c r="C1209" s="168" t="s">
        <v>3487</v>
      </c>
      <c r="D1209" s="168" t="s">
        <v>2628</v>
      </c>
      <c r="E1209" s="168" t="s">
        <v>2629</v>
      </c>
    </row>
    <row r="1210" spans="1:5" x14ac:dyDescent="0.25">
      <c r="A1210" s="168">
        <v>1247</v>
      </c>
      <c r="B1210" s="168" t="s">
        <v>340</v>
      </c>
      <c r="C1210" s="168" t="s">
        <v>3487</v>
      </c>
      <c r="D1210" s="168" t="s">
        <v>2630</v>
      </c>
      <c r="E1210" s="168" t="s">
        <v>2631</v>
      </c>
    </row>
    <row r="1211" spans="1:5" x14ac:dyDescent="0.25">
      <c r="A1211" s="168">
        <v>1248</v>
      </c>
      <c r="B1211" s="168" t="s">
        <v>340</v>
      </c>
      <c r="C1211" s="168" t="s">
        <v>3487</v>
      </c>
      <c r="D1211" s="168" t="s">
        <v>2632</v>
      </c>
      <c r="E1211" s="168" t="s">
        <v>2633</v>
      </c>
    </row>
    <row r="1212" spans="1:5" ht="45" x14ac:dyDescent="0.25">
      <c r="A1212" s="168">
        <v>1249</v>
      </c>
      <c r="B1212" s="168" t="s">
        <v>340</v>
      </c>
      <c r="C1212" s="168" t="s">
        <v>3487</v>
      </c>
      <c r="D1212" s="168" t="s">
        <v>2634</v>
      </c>
      <c r="E1212" s="168" t="s">
        <v>863</v>
      </c>
    </row>
    <row r="1213" spans="1:5" ht="45" x14ac:dyDescent="0.25">
      <c r="A1213" s="168">
        <v>1250</v>
      </c>
      <c r="B1213" s="168" t="s">
        <v>340</v>
      </c>
      <c r="C1213" s="168" t="s">
        <v>3487</v>
      </c>
      <c r="D1213" s="168" t="s">
        <v>2635</v>
      </c>
      <c r="E1213" s="168" t="s">
        <v>865</v>
      </c>
    </row>
    <row r="1214" spans="1:5" ht="30" x14ac:dyDescent="0.25">
      <c r="A1214" s="168">
        <v>1251</v>
      </c>
      <c r="B1214" s="168" t="s">
        <v>340</v>
      </c>
      <c r="C1214" s="168" t="s">
        <v>3487</v>
      </c>
      <c r="D1214" s="168" t="s">
        <v>2636</v>
      </c>
      <c r="E1214" s="168" t="s">
        <v>2637</v>
      </c>
    </row>
    <row r="1215" spans="1:5" x14ac:dyDescent="0.25">
      <c r="A1215" s="168">
        <v>1252</v>
      </c>
      <c r="B1215" s="168" t="s">
        <v>340</v>
      </c>
      <c r="C1215" s="168" t="s">
        <v>3487</v>
      </c>
      <c r="D1215" s="168" t="s">
        <v>2638</v>
      </c>
      <c r="E1215" s="168" t="s">
        <v>2639</v>
      </c>
    </row>
    <row r="1216" spans="1:5" x14ac:dyDescent="0.25">
      <c r="A1216" s="168">
        <v>1253</v>
      </c>
      <c r="B1216" s="168" t="s">
        <v>340</v>
      </c>
      <c r="C1216" s="168" t="s">
        <v>3487</v>
      </c>
      <c r="D1216" s="168" t="s">
        <v>2640</v>
      </c>
      <c r="E1216" s="168" t="s">
        <v>2641</v>
      </c>
    </row>
    <row r="1217" spans="1:5" x14ac:dyDescent="0.25">
      <c r="A1217" s="168">
        <v>1254</v>
      </c>
      <c r="B1217" s="168" t="s">
        <v>340</v>
      </c>
      <c r="C1217" s="168" t="s">
        <v>3487</v>
      </c>
      <c r="D1217" s="168" t="s">
        <v>2642</v>
      </c>
      <c r="E1217" s="168" t="s">
        <v>2643</v>
      </c>
    </row>
    <row r="1218" spans="1:5" x14ac:dyDescent="0.25">
      <c r="A1218" s="168">
        <v>1255</v>
      </c>
      <c r="B1218" s="168" t="s">
        <v>340</v>
      </c>
      <c r="C1218" s="168" t="s">
        <v>3487</v>
      </c>
      <c r="D1218" s="168" t="s">
        <v>2644</v>
      </c>
      <c r="E1218" s="168" t="s">
        <v>2645</v>
      </c>
    </row>
    <row r="1219" spans="1:5" x14ac:dyDescent="0.25">
      <c r="A1219" s="168">
        <v>1256</v>
      </c>
      <c r="B1219" s="168" t="s">
        <v>340</v>
      </c>
      <c r="C1219" s="168" t="s">
        <v>3487</v>
      </c>
      <c r="D1219" s="168" t="s">
        <v>2646</v>
      </c>
      <c r="E1219" s="168" t="s">
        <v>2647</v>
      </c>
    </row>
    <row r="1220" spans="1:5" x14ac:dyDescent="0.25">
      <c r="A1220" s="168">
        <v>1257</v>
      </c>
      <c r="B1220" s="168" t="s">
        <v>340</v>
      </c>
      <c r="C1220" s="168" t="s">
        <v>3487</v>
      </c>
      <c r="D1220" s="168" t="s">
        <v>2648</v>
      </c>
      <c r="E1220" s="168" t="s">
        <v>2649</v>
      </c>
    </row>
    <row r="1221" spans="1:5" x14ac:dyDescent="0.25">
      <c r="A1221" s="168">
        <v>1258</v>
      </c>
      <c r="B1221" s="168" t="s">
        <v>340</v>
      </c>
      <c r="C1221" s="168" t="s">
        <v>3487</v>
      </c>
      <c r="D1221" s="168" t="s">
        <v>2650</v>
      </c>
      <c r="E1221" s="168" t="s">
        <v>2651</v>
      </c>
    </row>
    <row r="1222" spans="1:5" x14ac:dyDescent="0.25">
      <c r="A1222" s="168">
        <v>1259</v>
      </c>
      <c r="B1222" s="168" t="s">
        <v>340</v>
      </c>
      <c r="C1222" s="168" t="s">
        <v>3487</v>
      </c>
      <c r="D1222" s="168" t="s">
        <v>2652</v>
      </c>
      <c r="E1222" s="168" t="s">
        <v>2653</v>
      </c>
    </row>
    <row r="1223" spans="1:5" x14ac:dyDescent="0.25">
      <c r="A1223" s="168">
        <v>1260</v>
      </c>
      <c r="B1223" s="168" t="s">
        <v>340</v>
      </c>
      <c r="C1223" s="168" t="s">
        <v>3487</v>
      </c>
      <c r="D1223" s="168" t="s">
        <v>2654</v>
      </c>
      <c r="E1223" s="168" t="s">
        <v>2655</v>
      </c>
    </row>
    <row r="1224" spans="1:5" x14ac:dyDescent="0.25">
      <c r="A1224" s="168">
        <v>1261</v>
      </c>
      <c r="B1224" s="168" t="s">
        <v>340</v>
      </c>
      <c r="C1224" s="168" t="s">
        <v>3487</v>
      </c>
      <c r="D1224" s="168" t="s">
        <v>2656</v>
      </c>
      <c r="E1224" s="168" t="s">
        <v>2657</v>
      </c>
    </row>
    <row r="1225" spans="1:5" x14ac:dyDescent="0.25">
      <c r="A1225" s="168">
        <v>1262</v>
      </c>
      <c r="B1225" s="168" t="s">
        <v>340</v>
      </c>
      <c r="C1225" s="168" t="s">
        <v>3487</v>
      </c>
      <c r="D1225" s="168" t="s">
        <v>2658</v>
      </c>
      <c r="E1225" s="168" t="s">
        <v>2659</v>
      </c>
    </row>
    <row r="1226" spans="1:5" x14ac:dyDescent="0.25">
      <c r="A1226" s="168">
        <v>1263</v>
      </c>
      <c r="B1226" s="168" t="s">
        <v>340</v>
      </c>
      <c r="C1226" s="168" t="s">
        <v>3487</v>
      </c>
      <c r="D1226" s="168" t="s">
        <v>2660</v>
      </c>
      <c r="E1226" s="168" t="s">
        <v>2661</v>
      </c>
    </row>
    <row r="1227" spans="1:5" x14ac:dyDescent="0.25">
      <c r="A1227" s="168">
        <v>1264</v>
      </c>
      <c r="B1227" s="168" t="s">
        <v>340</v>
      </c>
      <c r="C1227" s="168" t="s">
        <v>3487</v>
      </c>
      <c r="D1227" s="168" t="s">
        <v>2662</v>
      </c>
      <c r="E1227" s="168" t="s">
        <v>2663</v>
      </c>
    </row>
    <row r="1228" spans="1:5" ht="45" x14ac:dyDescent="0.25">
      <c r="A1228" s="168">
        <v>1265</v>
      </c>
      <c r="B1228" s="168" t="s">
        <v>340</v>
      </c>
      <c r="C1228" s="168" t="s">
        <v>3487</v>
      </c>
      <c r="D1228" s="168" t="s">
        <v>2664</v>
      </c>
      <c r="E1228" s="168" t="s">
        <v>863</v>
      </c>
    </row>
    <row r="1229" spans="1:5" ht="45" x14ac:dyDescent="0.25">
      <c r="A1229" s="168">
        <v>1266</v>
      </c>
      <c r="B1229" s="168" t="s">
        <v>340</v>
      </c>
      <c r="C1229" s="168" t="s">
        <v>3487</v>
      </c>
      <c r="D1229" s="168" t="s">
        <v>2665</v>
      </c>
      <c r="E1229" s="168" t="s">
        <v>865</v>
      </c>
    </row>
    <row r="1230" spans="1:5" ht="30" x14ac:dyDescent="0.25">
      <c r="A1230" s="168">
        <v>1267</v>
      </c>
      <c r="B1230" s="168" t="s">
        <v>340</v>
      </c>
      <c r="C1230" s="168" t="s">
        <v>3487</v>
      </c>
      <c r="D1230" s="168" t="s">
        <v>2666</v>
      </c>
      <c r="E1230" s="168" t="s">
        <v>2667</v>
      </c>
    </row>
    <row r="1231" spans="1:5" x14ac:dyDescent="0.25">
      <c r="A1231" s="168">
        <v>1268</v>
      </c>
      <c r="B1231" s="168" t="s">
        <v>340</v>
      </c>
      <c r="C1231" s="168" t="s">
        <v>3487</v>
      </c>
      <c r="D1231" s="168" t="s">
        <v>2668</v>
      </c>
      <c r="E1231" s="168" t="s">
        <v>2669</v>
      </c>
    </row>
    <row r="1232" spans="1:5" x14ac:dyDescent="0.25">
      <c r="A1232" s="168">
        <v>1269</v>
      </c>
      <c r="B1232" s="168" t="s">
        <v>340</v>
      </c>
      <c r="C1232" s="168" t="s">
        <v>3487</v>
      </c>
      <c r="D1232" s="168" t="s">
        <v>2670</v>
      </c>
      <c r="E1232" s="168" t="s">
        <v>2671</v>
      </c>
    </row>
    <row r="1233" spans="1:5" x14ac:dyDescent="0.25">
      <c r="A1233" s="168">
        <v>1270</v>
      </c>
      <c r="B1233" s="168" t="s">
        <v>340</v>
      </c>
      <c r="C1233" s="168" t="s">
        <v>3487</v>
      </c>
      <c r="D1233" s="168" t="s">
        <v>2672</v>
      </c>
      <c r="E1233" s="168" t="s">
        <v>2673</v>
      </c>
    </row>
    <row r="1234" spans="1:5" x14ac:dyDescent="0.25">
      <c r="A1234" s="168">
        <v>1271</v>
      </c>
      <c r="B1234" s="168" t="s">
        <v>340</v>
      </c>
      <c r="C1234" s="168" t="s">
        <v>3487</v>
      </c>
      <c r="D1234" s="168" t="s">
        <v>2674</v>
      </c>
      <c r="E1234" s="168" t="s">
        <v>2675</v>
      </c>
    </row>
    <row r="1235" spans="1:5" x14ac:dyDescent="0.25">
      <c r="A1235" s="168">
        <v>1272</v>
      </c>
      <c r="B1235" s="168" t="s">
        <v>340</v>
      </c>
      <c r="C1235" s="168" t="s">
        <v>3487</v>
      </c>
      <c r="D1235" s="168" t="s">
        <v>2676</v>
      </c>
      <c r="E1235" s="168" t="s">
        <v>2677</v>
      </c>
    </row>
    <row r="1236" spans="1:5" x14ac:dyDescent="0.25">
      <c r="A1236" s="168">
        <v>1273</v>
      </c>
      <c r="B1236" s="168" t="s">
        <v>340</v>
      </c>
      <c r="C1236" s="168" t="s">
        <v>3487</v>
      </c>
      <c r="D1236" s="168" t="s">
        <v>2678</v>
      </c>
      <c r="E1236" s="168" t="s">
        <v>2679</v>
      </c>
    </row>
    <row r="1237" spans="1:5" x14ac:dyDescent="0.25">
      <c r="A1237" s="168">
        <v>1274</v>
      </c>
      <c r="B1237" s="168" t="s">
        <v>340</v>
      </c>
      <c r="C1237" s="168" t="s">
        <v>3487</v>
      </c>
      <c r="D1237" s="168" t="s">
        <v>2680</v>
      </c>
      <c r="E1237" s="168" t="s">
        <v>2681</v>
      </c>
    </row>
    <row r="1238" spans="1:5" x14ac:dyDescent="0.25">
      <c r="A1238" s="168">
        <v>1275</v>
      </c>
      <c r="B1238" s="168" t="s">
        <v>340</v>
      </c>
      <c r="C1238" s="168" t="s">
        <v>3487</v>
      </c>
      <c r="D1238" s="168" t="s">
        <v>2682</v>
      </c>
      <c r="E1238" s="168" t="s">
        <v>2683</v>
      </c>
    </row>
    <row r="1239" spans="1:5" x14ac:dyDescent="0.25">
      <c r="A1239" s="168">
        <v>1276</v>
      </c>
      <c r="B1239" s="168" t="s">
        <v>340</v>
      </c>
      <c r="C1239" s="168" t="s">
        <v>3487</v>
      </c>
      <c r="D1239" s="168" t="s">
        <v>2684</v>
      </c>
      <c r="E1239" s="168" t="s">
        <v>2685</v>
      </c>
    </row>
    <row r="1240" spans="1:5" x14ac:dyDescent="0.25">
      <c r="A1240" s="168">
        <v>1277</v>
      </c>
      <c r="B1240" s="168" t="s">
        <v>340</v>
      </c>
      <c r="C1240" s="168" t="s">
        <v>3487</v>
      </c>
      <c r="D1240" s="168" t="s">
        <v>2686</v>
      </c>
      <c r="E1240" s="168" t="s">
        <v>2687</v>
      </c>
    </row>
    <row r="1241" spans="1:5" x14ac:dyDescent="0.25">
      <c r="A1241" s="168">
        <v>1278</v>
      </c>
      <c r="B1241" s="168" t="s">
        <v>340</v>
      </c>
      <c r="C1241" s="168" t="s">
        <v>3487</v>
      </c>
      <c r="D1241" s="168" t="s">
        <v>2688</v>
      </c>
      <c r="E1241" s="168" t="s">
        <v>2689</v>
      </c>
    </row>
    <row r="1242" spans="1:5" x14ac:dyDescent="0.25">
      <c r="A1242" s="168">
        <v>1279</v>
      </c>
      <c r="B1242" s="168" t="s">
        <v>340</v>
      </c>
      <c r="C1242" s="168" t="s">
        <v>3487</v>
      </c>
      <c r="D1242" s="168" t="s">
        <v>2690</v>
      </c>
      <c r="E1242" s="168" t="s">
        <v>2691</v>
      </c>
    </row>
    <row r="1243" spans="1:5" x14ac:dyDescent="0.25">
      <c r="A1243" s="168">
        <v>1280</v>
      </c>
      <c r="B1243" s="168" t="s">
        <v>340</v>
      </c>
      <c r="C1243" s="168" t="s">
        <v>3487</v>
      </c>
      <c r="D1243" s="168" t="s">
        <v>2692</v>
      </c>
      <c r="E1243" s="168" t="s">
        <v>2693</v>
      </c>
    </row>
    <row r="1244" spans="1:5" ht="45" x14ac:dyDescent="0.25">
      <c r="A1244" s="168">
        <v>1281</v>
      </c>
      <c r="B1244" s="168" t="s">
        <v>340</v>
      </c>
      <c r="C1244" s="168" t="s">
        <v>3487</v>
      </c>
      <c r="D1244" s="168" t="s">
        <v>2694</v>
      </c>
      <c r="E1244" s="168" t="s">
        <v>863</v>
      </c>
    </row>
    <row r="1245" spans="1:5" ht="45" x14ac:dyDescent="0.25">
      <c r="A1245" s="168">
        <v>1282</v>
      </c>
      <c r="B1245" s="168" t="s">
        <v>340</v>
      </c>
      <c r="C1245" s="168" t="s">
        <v>3487</v>
      </c>
      <c r="D1245" s="168" t="s">
        <v>2695</v>
      </c>
      <c r="E1245" s="168" t="s">
        <v>865</v>
      </c>
    </row>
    <row r="1246" spans="1:5" ht="30" x14ac:dyDescent="0.25">
      <c r="A1246" s="168">
        <v>1283</v>
      </c>
      <c r="B1246" s="168" t="s">
        <v>340</v>
      </c>
      <c r="C1246" s="168" t="s">
        <v>3487</v>
      </c>
      <c r="D1246" s="168" t="s">
        <v>2696</v>
      </c>
      <c r="E1246" s="168" t="s">
        <v>2697</v>
      </c>
    </row>
    <row r="1247" spans="1:5" x14ac:dyDescent="0.25">
      <c r="A1247" s="168">
        <v>1284</v>
      </c>
      <c r="B1247" s="168" t="s">
        <v>340</v>
      </c>
      <c r="C1247" s="168" t="s">
        <v>3487</v>
      </c>
      <c r="D1247" s="168" t="s">
        <v>2698</v>
      </c>
      <c r="E1247" s="168" t="s">
        <v>2699</v>
      </c>
    </row>
    <row r="1248" spans="1:5" x14ac:dyDescent="0.25">
      <c r="A1248" s="168">
        <v>1285</v>
      </c>
      <c r="B1248" s="168" t="s">
        <v>340</v>
      </c>
      <c r="C1248" s="168" t="s">
        <v>3487</v>
      </c>
      <c r="D1248" s="168" t="s">
        <v>2700</v>
      </c>
      <c r="E1248" s="168" t="s">
        <v>2701</v>
      </c>
    </row>
    <row r="1249" spans="1:5" x14ac:dyDescent="0.25">
      <c r="A1249" s="168">
        <v>1286</v>
      </c>
      <c r="B1249" s="168" t="s">
        <v>340</v>
      </c>
      <c r="C1249" s="168" t="s">
        <v>3487</v>
      </c>
      <c r="D1249" s="168" t="s">
        <v>2702</v>
      </c>
      <c r="E1249" s="168" t="s">
        <v>2703</v>
      </c>
    </row>
    <row r="1250" spans="1:5" x14ac:dyDescent="0.25">
      <c r="A1250" s="168">
        <v>1287</v>
      </c>
      <c r="B1250" s="168" t="s">
        <v>340</v>
      </c>
      <c r="C1250" s="168" t="s">
        <v>3487</v>
      </c>
      <c r="D1250" s="168" t="s">
        <v>2704</v>
      </c>
      <c r="E1250" s="168" t="s">
        <v>2705</v>
      </c>
    </row>
    <row r="1251" spans="1:5" x14ac:dyDescent="0.25">
      <c r="A1251" s="168">
        <v>1288</v>
      </c>
      <c r="B1251" s="168" t="s">
        <v>340</v>
      </c>
      <c r="C1251" s="168" t="s">
        <v>3487</v>
      </c>
      <c r="D1251" s="168" t="s">
        <v>2706</v>
      </c>
      <c r="E1251" s="168" t="s">
        <v>2707</v>
      </c>
    </row>
    <row r="1252" spans="1:5" x14ac:dyDescent="0.25">
      <c r="A1252" s="168">
        <v>1289</v>
      </c>
      <c r="B1252" s="168" t="s">
        <v>340</v>
      </c>
      <c r="C1252" s="168" t="s">
        <v>3487</v>
      </c>
      <c r="D1252" s="168" t="s">
        <v>2708</v>
      </c>
      <c r="E1252" s="168" t="s">
        <v>2709</v>
      </c>
    </row>
    <row r="1253" spans="1:5" x14ac:dyDescent="0.25">
      <c r="A1253" s="168">
        <v>1290</v>
      </c>
      <c r="B1253" s="168" t="s">
        <v>340</v>
      </c>
      <c r="C1253" s="168" t="s">
        <v>3487</v>
      </c>
      <c r="D1253" s="168" t="s">
        <v>2710</v>
      </c>
      <c r="E1253" s="168" t="s">
        <v>2711</v>
      </c>
    </row>
    <row r="1254" spans="1:5" x14ac:dyDescent="0.25">
      <c r="A1254" s="168">
        <v>1291</v>
      </c>
      <c r="B1254" s="168" t="s">
        <v>340</v>
      </c>
      <c r="C1254" s="168" t="s">
        <v>3487</v>
      </c>
      <c r="D1254" s="168" t="s">
        <v>2712</v>
      </c>
      <c r="E1254" s="168" t="s">
        <v>2713</v>
      </c>
    </row>
    <row r="1255" spans="1:5" x14ac:dyDescent="0.25">
      <c r="A1255" s="168">
        <v>1292</v>
      </c>
      <c r="B1255" s="168" t="s">
        <v>340</v>
      </c>
      <c r="C1255" s="168" t="s">
        <v>3487</v>
      </c>
      <c r="D1255" s="168" t="s">
        <v>2714</v>
      </c>
      <c r="E1255" s="168" t="s">
        <v>2715</v>
      </c>
    </row>
    <row r="1256" spans="1:5" x14ac:dyDescent="0.25">
      <c r="A1256" s="168">
        <v>1293</v>
      </c>
      <c r="B1256" s="168" t="s">
        <v>340</v>
      </c>
      <c r="C1256" s="168" t="s">
        <v>3487</v>
      </c>
      <c r="D1256" s="168" t="s">
        <v>2716</v>
      </c>
      <c r="E1256" s="168" t="s">
        <v>2717</v>
      </c>
    </row>
    <row r="1257" spans="1:5" x14ac:dyDescent="0.25">
      <c r="A1257" s="168">
        <v>1294</v>
      </c>
      <c r="B1257" s="168" t="s">
        <v>340</v>
      </c>
      <c r="C1257" s="168" t="s">
        <v>3487</v>
      </c>
      <c r="D1257" s="168" t="s">
        <v>2718</v>
      </c>
      <c r="E1257" s="168" t="s">
        <v>2719</v>
      </c>
    </row>
    <row r="1258" spans="1:5" x14ac:dyDescent="0.25">
      <c r="A1258" s="168">
        <v>1295</v>
      </c>
      <c r="B1258" s="168" t="s">
        <v>340</v>
      </c>
      <c r="C1258" s="168" t="s">
        <v>3487</v>
      </c>
      <c r="D1258" s="168" t="s">
        <v>2720</v>
      </c>
      <c r="E1258" s="168" t="s">
        <v>2721</v>
      </c>
    </row>
    <row r="1259" spans="1:5" x14ac:dyDescent="0.25">
      <c r="A1259" s="168">
        <v>1296</v>
      </c>
      <c r="B1259" s="168" t="s">
        <v>340</v>
      </c>
      <c r="C1259" s="168" t="s">
        <v>3487</v>
      </c>
      <c r="D1259" s="168" t="s">
        <v>2722</v>
      </c>
      <c r="E1259" s="168" t="s">
        <v>2723</v>
      </c>
    </row>
    <row r="1260" spans="1:5" ht="45" x14ac:dyDescent="0.25">
      <c r="A1260" s="168">
        <v>1297</v>
      </c>
      <c r="B1260" s="168" t="s">
        <v>340</v>
      </c>
      <c r="C1260" s="168" t="s">
        <v>3487</v>
      </c>
      <c r="D1260" s="168" t="s">
        <v>2724</v>
      </c>
      <c r="E1260" s="168" t="s">
        <v>863</v>
      </c>
    </row>
    <row r="1261" spans="1:5" ht="45" x14ac:dyDescent="0.25">
      <c r="A1261" s="168">
        <v>1298</v>
      </c>
      <c r="B1261" s="168" t="s">
        <v>340</v>
      </c>
      <c r="C1261" s="168" t="s">
        <v>3487</v>
      </c>
      <c r="D1261" s="168" t="s">
        <v>2725</v>
      </c>
      <c r="E1261" s="168" t="s">
        <v>865</v>
      </c>
    </row>
    <row r="1262" spans="1:5" ht="30" x14ac:dyDescent="0.25">
      <c r="A1262" s="168">
        <v>1299</v>
      </c>
      <c r="B1262" s="168" t="s">
        <v>340</v>
      </c>
      <c r="C1262" s="168" t="s">
        <v>3487</v>
      </c>
      <c r="D1262" s="168" t="s">
        <v>2726</v>
      </c>
      <c r="E1262" s="168" t="s">
        <v>2727</v>
      </c>
    </row>
    <row r="1263" spans="1:5" x14ac:dyDescent="0.25">
      <c r="A1263" s="168">
        <v>1300</v>
      </c>
      <c r="B1263" s="168" t="s">
        <v>340</v>
      </c>
      <c r="C1263" s="168" t="s">
        <v>3487</v>
      </c>
      <c r="D1263" s="168" t="s">
        <v>2728</v>
      </c>
      <c r="E1263" s="168" t="s">
        <v>2729</v>
      </c>
    </row>
    <row r="1264" spans="1:5" x14ac:dyDescent="0.25">
      <c r="A1264" s="168">
        <v>1301</v>
      </c>
      <c r="B1264" s="168" t="s">
        <v>340</v>
      </c>
      <c r="C1264" s="168" t="s">
        <v>3487</v>
      </c>
      <c r="D1264" s="168" t="s">
        <v>2730</v>
      </c>
      <c r="E1264" s="168" t="s">
        <v>2731</v>
      </c>
    </row>
    <row r="1265" spans="1:5" x14ac:dyDescent="0.25">
      <c r="A1265" s="168">
        <v>1302</v>
      </c>
      <c r="B1265" s="168" t="s">
        <v>340</v>
      </c>
      <c r="C1265" s="168" t="s">
        <v>3487</v>
      </c>
      <c r="D1265" s="168" t="s">
        <v>2732</v>
      </c>
      <c r="E1265" s="168" t="s">
        <v>2733</v>
      </c>
    </row>
    <row r="1266" spans="1:5" x14ac:dyDescent="0.25">
      <c r="A1266" s="168">
        <v>1303</v>
      </c>
      <c r="B1266" s="168" t="s">
        <v>340</v>
      </c>
      <c r="C1266" s="168" t="s">
        <v>3487</v>
      </c>
      <c r="D1266" s="168" t="s">
        <v>2734</v>
      </c>
      <c r="E1266" s="168" t="s">
        <v>2735</v>
      </c>
    </row>
    <row r="1267" spans="1:5" x14ac:dyDescent="0.25">
      <c r="A1267" s="168">
        <v>1304</v>
      </c>
      <c r="B1267" s="168" t="s">
        <v>340</v>
      </c>
      <c r="C1267" s="168" t="s">
        <v>3487</v>
      </c>
      <c r="D1267" s="168" t="s">
        <v>2736</v>
      </c>
      <c r="E1267" s="168" t="s">
        <v>2737</v>
      </c>
    </row>
    <row r="1268" spans="1:5" x14ac:dyDescent="0.25">
      <c r="A1268" s="168">
        <v>1305</v>
      </c>
      <c r="B1268" s="168" t="s">
        <v>340</v>
      </c>
      <c r="C1268" s="168" t="s">
        <v>3487</v>
      </c>
      <c r="D1268" s="168" t="s">
        <v>2738</v>
      </c>
      <c r="E1268" s="168" t="s">
        <v>2739</v>
      </c>
    </row>
    <row r="1269" spans="1:5" x14ac:dyDescent="0.25">
      <c r="A1269" s="168">
        <v>1306</v>
      </c>
      <c r="B1269" s="168" t="s">
        <v>340</v>
      </c>
      <c r="C1269" s="168" t="s">
        <v>3487</v>
      </c>
      <c r="D1269" s="168" t="s">
        <v>2740</v>
      </c>
      <c r="E1269" s="168" t="s">
        <v>2741</v>
      </c>
    </row>
    <row r="1270" spans="1:5" x14ac:dyDescent="0.25">
      <c r="A1270" s="168">
        <v>1307</v>
      </c>
      <c r="B1270" s="168" t="s">
        <v>340</v>
      </c>
      <c r="C1270" s="168" t="s">
        <v>3487</v>
      </c>
      <c r="D1270" s="168" t="s">
        <v>2742</v>
      </c>
      <c r="E1270" s="168" t="s">
        <v>2743</v>
      </c>
    </row>
    <row r="1271" spans="1:5" x14ac:dyDescent="0.25">
      <c r="A1271" s="168">
        <v>1308</v>
      </c>
      <c r="B1271" s="168" t="s">
        <v>340</v>
      </c>
      <c r="C1271" s="168" t="s">
        <v>3487</v>
      </c>
      <c r="D1271" s="168" t="s">
        <v>2744</v>
      </c>
      <c r="E1271" s="168" t="s">
        <v>2745</v>
      </c>
    </row>
    <row r="1272" spans="1:5" x14ac:dyDescent="0.25">
      <c r="A1272" s="168">
        <v>1309</v>
      </c>
      <c r="B1272" s="168" t="s">
        <v>340</v>
      </c>
      <c r="C1272" s="168" t="s">
        <v>3487</v>
      </c>
      <c r="D1272" s="168" t="s">
        <v>2746</v>
      </c>
      <c r="E1272" s="168" t="s">
        <v>2747</v>
      </c>
    </row>
    <row r="1273" spans="1:5" x14ac:dyDescent="0.25">
      <c r="A1273" s="168">
        <v>1310</v>
      </c>
      <c r="B1273" s="168" t="s">
        <v>340</v>
      </c>
      <c r="C1273" s="168" t="s">
        <v>3487</v>
      </c>
      <c r="D1273" s="168" t="s">
        <v>2748</v>
      </c>
      <c r="E1273" s="168" t="s">
        <v>2749</v>
      </c>
    </row>
    <row r="1274" spans="1:5" x14ac:dyDescent="0.25">
      <c r="A1274" s="168">
        <v>1311</v>
      </c>
      <c r="B1274" s="168" t="s">
        <v>340</v>
      </c>
      <c r="C1274" s="168" t="s">
        <v>3487</v>
      </c>
      <c r="D1274" s="168" t="s">
        <v>2750</v>
      </c>
      <c r="E1274" s="168" t="s">
        <v>2751</v>
      </c>
    </row>
    <row r="1275" spans="1:5" x14ac:dyDescent="0.25">
      <c r="A1275" s="168">
        <v>1312</v>
      </c>
      <c r="B1275" s="168" t="s">
        <v>340</v>
      </c>
      <c r="C1275" s="168" t="s">
        <v>3487</v>
      </c>
      <c r="D1275" s="168" t="s">
        <v>2752</v>
      </c>
      <c r="E1275" s="168" t="s">
        <v>2753</v>
      </c>
    </row>
    <row r="1276" spans="1:5" ht="45" x14ac:dyDescent="0.25">
      <c r="A1276" s="168">
        <v>1313</v>
      </c>
      <c r="B1276" s="168" t="s">
        <v>340</v>
      </c>
      <c r="C1276" s="168" t="s">
        <v>3487</v>
      </c>
      <c r="D1276" s="168" t="s">
        <v>2754</v>
      </c>
      <c r="E1276" s="168" t="s">
        <v>863</v>
      </c>
    </row>
    <row r="1277" spans="1:5" ht="45" x14ac:dyDescent="0.25">
      <c r="A1277" s="168">
        <v>1314</v>
      </c>
      <c r="B1277" s="168" t="s">
        <v>340</v>
      </c>
      <c r="C1277" s="168" t="s">
        <v>3487</v>
      </c>
      <c r="D1277" s="168" t="s">
        <v>2755</v>
      </c>
      <c r="E1277" s="168" t="s">
        <v>865</v>
      </c>
    </row>
    <row r="1278" spans="1:5" ht="30" x14ac:dyDescent="0.25">
      <c r="A1278" s="168">
        <v>1315</v>
      </c>
      <c r="B1278" s="168" t="s">
        <v>340</v>
      </c>
      <c r="C1278" s="168" t="s">
        <v>3487</v>
      </c>
      <c r="D1278" s="168" t="s">
        <v>2756</v>
      </c>
      <c r="E1278" s="168" t="s">
        <v>2757</v>
      </c>
    </row>
    <row r="1279" spans="1:5" x14ac:dyDescent="0.25">
      <c r="A1279" s="168">
        <v>1316</v>
      </c>
      <c r="B1279" s="168" t="s">
        <v>340</v>
      </c>
      <c r="C1279" s="168" t="s">
        <v>3487</v>
      </c>
      <c r="D1279" s="168" t="s">
        <v>2758</v>
      </c>
      <c r="E1279" s="168" t="s">
        <v>2759</v>
      </c>
    </row>
    <row r="1280" spans="1:5" x14ac:dyDescent="0.25">
      <c r="A1280" s="168">
        <v>1317</v>
      </c>
      <c r="B1280" s="168" t="s">
        <v>340</v>
      </c>
      <c r="C1280" s="168" t="s">
        <v>3487</v>
      </c>
      <c r="D1280" s="168" t="s">
        <v>2760</v>
      </c>
      <c r="E1280" s="168" t="s">
        <v>2761</v>
      </c>
    </row>
    <row r="1281" spans="1:5" x14ac:dyDescent="0.25">
      <c r="A1281" s="168">
        <v>1318</v>
      </c>
      <c r="B1281" s="168" t="s">
        <v>340</v>
      </c>
      <c r="C1281" s="168" t="s">
        <v>3487</v>
      </c>
      <c r="D1281" s="168" t="s">
        <v>2762</v>
      </c>
      <c r="E1281" s="168" t="s">
        <v>2763</v>
      </c>
    </row>
    <row r="1282" spans="1:5" x14ac:dyDescent="0.25">
      <c r="A1282" s="168">
        <v>1319</v>
      </c>
      <c r="B1282" s="168" t="s">
        <v>340</v>
      </c>
      <c r="C1282" s="168" t="s">
        <v>3487</v>
      </c>
      <c r="D1282" s="168" t="s">
        <v>2764</v>
      </c>
      <c r="E1282" s="168" t="s">
        <v>2765</v>
      </c>
    </row>
    <row r="1283" spans="1:5" x14ac:dyDescent="0.25">
      <c r="A1283" s="168">
        <v>1320</v>
      </c>
      <c r="B1283" s="168" t="s">
        <v>340</v>
      </c>
      <c r="C1283" s="168" t="s">
        <v>3487</v>
      </c>
      <c r="D1283" s="168" t="s">
        <v>2766</v>
      </c>
      <c r="E1283" s="168" t="s">
        <v>2767</v>
      </c>
    </row>
    <row r="1284" spans="1:5" x14ac:dyDescent="0.25">
      <c r="A1284" s="168">
        <v>1321</v>
      </c>
      <c r="B1284" s="168" t="s">
        <v>340</v>
      </c>
      <c r="C1284" s="168" t="s">
        <v>3487</v>
      </c>
      <c r="D1284" s="168" t="s">
        <v>2768</v>
      </c>
      <c r="E1284" s="168" t="s">
        <v>2769</v>
      </c>
    </row>
    <row r="1285" spans="1:5" x14ac:dyDescent="0.25">
      <c r="A1285" s="168">
        <v>1322</v>
      </c>
      <c r="B1285" s="168" t="s">
        <v>340</v>
      </c>
      <c r="C1285" s="168" t="s">
        <v>3487</v>
      </c>
      <c r="D1285" s="168" t="s">
        <v>2770</v>
      </c>
      <c r="E1285" s="168" t="s">
        <v>2771</v>
      </c>
    </row>
    <row r="1286" spans="1:5" x14ac:dyDescent="0.25">
      <c r="A1286" s="168">
        <v>1323</v>
      </c>
      <c r="B1286" s="168" t="s">
        <v>340</v>
      </c>
      <c r="C1286" s="168" t="s">
        <v>3487</v>
      </c>
      <c r="D1286" s="168" t="s">
        <v>2772</v>
      </c>
      <c r="E1286" s="168" t="s">
        <v>2773</v>
      </c>
    </row>
    <row r="1287" spans="1:5" x14ac:dyDescent="0.25">
      <c r="A1287" s="168">
        <v>1324</v>
      </c>
      <c r="B1287" s="168" t="s">
        <v>340</v>
      </c>
      <c r="C1287" s="168" t="s">
        <v>3487</v>
      </c>
      <c r="D1287" s="168" t="s">
        <v>2774</v>
      </c>
      <c r="E1287" s="168" t="s">
        <v>2775</v>
      </c>
    </row>
    <row r="1288" spans="1:5" x14ac:dyDescent="0.25">
      <c r="A1288" s="168">
        <v>1325</v>
      </c>
      <c r="B1288" s="168" t="s">
        <v>340</v>
      </c>
      <c r="C1288" s="168" t="s">
        <v>3487</v>
      </c>
      <c r="D1288" s="168" t="s">
        <v>2776</v>
      </c>
      <c r="E1288" s="168" t="s">
        <v>2777</v>
      </c>
    </row>
    <row r="1289" spans="1:5" x14ac:dyDescent="0.25">
      <c r="A1289" s="168">
        <v>1326</v>
      </c>
      <c r="B1289" s="168" t="s">
        <v>340</v>
      </c>
      <c r="C1289" s="168" t="s">
        <v>3487</v>
      </c>
      <c r="D1289" s="168" t="s">
        <v>2778</v>
      </c>
      <c r="E1289" s="168" t="s">
        <v>2779</v>
      </c>
    </row>
    <row r="1290" spans="1:5" x14ac:dyDescent="0.25">
      <c r="A1290" s="168">
        <v>1327</v>
      </c>
      <c r="B1290" s="168" t="s">
        <v>340</v>
      </c>
      <c r="C1290" s="168" t="s">
        <v>3487</v>
      </c>
      <c r="D1290" s="168" t="s">
        <v>2780</v>
      </c>
      <c r="E1290" s="168" t="s">
        <v>2781</v>
      </c>
    </row>
    <row r="1291" spans="1:5" x14ac:dyDescent="0.25">
      <c r="A1291" s="168">
        <v>1328</v>
      </c>
      <c r="B1291" s="168" t="s">
        <v>340</v>
      </c>
      <c r="C1291" s="168" t="s">
        <v>3487</v>
      </c>
      <c r="D1291" s="168" t="s">
        <v>2782</v>
      </c>
      <c r="E1291" s="168" t="s">
        <v>2783</v>
      </c>
    </row>
    <row r="1292" spans="1:5" ht="45" x14ac:dyDescent="0.25">
      <c r="A1292" s="168">
        <v>1329</v>
      </c>
      <c r="B1292" s="168" t="s">
        <v>340</v>
      </c>
      <c r="C1292" s="168" t="s">
        <v>3487</v>
      </c>
      <c r="D1292" s="168" t="s">
        <v>2784</v>
      </c>
      <c r="E1292" s="168" t="s">
        <v>863</v>
      </c>
    </row>
    <row r="1293" spans="1:5" ht="45" x14ac:dyDescent="0.25">
      <c r="A1293" s="168">
        <v>1330</v>
      </c>
      <c r="B1293" s="168" t="s">
        <v>340</v>
      </c>
      <c r="C1293" s="168" t="s">
        <v>3487</v>
      </c>
      <c r="D1293" s="168" t="s">
        <v>2785</v>
      </c>
      <c r="E1293" s="168" t="s">
        <v>865</v>
      </c>
    </row>
    <row r="1294" spans="1:5" ht="30" x14ac:dyDescent="0.25">
      <c r="A1294" s="168">
        <v>1331</v>
      </c>
      <c r="B1294" s="168" t="s">
        <v>340</v>
      </c>
      <c r="C1294" s="168" t="s">
        <v>3487</v>
      </c>
      <c r="D1294" s="168" t="s">
        <v>2786</v>
      </c>
      <c r="E1294" s="168" t="s">
        <v>2787</v>
      </c>
    </row>
    <row r="1295" spans="1:5" x14ac:dyDescent="0.25">
      <c r="A1295" s="168">
        <v>1332</v>
      </c>
      <c r="B1295" s="168" t="s">
        <v>340</v>
      </c>
      <c r="C1295" s="168" t="s">
        <v>3487</v>
      </c>
      <c r="D1295" s="168" t="s">
        <v>2788</v>
      </c>
      <c r="E1295" s="168" t="s">
        <v>2789</v>
      </c>
    </row>
    <row r="1296" spans="1:5" x14ac:dyDescent="0.25">
      <c r="A1296" s="168">
        <v>1333</v>
      </c>
      <c r="B1296" s="168" t="s">
        <v>340</v>
      </c>
      <c r="C1296" s="168" t="s">
        <v>3487</v>
      </c>
      <c r="D1296" s="168" t="s">
        <v>2790</v>
      </c>
      <c r="E1296" s="168" t="s">
        <v>2791</v>
      </c>
    </row>
    <row r="1297" spans="1:5" x14ac:dyDescent="0.25">
      <c r="A1297" s="168">
        <v>1334</v>
      </c>
      <c r="B1297" s="168" t="s">
        <v>340</v>
      </c>
      <c r="C1297" s="168" t="s">
        <v>3487</v>
      </c>
      <c r="D1297" s="168" t="s">
        <v>2792</v>
      </c>
      <c r="E1297" s="168" t="s">
        <v>2793</v>
      </c>
    </row>
    <row r="1298" spans="1:5" x14ac:dyDescent="0.25">
      <c r="A1298" s="168">
        <v>1335</v>
      </c>
      <c r="B1298" s="168" t="s">
        <v>340</v>
      </c>
      <c r="C1298" s="168" t="s">
        <v>3487</v>
      </c>
      <c r="D1298" s="168" t="s">
        <v>2794</v>
      </c>
      <c r="E1298" s="168" t="s">
        <v>2795</v>
      </c>
    </row>
    <row r="1299" spans="1:5" x14ac:dyDescent="0.25">
      <c r="A1299" s="168">
        <v>1336</v>
      </c>
      <c r="B1299" s="168" t="s">
        <v>340</v>
      </c>
      <c r="C1299" s="168" t="s">
        <v>3487</v>
      </c>
      <c r="D1299" s="168" t="s">
        <v>2796</v>
      </c>
      <c r="E1299" s="168" t="s">
        <v>2797</v>
      </c>
    </row>
    <row r="1300" spans="1:5" x14ac:dyDescent="0.25">
      <c r="A1300" s="168">
        <v>1337</v>
      </c>
      <c r="B1300" s="168" t="s">
        <v>340</v>
      </c>
      <c r="C1300" s="168" t="s">
        <v>3487</v>
      </c>
      <c r="D1300" s="168" t="s">
        <v>2798</v>
      </c>
      <c r="E1300" s="168" t="s">
        <v>2799</v>
      </c>
    </row>
    <row r="1301" spans="1:5" x14ac:dyDescent="0.25">
      <c r="A1301" s="168">
        <v>1338</v>
      </c>
      <c r="B1301" s="168" t="s">
        <v>340</v>
      </c>
      <c r="C1301" s="168" t="s">
        <v>3487</v>
      </c>
      <c r="D1301" s="168" t="s">
        <v>2800</v>
      </c>
      <c r="E1301" s="168" t="s">
        <v>2801</v>
      </c>
    </row>
    <row r="1302" spans="1:5" x14ac:dyDescent="0.25">
      <c r="A1302" s="168">
        <v>1339</v>
      </c>
      <c r="B1302" s="168" t="s">
        <v>340</v>
      </c>
      <c r="C1302" s="168" t="s">
        <v>3487</v>
      </c>
      <c r="D1302" s="168" t="s">
        <v>2802</v>
      </c>
      <c r="E1302" s="168" t="s">
        <v>2803</v>
      </c>
    </row>
    <row r="1303" spans="1:5" x14ac:dyDescent="0.25">
      <c r="A1303" s="168">
        <v>1340</v>
      </c>
      <c r="B1303" s="168" t="s">
        <v>340</v>
      </c>
      <c r="C1303" s="168" t="s">
        <v>3487</v>
      </c>
      <c r="D1303" s="168" t="s">
        <v>2804</v>
      </c>
      <c r="E1303" s="168" t="s">
        <v>2805</v>
      </c>
    </row>
    <row r="1304" spans="1:5" x14ac:dyDescent="0.25">
      <c r="A1304" s="168">
        <v>1341</v>
      </c>
      <c r="B1304" s="168" t="s">
        <v>340</v>
      </c>
      <c r="C1304" s="168" t="s">
        <v>3487</v>
      </c>
      <c r="D1304" s="168" t="s">
        <v>2806</v>
      </c>
      <c r="E1304" s="168" t="s">
        <v>2807</v>
      </c>
    </row>
    <row r="1305" spans="1:5" x14ac:dyDescent="0.25">
      <c r="A1305" s="168">
        <v>1342</v>
      </c>
      <c r="B1305" s="168" t="s">
        <v>340</v>
      </c>
      <c r="C1305" s="168" t="s">
        <v>3487</v>
      </c>
      <c r="D1305" s="168" t="s">
        <v>2808</v>
      </c>
      <c r="E1305" s="168" t="s">
        <v>2809</v>
      </c>
    </row>
    <row r="1306" spans="1:5" x14ac:dyDescent="0.25">
      <c r="A1306" s="168">
        <v>1343</v>
      </c>
      <c r="B1306" s="168" t="s">
        <v>340</v>
      </c>
      <c r="C1306" s="168" t="s">
        <v>3487</v>
      </c>
      <c r="D1306" s="168" t="s">
        <v>2810</v>
      </c>
      <c r="E1306" s="168" t="s">
        <v>2811</v>
      </c>
    </row>
    <row r="1307" spans="1:5" x14ac:dyDescent="0.25">
      <c r="A1307" s="168">
        <v>1344</v>
      </c>
      <c r="B1307" s="168" t="s">
        <v>340</v>
      </c>
      <c r="C1307" s="168" t="s">
        <v>3487</v>
      </c>
      <c r="D1307" s="168" t="s">
        <v>2812</v>
      </c>
      <c r="E1307" s="168" t="s">
        <v>2813</v>
      </c>
    </row>
    <row r="1308" spans="1:5" ht="45" x14ac:dyDescent="0.25">
      <c r="A1308" s="168">
        <v>1345</v>
      </c>
      <c r="B1308" s="168" t="s">
        <v>340</v>
      </c>
      <c r="C1308" s="168" t="s">
        <v>3487</v>
      </c>
      <c r="D1308" s="168" t="s">
        <v>2814</v>
      </c>
      <c r="E1308" s="168" t="s">
        <v>863</v>
      </c>
    </row>
    <row r="1309" spans="1:5" ht="45" x14ac:dyDescent="0.25">
      <c r="A1309" s="168">
        <v>1346</v>
      </c>
      <c r="B1309" s="168" t="s">
        <v>340</v>
      </c>
      <c r="C1309" s="168" t="s">
        <v>3487</v>
      </c>
      <c r="D1309" s="168" t="s">
        <v>2815</v>
      </c>
      <c r="E1309" s="168" t="s">
        <v>865</v>
      </c>
    </row>
    <row r="1310" spans="1:5" ht="30" x14ac:dyDescent="0.25">
      <c r="A1310" s="168">
        <v>1347</v>
      </c>
      <c r="B1310" s="168" t="s">
        <v>340</v>
      </c>
      <c r="C1310" s="168" t="s">
        <v>3487</v>
      </c>
      <c r="D1310" s="168" t="s">
        <v>2816</v>
      </c>
      <c r="E1310" s="168" t="s">
        <v>2817</v>
      </c>
    </row>
    <row r="1311" spans="1:5" x14ac:dyDescent="0.25">
      <c r="A1311" s="168">
        <v>1348</v>
      </c>
      <c r="B1311" s="168" t="s">
        <v>340</v>
      </c>
      <c r="C1311" s="168" t="s">
        <v>3487</v>
      </c>
      <c r="D1311" s="168" t="s">
        <v>2818</v>
      </c>
      <c r="E1311" s="168" t="s">
        <v>2819</v>
      </c>
    </row>
    <row r="1312" spans="1:5" x14ac:dyDescent="0.25">
      <c r="A1312" s="168">
        <v>1349</v>
      </c>
      <c r="B1312" s="168" t="s">
        <v>340</v>
      </c>
      <c r="C1312" s="168" t="s">
        <v>3487</v>
      </c>
      <c r="D1312" s="168" t="s">
        <v>2820</v>
      </c>
      <c r="E1312" s="168" t="s">
        <v>2821</v>
      </c>
    </row>
    <row r="1313" spans="1:5" x14ac:dyDescent="0.25">
      <c r="A1313" s="168">
        <v>1350</v>
      </c>
      <c r="B1313" s="168" t="s">
        <v>340</v>
      </c>
      <c r="C1313" s="168" t="s">
        <v>3487</v>
      </c>
      <c r="D1313" s="168" t="s">
        <v>2822</v>
      </c>
      <c r="E1313" s="168" t="s">
        <v>2823</v>
      </c>
    </row>
    <row r="1314" spans="1:5" x14ac:dyDescent="0.25">
      <c r="A1314" s="168">
        <v>1351</v>
      </c>
      <c r="B1314" s="168" t="s">
        <v>340</v>
      </c>
      <c r="C1314" s="168" t="s">
        <v>3487</v>
      </c>
      <c r="D1314" s="168" t="s">
        <v>2824</v>
      </c>
      <c r="E1314" s="168" t="s">
        <v>2825</v>
      </c>
    </row>
    <row r="1315" spans="1:5" x14ac:dyDescent="0.25">
      <c r="A1315" s="168">
        <v>1352</v>
      </c>
      <c r="B1315" s="168" t="s">
        <v>340</v>
      </c>
      <c r="C1315" s="168" t="s">
        <v>3487</v>
      </c>
      <c r="D1315" s="168" t="s">
        <v>2826</v>
      </c>
      <c r="E1315" s="168" t="s">
        <v>2827</v>
      </c>
    </row>
    <row r="1316" spans="1:5" x14ac:dyDescent="0.25">
      <c r="A1316" s="168">
        <v>1353</v>
      </c>
      <c r="B1316" s="168" t="s">
        <v>340</v>
      </c>
      <c r="C1316" s="168" t="s">
        <v>3487</v>
      </c>
      <c r="D1316" s="168" t="s">
        <v>2828</v>
      </c>
      <c r="E1316" s="168" t="s">
        <v>2829</v>
      </c>
    </row>
    <row r="1317" spans="1:5" x14ac:dyDescent="0.25">
      <c r="A1317" s="168">
        <v>1354</v>
      </c>
      <c r="B1317" s="168" t="s">
        <v>340</v>
      </c>
      <c r="C1317" s="168" t="s">
        <v>3487</v>
      </c>
      <c r="D1317" s="168" t="s">
        <v>2830</v>
      </c>
      <c r="E1317" s="168" t="s">
        <v>2831</v>
      </c>
    </row>
    <row r="1318" spans="1:5" x14ac:dyDescent="0.25">
      <c r="A1318" s="168">
        <v>1355</v>
      </c>
      <c r="B1318" s="168" t="s">
        <v>340</v>
      </c>
      <c r="C1318" s="168" t="s">
        <v>3487</v>
      </c>
      <c r="D1318" s="168" t="s">
        <v>2832</v>
      </c>
      <c r="E1318" s="168" t="s">
        <v>2833</v>
      </c>
    </row>
    <row r="1319" spans="1:5" x14ac:dyDescent="0.25">
      <c r="A1319" s="168">
        <v>1356</v>
      </c>
      <c r="B1319" s="168" t="s">
        <v>340</v>
      </c>
      <c r="C1319" s="168" t="s">
        <v>3487</v>
      </c>
      <c r="D1319" s="168" t="s">
        <v>2834</v>
      </c>
      <c r="E1319" s="168" t="s">
        <v>2835</v>
      </c>
    </row>
    <row r="1320" spans="1:5" x14ac:dyDescent="0.25">
      <c r="A1320" s="168">
        <v>1357</v>
      </c>
      <c r="B1320" s="168" t="s">
        <v>340</v>
      </c>
      <c r="C1320" s="168" t="s">
        <v>3487</v>
      </c>
      <c r="D1320" s="168" t="s">
        <v>2836</v>
      </c>
      <c r="E1320" s="168" t="s">
        <v>2837</v>
      </c>
    </row>
    <row r="1321" spans="1:5" x14ac:dyDescent="0.25">
      <c r="A1321" s="168">
        <v>1358</v>
      </c>
      <c r="B1321" s="168" t="s">
        <v>340</v>
      </c>
      <c r="C1321" s="168" t="s">
        <v>3487</v>
      </c>
      <c r="D1321" s="168" t="s">
        <v>2838</v>
      </c>
      <c r="E1321" s="168" t="s">
        <v>2839</v>
      </c>
    </row>
    <row r="1322" spans="1:5" x14ac:dyDescent="0.25">
      <c r="A1322" s="168">
        <v>1359</v>
      </c>
      <c r="B1322" s="168" t="s">
        <v>340</v>
      </c>
      <c r="C1322" s="168" t="s">
        <v>3487</v>
      </c>
      <c r="D1322" s="168" t="s">
        <v>2840</v>
      </c>
      <c r="E1322" s="168" t="s">
        <v>2841</v>
      </c>
    </row>
    <row r="1323" spans="1:5" x14ac:dyDescent="0.25">
      <c r="A1323" s="168">
        <v>1360</v>
      </c>
      <c r="B1323" s="168" t="s">
        <v>340</v>
      </c>
      <c r="C1323" s="168" t="s">
        <v>3487</v>
      </c>
      <c r="D1323" s="168" t="s">
        <v>2842</v>
      </c>
      <c r="E1323" s="168" t="s">
        <v>2843</v>
      </c>
    </row>
    <row r="1324" spans="1:5" ht="45" x14ac:dyDescent="0.25">
      <c r="A1324" s="168">
        <v>1361</v>
      </c>
      <c r="B1324" s="168" t="s">
        <v>340</v>
      </c>
      <c r="C1324" s="168" t="s">
        <v>3487</v>
      </c>
      <c r="D1324" s="168" t="s">
        <v>2844</v>
      </c>
      <c r="E1324" s="168" t="s">
        <v>863</v>
      </c>
    </row>
    <row r="1325" spans="1:5" ht="45" x14ac:dyDescent="0.25">
      <c r="A1325" s="168">
        <v>1362</v>
      </c>
      <c r="B1325" s="168" t="s">
        <v>340</v>
      </c>
      <c r="C1325" s="168" t="s">
        <v>3487</v>
      </c>
      <c r="D1325" s="168" t="s">
        <v>2845</v>
      </c>
      <c r="E1325" s="168" t="s">
        <v>865</v>
      </c>
    </row>
    <row r="1326" spans="1:5" ht="30" x14ac:dyDescent="0.25">
      <c r="A1326" s="168">
        <v>1363</v>
      </c>
      <c r="B1326" s="168" t="s">
        <v>340</v>
      </c>
      <c r="C1326" s="168" t="s">
        <v>3487</v>
      </c>
      <c r="D1326" s="168" t="s">
        <v>2846</v>
      </c>
      <c r="E1326" s="168" t="s">
        <v>2847</v>
      </c>
    </row>
    <row r="1327" spans="1:5" x14ac:dyDescent="0.25">
      <c r="A1327" s="168">
        <v>1364</v>
      </c>
      <c r="B1327" s="168" t="s">
        <v>340</v>
      </c>
      <c r="C1327" s="168" t="s">
        <v>3487</v>
      </c>
      <c r="D1327" s="168" t="s">
        <v>2848</v>
      </c>
      <c r="E1327" s="168" t="s">
        <v>2849</v>
      </c>
    </row>
    <row r="1328" spans="1:5" x14ac:dyDescent="0.25">
      <c r="A1328" s="168">
        <v>1365</v>
      </c>
      <c r="B1328" s="168" t="s">
        <v>340</v>
      </c>
      <c r="C1328" s="168" t="s">
        <v>3487</v>
      </c>
      <c r="D1328" s="168" t="s">
        <v>2850</v>
      </c>
      <c r="E1328" s="168" t="s">
        <v>2851</v>
      </c>
    </row>
    <row r="1329" spans="1:5" x14ac:dyDescent="0.25">
      <c r="A1329" s="168">
        <v>1366</v>
      </c>
      <c r="B1329" s="168" t="s">
        <v>340</v>
      </c>
      <c r="C1329" s="168" t="s">
        <v>3487</v>
      </c>
      <c r="D1329" s="168" t="s">
        <v>2852</v>
      </c>
      <c r="E1329" s="168" t="s">
        <v>2853</v>
      </c>
    </row>
    <row r="1330" spans="1:5" x14ac:dyDescent="0.25">
      <c r="A1330" s="168">
        <v>1367</v>
      </c>
      <c r="B1330" s="168" t="s">
        <v>340</v>
      </c>
      <c r="C1330" s="168" t="s">
        <v>3487</v>
      </c>
      <c r="D1330" s="168" t="s">
        <v>2854</v>
      </c>
      <c r="E1330" s="168" t="s">
        <v>2855</v>
      </c>
    </row>
    <row r="1331" spans="1:5" x14ac:dyDescent="0.25">
      <c r="A1331" s="168">
        <v>1368</v>
      </c>
      <c r="B1331" s="168" t="s">
        <v>340</v>
      </c>
      <c r="C1331" s="168" t="s">
        <v>3487</v>
      </c>
      <c r="D1331" s="168" t="s">
        <v>2856</v>
      </c>
      <c r="E1331" s="168" t="s">
        <v>2857</v>
      </c>
    </row>
    <row r="1332" spans="1:5" x14ac:dyDescent="0.25">
      <c r="A1332" s="168">
        <v>1369</v>
      </c>
      <c r="B1332" s="168" t="s">
        <v>340</v>
      </c>
      <c r="C1332" s="168" t="s">
        <v>3487</v>
      </c>
      <c r="D1332" s="168" t="s">
        <v>2858</v>
      </c>
      <c r="E1332" s="168" t="s">
        <v>2859</v>
      </c>
    </row>
    <row r="1333" spans="1:5" x14ac:dyDescent="0.25">
      <c r="A1333" s="168">
        <v>1370</v>
      </c>
      <c r="B1333" s="168" t="s">
        <v>340</v>
      </c>
      <c r="C1333" s="168" t="s">
        <v>3487</v>
      </c>
      <c r="D1333" s="168" t="s">
        <v>2860</v>
      </c>
      <c r="E1333" s="168" t="s">
        <v>2861</v>
      </c>
    </row>
    <row r="1334" spans="1:5" x14ac:dyDescent="0.25">
      <c r="A1334" s="168">
        <v>1371</v>
      </c>
      <c r="B1334" s="168" t="s">
        <v>340</v>
      </c>
      <c r="C1334" s="168" t="s">
        <v>3487</v>
      </c>
      <c r="D1334" s="168" t="s">
        <v>2862</v>
      </c>
      <c r="E1334" s="168" t="s">
        <v>2863</v>
      </c>
    </row>
    <row r="1335" spans="1:5" x14ac:dyDescent="0.25">
      <c r="A1335" s="168">
        <v>1372</v>
      </c>
      <c r="B1335" s="168" t="s">
        <v>340</v>
      </c>
      <c r="C1335" s="168" t="s">
        <v>3487</v>
      </c>
      <c r="D1335" s="168" t="s">
        <v>2864</v>
      </c>
      <c r="E1335" s="168" t="s">
        <v>2865</v>
      </c>
    </row>
    <row r="1336" spans="1:5" x14ac:dyDescent="0.25">
      <c r="A1336" s="168">
        <v>1373</v>
      </c>
      <c r="B1336" s="168" t="s">
        <v>340</v>
      </c>
      <c r="C1336" s="168" t="s">
        <v>3487</v>
      </c>
      <c r="D1336" s="168" t="s">
        <v>2866</v>
      </c>
      <c r="E1336" s="168" t="s">
        <v>2867</v>
      </c>
    </row>
    <row r="1337" spans="1:5" x14ac:dyDescent="0.25">
      <c r="A1337" s="168">
        <v>1374</v>
      </c>
      <c r="B1337" s="168" t="s">
        <v>340</v>
      </c>
      <c r="C1337" s="168" t="s">
        <v>3487</v>
      </c>
      <c r="D1337" s="168" t="s">
        <v>2868</v>
      </c>
      <c r="E1337" s="168" t="s">
        <v>2869</v>
      </c>
    </row>
    <row r="1338" spans="1:5" x14ac:dyDescent="0.25">
      <c r="A1338" s="168">
        <v>1375</v>
      </c>
      <c r="B1338" s="168" t="s">
        <v>340</v>
      </c>
      <c r="C1338" s="168" t="s">
        <v>3487</v>
      </c>
      <c r="D1338" s="168" t="s">
        <v>2870</v>
      </c>
      <c r="E1338" s="168" t="s">
        <v>2871</v>
      </c>
    </row>
    <row r="1339" spans="1:5" x14ac:dyDescent="0.25">
      <c r="A1339" s="168">
        <v>1376</v>
      </c>
      <c r="B1339" s="168" t="s">
        <v>340</v>
      </c>
      <c r="C1339" s="168" t="s">
        <v>3487</v>
      </c>
      <c r="D1339" s="168" t="s">
        <v>2872</v>
      </c>
      <c r="E1339" s="168" t="s">
        <v>2873</v>
      </c>
    </row>
    <row r="1340" spans="1:5" ht="45" x14ac:dyDescent="0.25">
      <c r="A1340" s="168">
        <v>1377</v>
      </c>
      <c r="B1340" s="168" t="s">
        <v>340</v>
      </c>
      <c r="C1340" s="168" t="s">
        <v>3487</v>
      </c>
      <c r="D1340" s="168" t="s">
        <v>2874</v>
      </c>
      <c r="E1340" s="168" t="s">
        <v>863</v>
      </c>
    </row>
    <row r="1341" spans="1:5" ht="45" x14ac:dyDescent="0.25">
      <c r="A1341" s="168">
        <v>1378</v>
      </c>
      <c r="B1341" s="168" t="s">
        <v>340</v>
      </c>
      <c r="C1341" s="168" t="s">
        <v>3487</v>
      </c>
      <c r="D1341" s="168" t="s">
        <v>2875</v>
      </c>
      <c r="E1341" s="168" t="s">
        <v>865</v>
      </c>
    </row>
    <row r="1342" spans="1:5" ht="30" x14ac:dyDescent="0.25">
      <c r="A1342" s="168">
        <v>1379</v>
      </c>
      <c r="B1342" s="168" t="s">
        <v>340</v>
      </c>
      <c r="C1342" s="168" t="s">
        <v>3487</v>
      </c>
      <c r="D1342" s="168" t="s">
        <v>2876</v>
      </c>
      <c r="E1342" s="168" t="s">
        <v>2877</v>
      </c>
    </row>
    <row r="1343" spans="1:5" x14ac:dyDescent="0.25">
      <c r="A1343" s="168">
        <v>1380</v>
      </c>
      <c r="B1343" s="168" t="s">
        <v>340</v>
      </c>
      <c r="C1343" s="168" t="s">
        <v>3487</v>
      </c>
      <c r="D1343" s="168" t="s">
        <v>2878</v>
      </c>
      <c r="E1343" s="168" t="s">
        <v>2879</v>
      </c>
    </row>
    <row r="1344" spans="1:5" x14ac:dyDescent="0.25">
      <c r="A1344" s="168">
        <v>1381</v>
      </c>
      <c r="B1344" s="168" t="s">
        <v>340</v>
      </c>
      <c r="C1344" s="168" t="s">
        <v>3487</v>
      </c>
      <c r="D1344" s="168" t="s">
        <v>2880</v>
      </c>
      <c r="E1344" s="168" t="s">
        <v>2881</v>
      </c>
    </row>
    <row r="1345" spans="1:5" x14ac:dyDescent="0.25">
      <c r="A1345" s="168">
        <v>1382</v>
      </c>
      <c r="B1345" s="168" t="s">
        <v>340</v>
      </c>
      <c r="C1345" s="168" t="s">
        <v>3487</v>
      </c>
      <c r="D1345" s="168" t="s">
        <v>2882</v>
      </c>
      <c r="E1345" s="168" t="s">
        <v>2883</v>
      </c>
    </row>
    <row r="1346" spans="1:5" x14ac:dyDescent="0.25">
      <c r="A1346" s="168">
        <v>1383</v>
      </c>
      <c r="B1346" s="168" t="s">
        <v>340</v>
      </c>
      <c r="C1346" s="168" t="s">
        <v>3487</v>
      </c>
      <c r="D1346" s="168" t="s">
        <v>2884</v>
      </c>
      <c r="E1346" s="168" t="s">
        <v>2885</v>
      </c>
    </row>
    <row r="1347" spans="1:5" x14ac:dyDescent="0.25">
      <c r="A1347" s="168">
        <v>1384</v>
      </c>
      <c r="B1347" s="168" t="s">
        <v>340</v>
      </c>
      <c r="C1347" s="168" t="s">
        <v>3487</v>
      </c>
      <c r="D1347" s="168" t="s">
        <v>2886</v>
      </c>
      <c r="E1347" s="168" t="s">
        <v>2887</v>
      </c>
    </row>
    <row r="1348" spans="1:5" x14ac:dyDescent="0.25">
      <c r="A1348" s="168">
        <v>1385</v>
      </c>
      <c r="B1348" s="168" t="s">
        <v>340</v>
      </c>
      <c r="C1348" s="168" t="s">
        <v>3487</v>
      </c>
      <c r="D1348" s="168" t="s">
        <v>2888</v>
      </c>
      <c r="E1348" s="168" t="s">
        <v>2889</v>
      </c>
    </row>
    <row r="1349" spans="1:5" x14ac:dyDescent="0.25">
      <c r="A1349" s="168">
        <v>1386</v>
      </c>
      <c r="B1349" s="168" t="s">
        <v>340</v>
      </c>
      <c r="C1349" s="168" t="s">
        <v>3487</v>
      </c>
      <c r="D1349" s="168" t="s">
        <v>2890</v>
      </c>
      <c r="E1349" s="168" t="s">
        <v>2891</v>
      </c>
    </row>
    <row r="1350" spans="1:5" x14ac:dyDescent="0.25">
      <c r="A1350" s="168">
        <v>1387</v>
      </c>
      <c r="B1350" s="168" t="s">
        <v>340</v>
      </c>
      <c r="C1350" s="168" t="s">
        <v>3487</v>
      </c>
      <c r="D1350" s="168" t="s">
        <v>2892</v>
      </c>
      <c r="E1350" s="168" t="s">
        <v>2893</v>
      </c>
    </row>
    <row r="1351" spans="1:5" x14ac:dyDescent="0.25">
      <c r="A1351" s="168">
        <v>1388</v>
      </c>
      <c r="B1351" s="168" t="s">
        <v>340</v>
      </c>
      <c r="C1351" s="168" t="s">
        <v>3487</v>
      </c>
      <c r="D1351" s="168" t="s">
        <v>2894</v>
      </c>
      <c r="E1351" s="168" t="s">
        <v>2895</v>
      </c>
    </row>
    <row r="1352" spans="1:5" x14ac:dyDescent="0.25">
      <c r="A1352" s="168">
        <v>1389</v>
      </c>
      <c r="B1352" s="168" t="s">
        <v>340</v>
      </c>
      <c r="C1352" s="168" t="s">
        <v>3487</v>
      </c>
      <c r="D1352" s="168" t="s">
        <v>2896</v>
      </c>
      <c r="E1352" s="168" t="s">
        <v>2897</v>
      </c>
    </row>
    <row r="1353" spans="1:5" x14ac:dyDescent="0.25">
      <c r="A1353" s="168">
        <v>1390</v>
      </c>
      <c r="B1353" s="168" t="s">
        <v>340</v>
      </c>
      <c r="C1353" s="168" t="s">
        <v>3487</v>
      </c>
      <c r="D1353" s="168" t="s">
        <v>2898</v>
      </c>
      <c r="E1353" s="168" t="s">
        <v>2899</v>
      </c>
    </row>
    <row r="1354" spans="1:5" x14ac:dyDescent="0.25">
      <c r="A1354" s="168">
        <v>1391</v>
      </c>
      <c r="B1354" s="168" t="s">
        <v>340</v>
      </c>
      <c r="C1354" s="168" t="s">
        <v>3487</v>
      </c>
      <c r="D1354" s="168" t="s">
        <v>2900</v>
      </c>
      <c r="E1354" s="168" t="s">
        <v>2901</v>
      </c>
    </row>
    <row r="1355" spans="1:5" x14ac:dyDescent="0.25">
      <c r="A1355" s="168">
        <v>1392</v>
      </c>
      <c r="B1355" s="168" t="s">
        <v>340</v>
      </c>
      <c r="C1355" s="168" t="s">
        <v>3487</v>
      </c>
      <c r="D1355" s="168" t="s">
        <v>2902</v>
      </c>
      <c r="E1355" s="168" t="s">
        <v>2903</v>
      </c>
    </row>
    <row r="1356" spans="1:5" ht="45" x14ac:dyDescent="0.25">
      <c r="A1356" s="168">
        <v>1393</v>
      </c>
      <c r="B1356" s="168" t="s">
        <v>340</v>
      </c>
      <c r="C1356" s="168" t="s">
        <v>3487</v>
      </c>
      <c r="D1356" s="168" t="s">
        <v>2904</v>
      </c>
      <c r="E1356" s="168" t="s">
        <v>863</v>
      </c>
    </row>
    <row r="1357" spans="1:5" ht="45" x14ac:dyDescent="0.25">
      <c r="A1357" s="168">
        <v>1394</v>
      </c>
      <c r="B1357" s="168" t="s">
        <v>340</v>
      </c>
      <c r="C1357" s="168" t="s">
        <v>3487</v>
      </c>
      <c r="D1357" s="168" t="s">
        <v>2905</v>
      </c>
      <c r="E1357" s="168" t="s">
        <v>865</v>
      </c>
    </row>
    <row r="1358" spans="1:5" ht="30" x14ac:dyDescent="0.25">
      <c r="A1358" s="168">
        <v>1395</v>
      </c>
      <c r="B1358" s="168" t="s">
        <v>340</v>
      </c>
      <c r="C1358" s="168" t="s">
        <v>3487</v>
      </c>
      <c r="D1358" s="168" t="s">
        <v>2906</v>
      </c>
      <c r="E1358" s="168" t="s">
        <v>2907</v>
      </c>
    </row>
    <row r="1359" spans="1:5" x14ac:dyDescent="0.25">
      <c r="A1359" s="168">
        <v>1396</v>
      </c>
      <c r="B1359" s="168" t="s">
        <v>340</v>
      </c>
      <c r="C1359" s="168" t="s">
        <v>3487</v>
      </c>
      <c r="D1359" s="168" t="s">
        <v>2908</v>
      </c>
      <c r="E1359" s="168" t="s">
        <v>2909</v>
      </c>
    </row>
    <row r="1360" spans="1:5" x14ac:dyDescent="0.25">
      <c r="A1360" s="168">
        <v>1397</v>
      </c>
      <c r="B1360" s="168" t="s">
        <v>340</v>
      </c>
      <c r="C1360" s="168" t="s">
        <v>3487</v>
      </c>
      <c r="D1360" s="168" t="s">
        <v>2910</v>
      </c>
      <c r="E1360" s="168" t="s">
        <v>2911</v>
      </c>
    </row>
    <row r="1361" spans="1:5" x14ac:dyDescent="0.25">
      <c r="A1361" s="168">
        <v>1398</v>
      </c>
      <c r="B1361" s="168" t="s">
        <v>340</v>
      </c>
      <c r="C1361" s="168" t="s">
        <v>3487</v>
      </c>
      <c r="D1361" s="168" t="s">
        <v>2912</v>
      </c>
      <c r="E1361" s="168" t="s">
        <v>2913</v>
      </c>
    </row>
    <row r="1362" spans="1:5" x14ac:dyDescent="0.25">
      <c r="A1362" s="168">
        <v>1399</v>
      </c>
      <c r="B1362" s="168" t="s">
        <v>340</v>
      </c>
      <c r="C1362" s="168" t="s">
        <v>3487</v>
      </c>
      <c r="D1362" s="168" t="s">
        <v>2914</v>
      </c>
      <c r="E1362" s="168" t="s">
        <v>2915</v>
      </c>
    </row>
    <row r="1363" spans="1:5" x14ac:dyDescent="0.25">
      <c r="A1363" s="168">
        <v>1400</v>
      </c>
      <c r="B1363" s="168" t="s">
        <v>340</v>
      </c>
      <c r="C1363" s="168" t="s">
        <v>3487</v>
      </c>
      <c r="D1363" s="168" t="s">
        <v>2916</v>
      </c>
      <c r="E1363" s="168" t="s">
        <v>2917</v>
      </c>
    </row>
    <row r="1364" spans="1:5" x14ac:dyDescent="0.25">
      <c r="A1364" s="168">
        <v>1401</v>
      </c>
      <c r="B1364" s="168" t="s">
        <v>340</v>
      </c>
      <c r="C1364" s="168" t="s">
        <v>3487</v>
      </c>
      <c r="D1364" s="168" t="s">
        <v>2918</v>
      </c>
      <c r="E1364" s="168" t="s">
        <v>2919</v>
      </c>
    </row>
    <row r="1365" spans="1:5" x14ac:dyDescent="0.25">
      <c r="A1365" s="168">
        <v>1402</v>
      </c>
      <c r="B1365" s="168" t="s">
        <v>340</v>
      </c>
      <c r="C1365" s="168" t="s">
        <v>3487</v>
      </c>
      <c r="D1365" s="168" t="s">
        <v>2920</v>
      </c>
      <c r="E1365" s="168" t="s">
        <v>2921</v>
      </c>
    </row>
    <row r="1366" spans="1:5" x14ac:dyDescent="0.25">
      <c r="A1366" s="168">
        <v>1403</v>
      </c>
      <c r="B1366" s="168" t="s">
        <v>340</v>
      </c>
      <c r="C1366" s="168" t="s">
        <v>3487</v>
      </c>
      <c r="D1366" s="168" t="s">
        <v>2922</v>
      </c>
      <c r="E1366" s="168" t="s">
        <v>2923</v>
      </c>
    </row>
    <row r="1367" spans="1:5" x14ac:dyDescent="0.25">
      <c r="A1367" s="168">
        <v>1404</v>
      </c>
      <c r="B1367" s="168" t="s">
        <v>340</v>
      </c>
      <c r="C1367" s="168" t="s">
        <v>3487</v>
      </c>
      <c r="D1367" s="168" t="s">
        <v>2924</v>
      </c>
      <c r="E1367" s="168" t="s">
        <v>2925</v>
      </c>
    </row>
    <row r="1368" spans="1:5" x14ac:dyDescent="0.25">
      <c r="A1368" s="168">
        <v>1405</v>
      </c>
      <c r="B1368" s="168" t="s">
        <v>340</v>
      </c>
      <c r="C1368" s="168" t="s">
        <v>3487</v>
      </c>
      <c r="D1368" s="168" t="s">
        <v>2926</v>
      </c>
      <c r="E1368" s="168" t="s">
        <v>2927</v>
      </c>
    </row>
    <row r="1369" spans="1:5" x14ac:dyDescent="0.25">
      <c r="A1369" s="168">
        <v>1406</v>
      </c>
      <c r="B1369" s="168" t="s">
        <v>340</v>
      </c>
      <c r="C1369" s="168" t="s">
        <v>3487</v>
      </c>
      <c r="D1369" s="168" t="s">
        <v>2928</v>
      </c>
      <c r="E1369" s="168" t="s">
        <v>2929</v>
      </c>
    </row>
    <row r="1370" spans="1:5" x14ac:dyDescent="0.25">
      <c r="A1370" s="168">
        <v>1407</v>
      </c>
      <c r="B1370" s="168" t="s">
        <v>340</v>
      </c>
      <c r="C1370" s="168" t="s">
        <v>3487</v>
      </c>
      <c r="D1370" s="168" t="s">
        <v>2930</v>
      </c>
      <c r="E1370" s="168" t="s">
        <v>2931</v>
      </c>
    </row>
    <row r="1371" spans="1:5" x14ac:dyDescent="0.25">
      <c r="A1371" s="168">
        <v>1408</v>
      </c>
      <c r="B1371" s="168" t="s">
        <v>340</v>
      </c>
      <c r="C1371" s="168" t="s">
        <v>3487</v>
      </c>
      <c r="D1371" s="168" t="s">
        <v>2932</v>
      </c>
      <c r="E1371" s="168" t="s">
        <v>2933</v>
      </c>
    </row>
    <row r="1372" spans="1:5" ht="45" x14ac:dyDescent="0.25">
      <c r="A1372" s="168">
        <v>1409</v>
      </c>
      <c r="B1372" s="168" t="s">
        <v>340</v>
      </c>
      <c r="C1372" s="168" t="s">
        <v>3487</v>
      </c>
      <c r="D1372" s="168" t="s">
        <v>2934</v>
      </c>
      <c r="E1372" s="168" t="s">
        <v>863</v>
      </c>
    </row>
    <row r="1373" spans="1:5" ht="45" x14ac:dyDescent="0.25">
      <c r="A1373" s="168">
        <v>1410</v>
      </c>
      <c r="B1373" s="168" t="s">
        <v>340</v>
      </c>
      <c r="C1373" s="168" t="s">
        <v>3487</v>
      </c>
      <c r="D1373" s="168" t="s">
        <v>2935</v>
      </c>
      <c r="E1373" s="168" t="s">
        <v>865</v>
      </c>
    </row>
    <row r="1374" spans="1:5" ht="30" x14ac:dyDescent="0.25">
      <c r="A1374" s="168">
        <v>1411</v>
      </c>
      <c r="B1374" s="168" t="s">
        <v>340</v>
      </c>
      <c r="C1374" s="168" t="s">
        <v>3487</v>
      </c>
      <c r="D1374" s="168" t="s">
        <v>2936</v>
      </c>
      <c r="E1374" s="168" t="s">
        <v>2937</v>
      </c>
    </row>
    <row r="1375" spans="1:5" x14ac:dyDescent="0.25">
      <c r="A1375" s="168">
        <v>1412</v>
      </c>
      <c r="B1375" s="168" t="s">
        <v>340</v>
      </c>
      <c r="C1375" s="168" t="s">
        <v>3487</v>
      </c>
      <c r="D1375" s="168" t="s">
        <v>2938</v>
      </c>
      <c r="E1375" s="168" t="s">
        <v>2939</v>
      </c>
    </row>
    <row r="1376" spans="1:5" x14ac:dyDescent="0.25">
      <c r="A1376" s="168">
        <v>1413</v>
      </c>
      <c r="B1376" s="168" t="s">
        <v>340</v>
      </c>
      <c r="C1376" s="168" t="s">
        <v>3487</v>
      </c>
      <c r="D1376" s="168" t="s">
        <v>2940</v>
      </c>
      <c r="E1376" s="168" t="s">
        <v>2941</v>
      </c>
    </row>
    <row r="1377" spans="1:5" x14ac:dyDescent="0.25">
      <c r="A1377" s="168">
        <v>1414</v>
      </c>
      <c r="B1377" s="168" t="s">
        <v>340</v>
      </c>
      <c r="C1377" s="168" t="s">
        <v>3487</v>
      </c>
      <c r="D1377" s="168" t="s">
        <v>2942</v>
      </c>
      <c r="E1377" s="168" t="s">
        <v>2943</v>
      </c>
    </row>
    <row r="1378" spans="1:5" x14ac:dyDescent="0.25">
      <c r="A1378" s="168">
        <v>1415</v>
      </c>
      <c r="B1378" s="168" t="s">
        <v>340</v>
      </c>
      <c r="C1378" s="168" t="s">
        <v>3487</v>
      </c>
      <c r="D1378" s="168" t="s">
        <v>2944</v>
      </c>
      <c r="E1378" s="168" t="s">
        <v>2945</v>
      </c>
    </row>
    <row r="1379" spans="1:5" x14ac:dyDescent="0.25">
      <c r="A1379" s="168">
        <v>1416</v>
      </c>
      <c r="B1379" s="168" t="s">
        <v>340</v>
      </c>
      <c r="C1379" s="168" t="s">
        <v>3487</v>
      </c>
      <c r="D1379" s="168" t="s">
        <v>2946</v>
      </c>
      <c r="E1379" s="168" t="s">
        <v>2947</v>
      </c>
    </row>
    <row r="1380" spans="1:5" x14ac:dyDescent="0.25">
      <c r="A1380" s="168">
        <v>1417</v>
      </c>
      <c r="B1380" s="168" t="s">
        <v>340</v>
      </c>
      <c r="C1380" s="168" t="s">
        <v>3487</v>
      </c>
      <c r="D1380" s="168" t="s">
        <v>2948</v>
      </c>
      <c r="E1380" s="168" t="s">
        <v>2949</v>
      </c>
    </row>
    <row r="1381" spans="1:5" x14ac:dyDescent="0.25">
      <c r="A1381" s="168">
        <v>1418</v>
      </c>
      <c r="B1381" s="168" t="s">
        <v>340</v>
      </c>
      <c r="C1381" s="168" t="s">
        <v>3487</v>
      </c>
      <c r="D1381" s="168" t="s">
        <v>2950</v>
      </c>
      <c r="E1381" s="168" t="s">
        <v>2951</v>
      </c>
    </row>
    <row r="1382" spans="1:5" x14ac:dyDescent="0.25">
      <c r="A1382" s="168">
        <v>1419</v>
      </c>
      <c r="B1382" s="168" t="s">
        <v>340</v>
      </c>
      <c r="C1382" s="168" t="s">
        <v>3487</v>
      </c>
      <c r="D1382" s="168" t="s">
        <v>2952</v>
      </c>
      <c r="E1382" s="168" t="s">
        <v>2953</v>
      </c>
    </row>
    <row r="1383" spans="1:5" x14ac:dyDescent="0.25">
      <c r="A1383" s="168">
        <v>1420</v>
      </c>
      <c r="B1383" s="168" t="s">
        <v>340</v>
      </c>
      <c r="C1383" s="168" t="s">
        <v>3487</v>
      </c>
      <c r="D1383" s="168" t="s">
        <v>2954</v>
      </c>
      <c r="E1383" s="168" t="s">
        <v>2955</v>
      </c>
    </row>
    <row r="1384" spans="1:5" x14ac:dyDescent="0.25">
      <c r="A1384" s="168">
        <v>1421</v>
      </c>
      <c r="B1384" s="168" t="s">
        <v>340</v>
      </c>
      <c r="C1384" s="168" t="s">
        <v>3487</v>
      </c>
      <c r="D1384" s="168" t="s">
        <v>2956</v>
      </c>
      <c r="E1384" s="168" t="s">
        <v>2957</v>
      </c>
    </row>
    <row r="1385" spans="1:5" x14ac:dyDescent="0.25">
      <c r="A1385" s="168">
        <v>1422</v>
      </c>
      <c r="B1385" s="168" t="s">
        <v>340</v>
      </c>
      <c r="C1385" s="168" t="s">
        <v>3487</v>
      </c>
      <c r="D1385" s="168" t="s">
        <v>2958</v>
      </c>
      <c r="E1385" s="168" t="s">
        <v>2959</v>
      </c>
    </row>
    <row r="1386" spans="1:5" x14ac:dyDescent="0.25">
      <c r="A1386" s="168">
        <v>1423</v>
      </c>
      <c r="B1386" s="168" t="s">
        <v>340</v>
      </c>
      <c r="C1386" s="168" t="s">
        <v>3487</v>
      </c>
      <c r="D1386" s="168" t="s">
        <v>2960</v>
      </c>
      <c r="E1386" s="168" t="s">
        <v>2961</v>
      </c>
    </row>
    <row r="1387" spans="1:5" x14ac:dyDescent="0.25">
      <c r="A1387" s="168">
        <v>1424</v>
      </c>
      <c r="B1387" s="168" t="s">
        <v>340</v>
      </c>
      <c r="C1387" s="168" t="s">
        <v>3487</v>
      </c>
      <c r="D1387" s="168" t="s">
        <v>2962</v>
      </c>
      <c r="E1387" s="168" t="s">
        <v>2963</v>
      </c>
    </row>
    <row r="1388" spans="1:5" ht="45" x14ac:dyDescent="0.25">
      <c r="A1388" s="168">
        <v>1425</v>
      </c>
      <c r="B1388" s="168" t="s">
        <v>340</v>
      </c>
      <c r="C1388" s="168" t="s">
        <v>3487</v>
      </c>
      <c r="D1388" s="168" t="s">
        <v>2964</v>
      </c>
      <c r="E1388" s="168" t="s">
        <v>863</v>
      </c>
    </row>
    <row r="1389" spans="1:5" ht="45" x14ac:dyDescent="0.25">
      <c r="A1389" s="168">
        <v>1426</v>
      </c>
      <c r="B1389" s="168" t="s">
        <v>340</v>
      </c>
      <c r="C1389" s="168" t="s">
        <v>3487</v>
      </c>
      <c r="D1389" s="168" t="s">
        <v>2965</v>
      </c>
      <c r="E1389" s="168" t="s">
        <v>865</v>
      </c>
    </row>
    <row r="1390" spans="1:5" ht="30" x14ac:dyDescent="0.25">
      <c r="A1390" s="168">
        <v>1427</v>
      </c>
      <c r="B1390" s="168" t="s">
        <v>340</v>
      </c>
      <c r="C1390" s="168" t="s">
        <v>3487</v>
      </c>
      <c r="D1390" s="168" t="s">
        <v>2966</v>
      </c>
      <c r="E1390" s="168" t="s">
        <v>2967</v>
      </c>
    </row>
    <row r="1391" spans="1:5" x14ac:dyDescent="0.25">
      <c r="A1391" s="168">
        <v>1428</v>
      </c>
      <c r="B1391" s="168" t="s">
        <v>340</v>
      </c>
      <c r="C1391" s="168" t="s">
        <v>3487</v>
      </c>
      <c r="D1391" s="168" t="s">
        <v>2968</v>
      </c>
      <c r="E1391" s="168" t="s">
        <v>2969</v>
      </c>
    </row>
    <row r="1392" spans="1:5" x14ac:dyDescent="0.25">
      <c r="A1392" s="168">
        <v>1429</v>
      </c>
      <c r="B1392" s="168" t="s">
        <v>340</v>
      </c>
      <c r="C1392" s="168" t="s">
        <v>3487</v>
      </c>
      <c r="D1392" s="168" t="s">
        <v>2970</v>
      </c>
      <c r="E1392" s="168" t="s">
        <v>2971</v>
      </c>
    </row>
    <row r="1393" spans="1:5" x14ac:dyDescent="0.25">
      <c r="A1393" s="168">
        <v>1430</v>
      </c>
      <c r="B1393" s="168" t="s">
        <v>340</v>
      </c>
      <c r="C1393" s="168" t="s">
        <v>3487</v>
      </c>
      <c r="D1393" s="168" t="s">
        <v>2972</v>
      </c>
      <c r="E1393" s="168" t="s">
        <v>2973</v>
      </c>
    </row>
    <row r="1394" spans="1:5" x14ac:dyDescent="0.25">
      <c r="A1394" s="168">
        <v>1431</v>
      </c>
      <c r="B1394" s="168" t="s">
        <v>340</v>
      </c>
      <c r="C1394" s="168" t="s">
        <v>3487</v>
      </c>
      <c r="D1394" s="168" t="s">
        <v>2974</v>
      </c>
      <c r="E1394" s="168" t="s">
        <v>2975</v>
      </c>
    </row>
    <row r="1395" spans="1:5" x14ac:dyDescent="0.25">
      <c r="A1395" s="168">
        <v>1432</v>
      </c>
      <c r="B1395" s="168" t="s">
        <v>340</v>
      </c>
      <c r="C1395" s="168" t="s">
        <v>3487</v>
      </c>
      <c r="D1395" s="168" t="s">
        <v>2976</v>
      </c>
      <c r="E1395" s="168" t="s">
        <v>2977</v>
      </c>
    </row>
    <row r="1396" spans="1:5" x14ac:dyDescent="0.25">
      <c r="A1396" s="168">
        <v>1433</v>
      </c>
      <c r="B1396" s="168" t="s">
        <v>340</v>
      </c>
      <c r="C1396" s="168" t="s">
        <v>3487</v>
      </c>
      <c r="D1396" s="168" t="s">
        <v>2978</v>
      </c>
      <c r="E1396" s="168" t="s">
        <v>2979</v>
      </c>
    </row>
    <row r="1397" spans="1:5" x14ac:dyDescent="0.25">
      <c r="A1397" s="168">
        <v>1434</v>
      </c>
      <c r="B1397" s="168" t="s">
        <v>340</v>
      </c>
      <c r="C1397" s="168" t="s">
        <v>3487</v>
      </c>
      <c r="D1397" s="168" t="s">
        <v>2980</v>
      </c>
      <c r="E1397" s="168" t="s">
        <v>2981</v>
      </c>
    </row>
    <row r="1398" spans="1:5" x14ac:dyDescent="0.25">
      <c r="A1398" s="168">
        <v>1435</v>
      </c>
      <c r="B1398" s="168" t="s">
        <v>340</v>
      </c>
      <c r="C1398" s="168" t="s">
        <v>3487</v>
      </c>
      <c r="D1398" s="168" t="s">
        <v>2982</v>
      </c>
      <c r="E1398" s="168" t="s">
        <v>2983</v>
      </c>
    </row>
    <row r="1399" spans="1:5" x14ac:dyDescent="0.25">
      <c r="A1399" s="168">
        <v>1436</v>
      </c>
      <c r="B1399" s="168" t="s">
        <v>340</v>
      </c>
      <c r="C1399" s="168" t="s">
        <v>3487</v>
      </c>
      <c r="D1399" s="168" t="s">
        <v>2984</v>
      </c>
      <c r="E1399" s="168" t="s">
        <v>2985</v>
      </c>
    </row>
    <row r="1400" spans="1:5" x14ac:dyDescent="0.25">
      <c r="A1400" s="168">
        <v>1437</v>
      </c>
      <c r="B1400" s="168" t="s">
        <v>340</v>
      </c>
      <c r="C1400" s="168" t="s">
        <v>3487</v>
      </c>
      <c r="D1400" s="168" t="s">
        <v>2986</v>
      </c>
      <c r="E1400" s="168" t="s">
        <v>2987</v>
      </c>
    </row>
    <row r="1401" spans="1:5" x14ac:dyDescent="0.25">
      <c r="A1401" s="168">
        <v>1438</v>
      </c>
      <c r="B1401" s="168" t="s">
        <v>340</v>
      </c>
      <c r="C1401" s="168" t="s">
        <v>3487</v>
      </c>
      <c r="D1401" s="168" t="s">
        <v>2988</v>
      </c>
      <c r="E1401" s="168" t="s">
        <v>2989</v>
      </c>
    </row>
    <row r="1402" spans="1:5" x14ac:dyDescent="0.25">
      <c r="A1402" s="168">
        <v>1439</v>
      </c>
      <c r="B1402" s="168" t="s">
        <v>340</v>
      </c>
      <c r="C1402" s="168" t="s">
        <v>3487</v>
      </c>
      <c r="D1402" s="168" t="s">
        <v>2990</v>
      </c>
      <c r="E1402" s="168" t="s">
        <v>2991</v>
      </c>
    </row>
    <row r="1403" spans="1:5" x14ac:dyDescent="0.25">
      <c r="A1403" s="168">
        <v>1440</v>
      </c>
      <c r="B1403" s="168" t="s">
        <v>340</v>
      </c>
      <c r="C1403" s="168" t="s">
        <v>3487</v>
      </c>
      <c r="D1403" s="168" t="s">
        <v>2992</v>
      </c>
      <c r="E1403" s="168" t="s">
        <v>2993</v>
      </c>
    </row>
    <row r="1404" spans="1:5" ht="45" x14ac:dyDescent="0.25">
      <c r="A1404" s="168">
        <v>1441</v>
      </c>
      <c r="B1404" s="168" t="s">
        <v>340</v>
      </c>
      <c r="C1404" s="168" t="s">
        <v>3487</v>
      </c>
      <c r="D1404" s="168" t="s">
        <v>2994</v>
      </c>
      <c r="E1404" s="168" t="s">
        <v>863</v>
      </c>
    </row>
    <row r="1405" spans="1:5" ht="45" x14ac:dyDescent="0.25">
      <c r="A1405" s="168">
        <v>1442</v>
      </c>
      <c r="B1405" s="168" t="s">
        <v>340</v>
      </c>
      <c r="C1405" s="168" t="s">
        <v>3487</v>
      </c>
      <c r="D1405" s="168" t="s">
        <v>2995</v>
      </c>
      <c r="E1405" s="168" t="s">
        <v>865</v>
      </c>
    </row>
    <row r="1406" spans="1:5" ht="30" x14ac:dyDescent="0.25">
      <c r="A1406" s="168">
        <v>1443</v>
      </c>
      <c r="B1406" s="168" t="s">
        <v>340</v>
      </c>
      <c r="C1406" s="168" t="s">
        <v>3487</v>
      </c>
      <c r="D1406" s="168" t="s">
        <v>2996</v>
      </c>
      <c r="E1406" s="168" t="s">
        <v>2997</v>
      </c>
    </row>
    <row r="1407" spans="1:5" x14ac:dyDescent="0.25">
      <c r="A1407" s="168">
        <v>1444</v>
      </c>
      <c r="B1407" s="168" t="s">
        <v>340</v>
      </c>
      <c r="C1407" s="168" t="s">
        <v>3487</v>
      </c>
      <c r="D1407" s="168" t="s">
        <v>2998</v>
      </c>
      <c r="E1407" s="168" t="s">
        <v>2999</v>
      </c>
    </row>
    <row r="1408" spans="1:5" x14ac:dyDescent="0.25">
      <c r="A1408" s="168">
        <v>1445</v>
      </c>
      <c r="B1408" s="168" t="s">
        <v>340</v>
      </c>
      <c r="C1408" s="168" t="s">
        <v>3487</v>
      </c>
      <c r="D1408" s="168" t="s">
        <v>3000</v>
      </c>
      <c r="E1408" s="168" t="s">
        <v>3001</v>
      </c>
    </row>
    <row r="1409" spans="1:5" x14ac:dyDescent="0.25">
      <c r="A1409" s="168">
        <v>1446</v>
      </c>
      <c r="B1409" s="168" t="s">
        <v>340</v>
      </c>
      <c r="C1409" s="168" t="s">
        <v>3487</v>
      </c>
      <c r="D1409" s="168" t="s">
        <v>3002</v>
      </c>
      <c r="E1409" s="168" t="s">
        <v>3003</v>
      </c>
    </row>
    <row r="1410" spans="1:5" x14ac:dyDescent="0.25">
      <c r="A1410" s="168">
        <v>1447</v>
      </c>
      <c r="B1410" s="168" t="s">
        <v>340</v>
      </c>
      <c r="C1410" s="168" t="s">
        <v>3487</v>
      </c>
      <c r="D1410" s="168" t="s">
        <v>3004</v>
      </c>
      <c r="E1410" s="168" t="s">
        <v>3005</v>
      </c>
    </row>
    <row r="1411" spans="1:5" x14ac:dyDescent="0.25">
      <c r="A1411" s="168">
        <v>1448</v>
      </c>
      <c r="B1411" s="168" t="s">
        <v>340</v>
      </c>
      <c r="C1411" s="168" t="s">
        <v>3487</v>
      </c>
      <c r="D1411" s="168" t="s">
        <v>3006</v>
      </c>
      <c r="E1411" s="168" t="s">
        <v>3007</v>
      </c>
    </row>
    <row r="1412" spans="1:5" x14ac:dyDescent="0.25">
      <c r="A1412" s="168">
        <v>1449</v>
      </c>
      <c r="B1412" s="168" t="s">
        <v>340</v>
      </c>
      <c r="C1412" s="168" t="s">
        <v>3487</v>
      </c>
      <c r="D1412" s="168" t="s">
        <v>3008</v>
      </c>
      <c r="E1412" s="168" t="s">
        <v>3009</v>
      </c>
    </row>
    <row r="1413" spans="1:5" x14ac:dyDescent="0.25">
      <c r="A1413" s="168">
        <v>1450</v>
      </c>
      <c r="B1413" s="168" t="s">
        <v>340</v>
      </c>
      <c r="C1413" s="168" t="s">
        <v>3487</v>
      </c>
      <c r="D1413" s="168" t="s">
        <v>3010</v>
      </c>
      <c r="E1413" s="168" t="s">
        <v>3011</v>
      </c>
    </row>
    <row r="1414" spans="1:5" x14ac:dyDescent="0.25">
      <c r="A1414" s="168">
        <v>1451</v>
      </c>
      <c r="B1414" s="168" t="s">
        <v>340</v>
      </c>
      <c r="C1414" s="168" t="s">
        <v>3487</v>
      </c>
      <c r="D1414" s="168" t="s">
        <v>3012</v>
      </c>
      <c r="E1414" s="168" t="s">
        <v>3013</v>
      </c>
    </row>
    <row r="1415" spans="1:5" x14ac:dyDescent="0.25">
      <c r="A1415" s="168">
        <v>1452</v>
      </c>
      <c r="B1415" s="168" t="s">
        <v>340</v>
      </c>
      <c r="C1415" s="168" t="s">
        <v>3487</v>
      </c>
      <c r="D1415" s="168" t="s">
        <v>3014</v>
      </c>
      <c r="E1415" s="168" t="s">
        <v>3015</v>
      </c>
    </row>
    <row r="1416" spans="1:5" x14ac:dyDescent="0.25">
      <c r="A1416" s="168">
        <v>1453</v>
      </c>
      <c r="B1416" s="168" t="s">
        <v>340</v>
      </c>
      <c r="C1416" s="168" t="s">
        <v>3487</v>
      </c>
      <c r="D1416" s="168" t="s">
        <v>3016</v>
      </c>
      <c r="E1416" s="168" t="s">
        <v>3017</v>
      </c>
    </row>
    <row r="1417" spans="1:5" x14ac:dyDescent="0.25">
      <c r="A1417" s="168">
        <v>1454</v>
      </c>
      <c r="B1417" s="168" t="s">
        <v>340</v>
      </c>
      <c r="C1417" s="168" t="s">
        <v>3487</v>
      </c>
      <c r="D1417" s="168" t="s">
        <v>3018</v>
      </c>
      <c r="E1417" s="168" t="s">
        <v>3019</v>
      </c>
    </row>
    <row r="1418" spans="1:5" x14ac:dyDescent="0.25">
      <c r="A1418" s="168">
        <v>1455</v>
      </c>
      <c r="B1418" s="168" t="s">
        <v>340</v>
      </c>
      <c r="C1418" s="168" t="s">
        <v>3487</v>
      </c>
      <c r="D1418" s="168" t="s">
        <v>3020</v>
      </c>
      <c r="E1418" s="168" t="s">
        <v>3021</v>
      </c>
    </row>
    <row r="1419" spans="1:5" x14ac:dyDescent="0.25">
      <c r="A1419" s="168">
        <v>1456</v>
      </c>
      <c r="B1419" s="168" t="s">
        <v>340</v>
      </c>
      <c r="C1419" s="168" t="s">
        <v>3487</v>
      </c>
      <c r="D1419" s="168" t="s">
        <v>3022</v>
      </c>
      <c r="E1419" s="168" t="s">
        <v>3023</v>
      </c>
    </row>
    <row r="1420" spans="1:5" ht="45" x14ac:dyDescent="0.25">
      <c r="A1420" s="168">
        <v>1457</v>
      </c>
      <c r="B1420" s="168" t="s">
        <v>340</v>
      </c>
      <c r="C1420" s="168" t="s">
        <v>3487</v>
      </c>
      <c r="D1420" s="168" t="s">
        <v>3024</v>
      </c>
      <c r="E1420" s="168" t="s">
        <v>863</v>
      </c>
    </row>
    <row r="1421" spans="1:5" ht="45" x14ac:dyDescent="0.25">
      <c r="A1421" s="168">
        <v>1458</v>
      </c>
      <c r="B1421" s="168" t="s">
        <v>340</v>
      </c>
      <c r="C1421" s="168" t="s">
        <v>3487</v>
      </c>
      <c r="D1421" s="168" t="s">
        <v>3025</v>
      </c>
      <c r="E1421" s="168" t="s">
        <v>865</v>
      </c>
    </row>
    <row r="1422" spans="1:5" ht="30" x14ac:dyDescent="0.25">
      <c r="A1422" s="168">
        <v>1459</v>
      </c>
      <c r="B1422" s="168" t="s">
        <v>340</v>
      </c>
      <c r="C1422" s="168" t="s">
        <v>3487</v>
      </c>
      <c r="D1422" s="168" t="s">
        <v>3026</v>
      </c>
      <c r="E1422" s="168" t="s">
        <v>3027</v>
      </c>
    </row>
    <row r="1423" spans="1:5" x14ac:dyDescent="0.25">
      <c r="A1423" s="168">
        <v>1460</v>
      </c>
      <c r="B1423" s="168" t="s">
        <v>340</v>
      </c>
      <c r="C1423" s="168" t="s">
        <v>3487</v>
      </c>
      <c r="D1423" s="168" t="s">
        <v>3028</v>
      </c>
      <c r="E1423" s="168" t="s">
        <v>3029</v>
      </c>
    </row>
    <row r="1424" spans="1:5" x14ac:dyDescent="0.25">
      <c r="A1424" s="168">
        <v>1461</v>
      </c>
      <c r="B1424" s="168" t="s">
        <v>340</v>
      </c>
      <c r="C1424" s="168" t="s">
        <v>3487</v>
      </c>
      <c r="D1424" s="168" t="s">
        <v>3030</v>
      </c>
      <c r="E1424" s="168" t="s">
        <v>3031</v>
      </c>
    </row>
    <row r="1425" spans="1:5" x14ac:dyDescent="0.25">
      <c r="A1425" s="168">
        <v>1462</v>
      </c>
      <c r="B1425" s="168" t="s">
        <v>340</v>
      </c>
      <c r="C1425" s="168" t="s">
        <v>3487</v>
      </c>
      <c r="D1425" s="168" t="s">
        <v>3032</v>
      </c>
      <c r="E1425" s="168" t="s">
        <v>3033</v>
      </c>
    </row>
    <row r="1426" spans="1:5" x14ac:dyDescent="0.25">
      <c r="A1426" s="168">
        <v>1463</v>
      </c>
      <c r="B1426" s="168" t="s">
        <v>340</v>
      </c>
      <c r="C1426" s="168" t="s">
        <v>3487</v>
      </c>
      <c r="D1426" s="168" t="s">
        <v>3034</v>
      </c>
      <c r="E1426" s="168" t="s">
        <v>3035</v>
      </c>
    </row>
    <row r="1427" spans="1:5" x14ac:dyDescent="0.25">
      <c r="A1427" s="168">
        <v>1464</v>
      </c>
      <c r="B1427" s="168" t="s">
        <v>340</v>
      </c>
      <c r="C1427" s="168" t="s">
        <v>3487</v>
      </c>
      <c r="D1427" s="168" t="s">
        <v>3036</v>
      </c>
      <c r="E1427" s="168" t="s">
        <v>3037</v>
      </c>
    </row>
    <row r="1428" spans="1:5" x14ac:dyDescent="0.25">
      <c r="A1428" s="168">
        <v>1465</v>
      </c>
      <c r="B1428" s="168" t="s">
        <v>340</v>
      </c>
      <c r="C1428" s="168" t="s">
        <v>3487</v>
      </c>
      <c r="D1428" s="168" t="s">
        <v>3038</v>
      </c>
      <c r="E1428" s="168" t="s">
        <v>3039</v>
      </c>
    </row>
    <row r="1429" spans="1:5" x14ac:dyDescent="0.25">
      <c r="A1429" s="168">
        <v>1466</v>
      </c>
      <c r="B1429" s="168" t="s">
        <v>340</v>
      </c>
      <c r="C1429" s="168" t="s">
        <v>3487</v>
      </c>
      <c r="D1429" s="168" t="s">
        <v>3040</v>
      </c>
      <c r="E1429" s="168" t="s">
        <v>3041</v>
      </c>
    </row>
    <row r="1430" spans="1:5" x14ac:dyDescent="0.25">
      <c r="A1430" s="168">
        <v>1467</v>
      </c>
      <c r="B1430" s="168" t="s">
        <v>340</v>
      </c>
      <c r="C1430" s="168" t="s">
        <v>3487</v>
      </c>
      <c r="D1430" s="168" t="s">
        <v>3042</v>
      </c>
      <c r="E1430" s="168" t="s">
        <v>3043</v>
      </c>
    </row>
    <row r="1431" spans="1:5" x14ac:dyDescent="0.25">
      <c r="A1431" s="168">
        <v>1468</v>
      </c>
      <c r="B1431" s="168" t="s">
        <v>340</v>
      </c>
      <c r="C1431" s="168" t="s">
        <v>3487</v>
      </c>
      <c r="D1431" s="168" t="s">
        <v>3044</v>
      </c>
      <c r="E1431" s="168" t="s">
        <v>3045</v>
      </c>
    </row>
    <row r="1432" spans="1:5" x14ac:dyDescent="0.25">
      <c r="A1432" s="168">
        <v>1469</v>
      </c>
      <c r="B1432" s="168" t="s">
        <v>340</v>
      </c>
      <c r="C1432" s="168" t="s">
        <v>3487</v>
      </c>
      <c r="D1432" s="168" t="s">
        <v>3046</v>
      </c>
      <c r="E1432" s="168" t="s">
        <v>3047</v>
      </c>
    </row>
    <row r="1433" spans="1:5" x14ac:dyDescent="0.25">
      <c r="A1433" s="168">
        <v>1470</v>
      </c>
      <c r="B1433" s="168" t="s">
        <v>340</v>
      </c>
      <c r="C1433" s="168" t="s">
        <v>3487</v>
      </c>
      <c r="D1433" s="168" t="s">
        <v>3048</v>
      </c>
      <c r="E1433" s="168" t="s">
        <v>3049</v>
      </c>
    </row>
    <row r="1434" spans="1:5" x14ac:dyDescent="0.25">
      <c r="A1434" s="168">
        <v>1471</v>
      </c>
      <c r="B1434" s="168" t="s">
        <v>340</v>
      </c>
      <c r="C1434" s="168" t="s">
        <v>3487</v>
      </c>
      <c r="D1434" s="168" t="s">
        <v>3050</v>
      </c>
      <c r="E1434" s="168" t="s">
        <v>3051</v>
      </c>
    </row>
    <row r="1435" spans="1:5" x14ac:dyDescent="0.25">
      <c r="A1435" s="168">
        <v>1472</v>
      </c>
      <c r="B1435" s="168" t="s">
        <v>340</v>
      </c>
      <c r="C1435" s="168" t="s">
        <v>3487</v>
      </c>
      <c r="D1435" s="168" t="s">
        <v>3052</v>
      </c>
      <c r="E1435" s="168" t="s">
        <v>3053</v>
      </c>
    </row>
    <row r="1436" spans="1:5" ht="45" x14ac:dyDescent="0.25">
      <c r="A1436" s="168">
        <v>1473</v>
      </c>
      <c r="B1436" s="168" t="s">
        <v>340</v>
      </c>
      <c r="C1436" s="168" t="s">
        <v>3487</v>
      </c>
      <c r="D1436" s="168" t="s">
        <v>3054</v>
      </c>
      <c r="E1436" s="168" t="s">
        <v>863</v>
      </c>
    </row>
    <row r="1437" spans="1:5" ht="45" x14ac:dyDescent="0.25">
      <c r="A1437" s="168">
        <v>1474</v>
      </c>
      <c r="B1437" s="168" t="s">
        <v>340</v>
      </c>
      <c r="C1437" s="168" t="s">
        <v>3487</v>
      </c>
      <c r="D1437" s="168" t="s">
        <v>3055</v>
      </c>
      <c r="E1437" s="168" t="s">
        <v>865</v>
      </c>
    </row>
    <row r="1438" spans="1:5" ht="30" x14ac:dyDescent="0.25">
      <c r="A1438" s="168">
        <v>1475</v>
      </c>
      <c r="B1438" s="168" t="s">
        <v>340</v>
      </c>
      <c r="C1438" s="168" t="s">
        <v>3487</v>
      </c>
      <c r="D1438" s="168" t="s">
        <v>3056</v>
      </c>
      <c r="E1438" s="168" t="s">
        <v>3057</v>
      </c>
    </row>
    <row r="1439" spans="1:5" x14ac:dyDescent="0.25">
      <c r="A1439" s="168">
        <v>1476</v>
      </c>
      <c r="B1439" s="168" t="s">
        <v>340</v>
      </c>
      <c r="C1439" s="168" t="s">
        <v>3487</v>
      </c>
      <c r="D1439" s="168" t="s">
        <v>3058</v>
      </c>
      <c r="E1439" s="168" t="s">
        <v>3059</v>
      </c>
    </row>
    <row r="1440" spans="1:5" x14ac:dyDescent="0.25">
      <c r="A1440" s="168">
        <v>1477</v>
      </c>
      <c r="B1440" s="168" t="s">
        <v>340</v>
      </c>
      <c r="C1440" s="168" t="s">
        <v>3487</v>
      </c>
      <c r="D1440" s="168" t="s">
        <v>3060</v>
      </c>
      <c r="E1440" s="168" t="s">
        <v>3061</v>
      </c>
    </row>
    <row r="1441" spans="1:5" x14ac:dyDescent="0.25">
      <c r="A1441" s="168">
        <v>1478</v>
      </c>
      <c r="B1441" s="168" t="s">
        <v>340</v>
      </c>
      <c r="C1441" s="168" t="s">
        <v>3487</v>
      </c>
      <c r="D1441" s="168" t="s">
        <v>3062</v>
      </c>
      <c r="E1441" s="168" t="s">
        <v>3063</v>
      </c>
    </row>
    <row r="1442" spans="1:5" x14ac:dyDescent="0.25">
      <c r="A1442" s="168">
        <v>1479</v>
      </c>
      <c r="B1442" s="168" t="s">
        <v>340</v>
      </c>
      <c r="C1442" s="168" t="s">
        <v>3487</v>
      </c>
      <c r="D1442" s="168" t="s">
        <v>3064</v>
      </c>
      <c r="E1442" s="168" t="s">
        <v>3065</v>
      </c>
    </row>
    <row r="1443" spans="1:5" x14ac:dyDescent="0.25">
      <c r="A1443" s="168">
        <v>1480</v>
      </c>
      <c r="B1443" s="168" t="s">
        <v>340</v>
      </c>
      <c r="C1443" s="168" t="s">
        <v>3487</v>
      </c>
      <c r="D1443" s="168" t="s">
        <v>3066</v>
      </c>
      <c r="E1443" s="168" t="s">
        <v>3067</v>
      </c>
    </row>
    <row r="1444" spans="1:5" x14ac:dyDescent="0.25">
      <c r="A1444" s="168">
        <v>1481</v>
      </c>
      <c r="B1444" s="168" t="s">
        <v>340</v>
      </c>
      <c r="C1444" s="168" t="s">
        <v>3487</v>
      </c>
      <c r="D1444" s="168" t="s">
        <v>3068</v>
      </c>
      <c r="E1444" s="168" t="s">
        <v>3069</v>
      </c>
    </row>
    <row r="1445" spans="1:5" x14ac:dyDescent="0.25">
      <c r="A1445" s="168">
        <v>1482</v>
      </c>
      <c r="B1445" s="168" t="s">
        <v>340</v>
      </c>
      <c r="C1445" s="168" t="s">
        <v>3487</v>
      </c>
      <c r="D1445" s="168" t="s">
        <v>3070</v>
      </c>
      <c r="E1445" s="168" t="s">
        <v>3071</v>
      </c>
    </row>
    <row r="1446" spans="1:5" x14ac:dyDescent="0.25">
      <c r="A1446" s="168">
        <v>1483</v>
      </c>
      <c r="B1446" s="168" t="s">
        <v>340</v>
      </c>
      <c r="C1446" s="168" t="s">
        <v>3487</v>
      </c>
      <c r="D1446" s="168" t="s">
        <v>3072</v>
      </c>
      <c r="E1446" s="168" t="s">
        <v>3073</v>
      </c>
    </row>
    <row r="1447" spans="1:5" x14ac:dyDescent="0.25">
      <c r="A1447" s="168">
        <v>1484</v>
      </c>
      <c r="B1447" s="168" t="s">
        <v>340</v>
      </c>
      <c r="C1447" s="168" t="s">
        <v>3487</v>
      </c>
      <c r="D1447" s="168" t="s">
        <v>3074</v>
      </c>
      <c r="E1447" s="168" t="s">
        <v>3075</v>
      </c>
    </row>
    <row r="1448" spans="1:5" x14ac:dyDescent="0.25">
      <c r="A1448" s="168">
        <v>1485</v>
      </c>
      <c r="B1448" s="168" t="s">
        <v>340</v>
      </c>
      <c r="C1448" s="168" t="s">
        <v>3487</v>
      </c>
      <c r="D1448" s="168" t="s">
        <v>3076</v>
      </c>
      <c r="E1448" s="168" t="s">
        <v>3077</v>
      </c>
    </row>
    <row r="1449" spans="1:5" x14ac:dyDescent="0.25">
      <c r="A1449" s="168">
        <v>1486</v>
      </c>
      <c r="B1449" s="168" t="s">
        <v>340</v>
      </c>
      <c r="C1449" s="168" t="s">
        <v>3487</v>
      </c>
      <c r="D1449" s="168" t="s">
        <v>3078</v>
      </c>
      <c r="E1449" s="168" t="s">
        <v>3079</v>
      </c>
    </row>
    <row r="1450" spans="1:5" x14ac:dyDescent="0.25">
      <c r="A1450" s="168">
        <v>1487</v>
      </c>
      <c r="B1450" s="168" t="s">
        <v>340</v>
      </c>
      <c r="C1450" s="168" t="s">
        <v>3487</v>
      </c>
      <c r="D1450" s="168" t="s">
        <v>3080</v>
      </c>
      <c r="E1450" s="168" t="s">
        <v>3081</v>
      </c>
    </row>
    <row r="1451" spans="1:5" x14ac:dyDescent="0.25">
      <c r="A1451" s="168">
        <v>1488</v>
      </c>
      <c r="B1451" s="168" t="s">
        <v>340</v>
      </c>
      <c r="C1451" s="168" t="s">
        <v>3487</v>
      </c>
      <c r="D1451" s="168" t="s">
        <v>3082</v>
      </c>
      <c r="E1451" s="168" t="s">
        <v>3083</v>
      </c>
    </row>
    <row r="1452" spans="1:5" ht="45" x14ac:dyDescent="0.25">
      <c r="A1452" s="168">
        <v>1489</v>
      </c>
      <c r="B1452" s="168" t="s">
        <v>340</v>
      </c>
      <c r="C1452" s="168" t="s">
        <v>3487</v>
      </c>
      <c r="D1452" s="168" t="s">
        <v>3084</v>
      </c>
      <c r="E1452" s="168" t="s">
        <v>863</v>
      </c>
    </row>
    <row r="1453" spans="1:5" ht="45" x14ac:dyDescent="0.25">
      <c r="A1453" s="168">
        <v>1490</v>
      </c>
      <c r="B1453" s="168" t="s">
        <v>340</v>
      </c>
      <c r="C1453" s="168" t="s">
        <v>3487</v>
      </c>
      <c r="D1453" s="168" t="s">
        <v>3085</v>
      </c>
      <c r="E1453" s="168" t="s">
        <v>865</v>
      </c>
    </row>
    <row r="1454" spans="1:5" ht="30" x14ac:dyDescent="0.25">
      <c r="A1454" s="168">
        <v>1491</v>
      </c>
      <c r="B1454" s="168" t="s">
        <v>340</v>
      </c>
      <c r="C1454" s="168" t="s">
        <v>3487</v>
      </c>
      <c r="D1454" s="168" t="s">
        <v>3086</v>
      </c>
      <c r="E1454" s="168" t="s">
        <v>3087</v>
      </c>
    </row>
    <row r="1455" spans="1:5" x14ac:dyDescent="0.25">
      <c r="A1455" s="168">
        <v>1492</v>
      </c>
      <c r="B1455" s="168" t="s">
        <v>340</v>
      </c>
      <c r="C1455" s="168" t="s">
        <v>3487</v>
      </c>
      <c r="D1455" s="168" t="s">
        <v>3088</v>
      </c>
      <c r="E1455" s="168" t="s">
        <v>3089</v>
      </c>
    </row>
    <row r="1456" spans="1:5" x14ac:dyDescent="0.25">
      <c r="A1456" s="168">
        <v>1493</v>
      </c>
      <c r="B1456" s="168" t="s">
        <v>340</v>
      </c>
      <c r="C1456" s="168" t="s">
        <v>3487</v>
      </c>
      <c r="D1456" s="168" t="s">
        <v>3090</v>
      </c>
      <c r="E1456" s="168" t="s">
        <v>3091</v>
      </c>
    </row>
    <row r="1457" spans="1:5" x14ac:dyDescent="0.25">
      <c r="A1457" s="168">
        <v>1494</v>
      </c>
      <c r="B1457" s="168" t="s">
        <v>340</v>
      </c>
      <c r="C1457" s="168" t="s">
        <v>3487</v>
      </c>
      <c r="D1457" s="168" t="s">
        <v>3092</v>
      </c>
      <c r="E1457" s="168" t="s">
        <v>3093</v>
      </c>
    </row>
    <row r="1458" spans="1:5" x14ac:dyDescent="0.25">
      <c r="A1458" s="168">
        <v>1495</v>
      </c>
      <c r="B1458" s="168" t="s">
        <v>340</v>
      </c>
      <c r="C1458" s="168" t="s">
        <v>3487</v>
      </c>
      <c r="D1458" s="168" t="s">
        <v>3094</v>
      </c>
      <c r="E1458" s="168" t="s">
        <v>3095</v>
      </c>
    </row>
    <row r="1459" spans="1:5" x14ac:dyDescent="0.25">
      <c r="A1459" s="168">
        <v>1496</v>
      </c>
      <c r="B1459" s="168" t="s">
        <v>340</v>
      </c>
      <c r="C1459" s="168" t="s">
        <v>3487</v>
      </c>
      <c r="D1459" s="168" t="s">
        <v>3096</v>
      </c>
      <c r="E1459" s="168" t="s">
        <v>3097</v>
      </c>
    </row>
    <row r="1460" spans="1:5" x14ac:dyDescent="0.25">
      <c r="A1460" s="168">
        <v>1497</v>
      </c>
      <c r="B1460" s="168" t="s">
        <v>340</v>
      </c>
      <c r="C1460" s="168" t="s">
        <v>3487</v>
      </c>
      <c r="D1460" s="168" t="s">
        <v>3098</v>
      </c>
      <c r="E1460" s="168" t="s">
        <v>3099</v>
      </c>
    </row>
    <row r="1461" spans="1:5" x14ac:dyDescent="0.25">
      <c r="A1461" s="168">
        <v>1498</v>
      </c>
      <c r="B1461" s="168" t="s">
        <v>340</v>
      </c>
      <c r="C1461" s="168" t="s">
        <v>3487</v>
      </c>
      <c r="D1461" s="168" t="s">
        <v>3100</v>
      </c>
      <c r="E1461" s="168" t="s">
        <v>3101</v>
      </c>
    </row>
    <row r="1462" spans="1:5" x14ac:dyDescent="0.25">
      <c r="A1462" s="168">
        <v>1499</v>
      </c>
      <c r="B1462" s="168" t="s">
        <v>340</v>
      </c>
      <c r="C1462" s="168" t="s">
        <v>3487</v>
      </c>
      <c r="D1462" s="168" t="s">
        <v>3102</v>
      </c>
      <c r="E1462" s="168" t="s">
        <v>3103</v>
      </c>
    </row>
    <row r="1463" spans="1:5" x14ac:dyDescent="0.25">
      <c r="A1463" s="168">
        <v>1500</v>
      </c>
      <c r="B1463" s="168" t="s">
        <v>340</v>
      </c>
      <c r="C1463" s="168" t="s">
        <v>3487</v>
      </c>
      <c r="D1463" s="168" t="s">
        <v>3104</v>
      </c>
      <c r="E1463" s="168" t="s">
        <v>3105</v>
      </c>
    </row>
    <row r="1464" spans="1:5" x14ac:dyDescent="0.25">
      <c r="A1464" s="168">
        <v>1501</v>
      </c>
      <c r="B1464" s="168" t="s">
        <v>340</v>
      </c>
      <c r="C1464" s="168" t="s">
        <v>3487</v>
      </c>
      <c r="D1464" s="168" t="s">
        <v>3106</v>
      </c>
      <c r="E1464" s="168" t="s">
        <v>3107</v>
      </c>
    </row>
    <row r="1465" spans="1:5" x14ac:dyDescent="0.25">
      <c r="A1465" s="168">
        <v>1502</v>
      </c>
      <c r="B1465" s="168" t="s">
        <v>340</v>
      </c>
      <c r="C1465" s="168" t="s">
        <v>3487</v>
      </c>
      <c r="D1465" s="168" t="s">
        <v>3108</v>
      </c>
      <c r="E1465" s="168" t="s">
        <v>3109</v>
      </c>
    </row>
    <row r="1466" spans="1:5" x14ac:dyDescent="0.25">
      <c r="A1466" s="168">
        <v>1503</v>
      </c>
      <c r="B1466" s="168" t="s">
        <v>340</v>
      </c>
      <c r="C1466" s="168" t="s">
        <v>3487</v>
      </c>
      <c r="D1466" s="168" t="s">
        <v>3110</v>
      </c>
      <c r="E1466" s="168" t="s">
        <v>3111</v>
      </c>
    </row>
    <row r="1467" spans="1:5" x14ac:dyDescent="0.25">
      <c r="A1467" s="168">
        <v>1504</v>
      </c>
      <c r="B1467" s="168" t="s">
        <v>340</v>
      </c>
      <c r="C1467" s="168" t="s">
        <v>3487</v>
      </c>
      <c r="D1467" s="168" t="s">
        <v>3112</v>
      </c>
      <c r="E1467" s="168" t="s">
        <v>3113</v>
      </c>
    </row>
    <row r="1468" spans="1:5" ht="45" x14ac:dyDescent="0.25">
      <c r="A1468" s="168">
        <v>1505</v>
      </c>
      <c r="B1468" s="168" t="s">
        <v>340</v>
      </c>
      <c r="C1468" s="168" t="s">
        <v>3487</v>
      </c>
      <c r="D1468" s="168" t="s">
        <v>3114</v>
      </c>
      <c r="E1468" s="168" t="s">
        <v>863</v>
      </c>
    </row>
    <row r="1469" spans="1:5" ht="45" x14ac:dyDescent="0.25">
      <c r="A1469" s="168">
        <v>1506</v>
      </c>
      <c r="B1469" s="168" t="s">
        <v>340</v>
      </c>
      <c r="C1469" s="168" t="s">
        <v>3487</v>
      </c>
      <c r="D1469" s="168" t="s">
        <v>3115</v>
      </c>
      <c r="E1469" s="168" t="s">
        <v>865</v>
      </c>
    </row>
    <row r="1470" spans="1:5" ht="30" x14ac:dyDescent="0.25">
      <c r="A1470" s="168">
        <v>1507</v>
      </c>
      <c r="B1470" s="168" t="s">
        <v>340</v>
      </c>
      <c r="C1470" s="168" t="s">
        <v>3487</v>
      </c>
      <c r="D1470" s="168" t="s">
        <v>3116</v>
      </c>
      <c r="E1470" s="168" t="s">
        <v>3117</v>
      </c>
    </row>
    <row r="1471" spans="1:5" x14ac:dyDescent="0.25">
      <c r="A1471" s="168">
        <v>1508</v>
      </c>
      <c r="B1471" s="168" t="s">
        <v>340</v>
      </c>
      <c r="C1471" s="168" t="s">
        <v>3487</v>
      </c>
      <c r="D1471" s="168" t="s">
        <v>3118</v>
      </c>
      <c r="E1471" s="168" t="s">
        <v>3119</v>
      </c>
    </row>
    <row r="1472" spans="1:5" x14ac:dyDescent="0.25">
      <c r="A1472" s="168">
        <v>1509</v>
      </c>
      <c r="B1472" s="168" t="s">
        <v>340</v>
      </c>
      <c r="C1472" s="168" t="s">
        <v>3487</v>
      </c>
      <c r="D1472" s="168" t="s">
        <v>3120</v>
      </c>
      <c r="E1472" s="168" t="s">
        <v>3121</v>
      </c>
    </row>
    <row r="1473" spans="1:5" x14ac:dyDescent="0.25">
      <c r="A1473" s="168">
        <v>1510</v>
      </c>
      <c r="B1473" s="168" t="s">
        <v>340</v>
      </c>
      <c r="C1473" s="168" t="s">
        <v>3487</v>
      </c>
      <c r="D1473" s="168" t="s">
        <v>3122</v>
      </c>
      <c r="E1473" s="168" t="s">
        <v>3123</v>
      </c>
    </row>
    <row r="1474" spans="1:5" x14ac:dyDescent="0.25">
      <c r="A1474" s="168">
        <v>1511</v>
      </c>
      <c r="B1474" s="168" t="s">
        <v>340</v>
      </c>
      <c r="C1474" s="168" t="s">
        <v>3487</v>
      </c>
      <c r="D1474" s="168" t="s">
        <v>3124</v>
      </c>
      <c r="E1474" s="168" t="s">
        <v>3125</v>
      </c>
    </row>
    <row r="1475" spans="1:5" x14ac:dyDescent="0.25">
      <c r="A1475" s="168">
        <v>1512</v>
      </c>
      <c r="B1475" s="168" t="s">
        <v>340</v>
      </c>
      <c r="C1475" s="168" t="s">
        <v>3487</v>
      </c>
      <c r="D1475" s="168" t="s">
        <v>3126</v>
      </c>
      <c r="E1475" s="168" t="s">
        <v>3127</v>
      </c>
    </row>
    <row r="1476" spans="1:5" x14ac:dyDescent="0.25">
      <c r="A1476" s="168">
        <v>1513</v>
      </c>
      <c r="B1476" s="168" t="s">
        <v>340</v>
      </c>
      <c r="C1476" s="168" t="s">
        <v>3487</v>
      </c>
      <c r="D1476" s="168" t="s">
        <v>3128</v>
      </c>
      <c r="E1476" s="168" t="s">
        <v>3129</v>
      </c>
    </row>
    <row r="1477" spans="1:5" x14ac:dyDescent="0.25">
      <c r="A1477" s="168">
        <v>1514</v>
      </c>
      <c r="B1477" s="168" t="s">
        <v>340</v>
      </c>
      <c r="C1477" s="168" t="s">
        <v>3487</v>
      </c>
      <c r="D1477" s="168" t="s">
        <v>3130</v>
      </c>
      <c r="E1477" s="168" t="s">
        <v>3131</v>
      </c>
    </row>
    <row r="1478" spans="1:5" x14ac:dyDescent="0.25">
      <c r="A1478" s="168">
        <v>1515</v>
      </c>
      <c r="B1478" s="168" t="s">
        <v>340</v>
      </c>
      <c r="C1478" s="168" t="s">
        <v>3487</v>
      </c>
      <c r="D1478" s="168" t="s">
        <v>3132</v>
      </c>
      <c r="E1478" s="168" t="s">
        <v>3133</v>
      </c>
    </row>
    <row r="1479" spans="1:5" x14ac:dyDescent="0.25">
      <c r="A1479" s="168">
        <v>1516</v>
      </c>
      <c r="B1479" s="168" t="s">
        <v>340</v>
      </c>
      <c r="C1479" s="168" t="s">
        <v>3487</v>
      </c>
      <c r="D1479" s="168" t="s">
        <v>3134</v>
      </c>
      <c r="E1479" s="168" t="s">
        <v>3135</v>
      </c>
    </row>
    <row r="1480" spans="1:5" x14ac:dyDescent="0.25">
      <c r="A1480" s="168">
        <v>1517</v>
      </c>
      <c r="B1480" s="168" t="s">
        <v>340</v>
      </c>
      <c r="C1480" s="168" t="s">
        <v>3487</v>
      </c>
      <c r="D1480" s="168" t="s">
        <v>3136</v>
      </c>
      <c r="E1480" s="168" t="s">
        <v>3137</v>
      </c>
    </row>
    <row r="1481" spans="1:5" x14ac:dyDescent="0.25">
      <c r="A1481" s="168">
        <v>1518</v>
      </c>
      <c r="B1481" s="168" t="s">
        <v>340</v>
      </c>
      <c r="C1481" s="168" t="s">
        <v>3487</v>
      </c>
      <c r="D1481" s="168" t="s">
        <v>3138</v>
      </c>
      <c r="E1481" s="168" t="s">
        <v>3139</v>
      </c>
    </row>
    <row r="1482" spans="1:5" x14ac:dyDescent="0.25">
      <c r="A1482" s="168">
        <v>1519</v>
      </c>
      <c r="B1482" s="168" t="s">
        <v>340</v>
      </c>
      <c r="C1482" s="168" t="s">
        <v>3487</v>
      </c>
      <c r="D1482" s="168" t="s">
        <v>3140</v>
      </c>
      <c r="E1482" s="168" t="s">
        <v>3141</v>
      </c>
    </row>
    <row r="1483" spans="1:5" x14ac:dyDescent="0.25">
      <c r="A1483" s="168">
        <v>1520</v>
      </c>
      <c r="B1483" s="168" t="s">
        <v>340</v>
      </c>
      <c r="C1483" s="168" t="s">
        <v>3487</v>
      </c>
      <c r="D1483" s="168" t="s">
        <v>3142</v>
      </c>
      <c r="E1483" s="168" t="s">
        <v>3143</v>
      </c>
    </row>
    <row r="1484" spans="1:5" ht="45" x14ac:dyDescent="0.25">
      <c r="A1484" s="168">
        <v>1521</v>
      </c>
      <c r="B1484" s="168" t="s">
        <v>340</v>
      </c>
      <c r="C1484" s="168" t="s">
        <v>3487</v>
      </c>
      <c r="D1484" s="168" t="s">
        <v>3144</v>
      </c>
      <c r="E1484" s="168" t="s">
        <v>863</v>
      </c>
    </row>
    <row r="1485" spans="1:5" ht="45" x14ac:dyDescent="0.25">
      <c r="A1485" s="168">
        <v>1522</v>
      </c>
      <c r="B1485" s="168" t="s">
        <v>340</v>
      </c>
      <c r="C1485" s="168" t="s">
        <v>3487</v>
      </c>
      <c r="D1485" s="168" t="s">
        <v>3145</v>
      </c>
      <c r="E1485" s="168" t="s">
        <v>865</v>
      </c>
    </row>
    <row r="1486" spans="1:5" ht="30" x14ac:dyDescent="0.25">
      <c r="A1486" s="168">
        <v>1523</v>
      </c>
      <c r="B1486" s="168" t="s">
        <v>340</v>
      </c>
      <c r="C1486" s="168" t="s">
        <v>3487</v>
      </c>
      <c r="D1486" s="168" t="s">
        <v>3146</v>
      </c>
      <c r="E1486" s="168" t="s">
        <v>3147</v>
      </c>
    </row>
    <row r="1487" spans="1:5" x14ac:dyDescent="0.25">
      <c r="A1487" s="168">
        <v>1524</v>
      </c>
      <c r="B1487" s="168" t="s">
        <v>340</v>
      </c>
      <c r="C1487" s="168" t="s">
        <v>3487</v>
      </c>
      <c r="D1487" s="168" t="s">
        <v>3148</v>
      </c>
      <c r="E1487" s="168" t="s">
        <v>3149</v>
      </c>
    </row>
    <row r="1488" spans="1:5" x14ac:dyDescent="0.25">
      <c r="A1488" s="168">
        <v>1525</v>
      </c>
      <c r="B1488" s="168" t="s">
        <v>340</v>
      </c>
      <c r="C1488" s="168" t="s">
        <v>3487</v>
      </c>
      <c r="D1488" s="168" t="s">
        <v>3150</v>
      </c>
      <c r="E1488" s="168" t="s">
        <v>3151</v>
      </c>
    </row>
    <row r="1489" spans="1:5" x14ac:dyDescent="0.25">
      <c r="A1489" s="168">
        <v>1526</v>
      </c>
      <c r="B1489" s="168" t="s">
        <v>340</v>
      </c>
      <c r="C1489" s="168" t="s">
        <v>3487</v>
      </c>
      <c r="D1489" s="168" t="s">
        <v>3152</v>
      </c>
      <c r="E1489" s="168" t="s">
        <v>3153</v>
      </c>
    </row>
    <row r="1490" spans="1:5" x14ac:dyDescent="0.25">
      <c r="A1490" s="168">
        <v>1527</v>
      </c>
      <c r="B1490" s="168" t="s">
        <v>340</v>
      </c>
      <c r="C1490" s="168" t="s">
        <v>3487</v>
      </c>
      <c r="D1490" s="168" t="s">
        <v>3154</v>
      </c>
      <c r="E1490" s="168" t="s">
        <v>3155</v>
      </c>
    </row>
    <row r="1491" spans="1:5" x14ac:dyDescent="0.25">
      <c r="A1491" s="168">
        <v>1528</v>
      </c>
      <c r="B1491" s="168" t="s">
        <v>340</v>
      </c>
      <c r="C1491" s="168" t="s">
        <v>3487</v>
      </c>
      <c r="D1491" s="168" t="s">
        <v>3156</v>
      </c>
      <c r="E1491" s="168" t="s">
        <v>3157</v>
      </c>
    </row>
    <row r="1492" spans="1:5" x14ac:dyDescent="0.25">
      <c r="A1492" s="168">
        <v>1529</v>
      </c>
      <c r="B1492" s="168" t="s">
        <v>340</v>
      </c>
      <c r="C1492" s="168" t="s">
        <v>3487</v>
      </c>
      <c r="D1492" s="168" t="s">
        <v>3158</v>
      </c>
      <c r="E1492" s="168" t="s">
        <v>3159</v>
      </c>
    </row>
    <row r="1493" spans="1:5" x14ac:dyDescent="0.25">
      <c r="A1493" s="168">
        <v>1530</v>
      </c>
      <c r="B1493" s="168" t="s">
        <v>340</v>
      </c>
      <c r="C1493" s="168" t="s">
        <v>3487</v>
      </c>
      <c r="D1493" s="168" t="s">
        <v>3160</v>
      </c>
      <c r="E1493" s="168" t="s">
        <v>3161</v>
      </c>
    </row>
    <row r="1494" spans="1:5" x14ac:dyDescent="0.25">
      <c r="A1494" s="168">
        <v>1531</v>
      </c>
      <c r="B1494" s="168" t="s">
        <v>340</v>
      </c>
      <c r="C1494" s="168" t="s">
        <v>3487</v>
      </c>
      <c r="D1494" s="168" t="s">
        <v>3162</v>
      </c>
      <c r="E1494" s="168" t="s">
        <v>3163</v>
      </c>
    </row>
    <row r="1495" spans="1:5" x14ac:dyDescent="0.25">
      <c r="A1495" s="168">
        <v>1532</v>
      </c>
      <c r="B1495" s="168" t="s">
        <v>340</v>
      </c>
      <c r="C1495" s="168" t="s">
        <v>3487</v>
      </c>
      <c r="D1495" s="168" t="s">
        <v>3164</v>
      </c>
      <c r="E1495" s="168" t="s">
        <v>3165</v>
      </c>
    </row>
    <row r="1496" spans="1:5" x14ac:dyDescent="0.25">
      <c r="A1496" s="168">
        <v>1533</v>
      </c>
      <c r="B1496" s="168" t="s">
        <v>340</v>
      </c>
      <c r="C1496" s="168" t="s">
        <v>3487</v>
      </c>
      <c r="D1496" s="168" t="s">
        <v>3166</v>
      </c>
      <c r="E1496" s="168" t="s">
        <v>3167</v>
      </c>
    </row>
    <row r="1497" spans="1:5" x14ac:dyDescent="0.25">
      <c r="A1497" s="168">
        <v>1534</v>
      </c>
      <c r="B1497" s="168" t="s">
        <v>340</v>
      </c>
      <c r="C1497" s="168" t="s">
        <v>3487</v>
      </c>
      <c r="D1497" s="168" t="s">
        <v>3168</v>
      </c>
      <c r="E1497" s="168" t="s">
        <v>3169</v>
      </c>
    </row>
    <row r="1498" spans="1:5" x14ac:dyDescent="0.25">
      <c r="A1498" s="168">
        <v>1535</v>
      </c>
      <c r="B1498" s="168" t="s">
        <v>340</v>
      </c>
      <c r="C1498" s="168" t="s">
        <v>3487</v>
      </c>
      <c r="D1498" s="168" t="s">
        <v>3170</v>
      </c>
      <c r="E1498" s="168" t="s">
        <v>3171</v>
      </c>
    </row>
    <row r="1499" spans="1:5" x14ac:dyDescent="0.25">
      <c r="A1499" s="168">
        <v>1536</v>
      </c>
      <c r="B1499" s="168" t="s">
        <v>340</v>
      </c>
      <c r="C1499" s="168" t="s">
        <v>3487</v>
      </c>
      <c r="D1499" s="168" t="s">
        <v>3172</v>
      </c>
      <c r="E1499" s="168" t="s">
        <v>3173</v>
      </c>
    </row>
    <row r="1500" spans="1:5" ht="45" x14ac:dyDescent="0.25">
      <c r="A1500" s="168">
        <v>1537</v>
      </c>
      <c r="B1500" s="168" t="s">
        <v>340</v>
      </c>
      <c r="C1500" s="168" t="s">
        <v>3487</v>
      </c>
      <c r="D1500" s="168" t="s">
        <v>3174</v>
      </c>
      <c r="E1500" s="168" t="s">
        <v>863</v>
      </c>
    </row>
    <row r="1501" spans="1:5" ht="45" x14ac:dyDescent="0.25">
      <c r="A1501" s="168">
        <v>1538</v>
      </c>
      <c r="B1501" s="168" t="s">
        <v>340</v>
      </c>
      <c r="C1501" s="168" t="s">
        <v>3487</v>
      </c>
      <c r="D1501" s="168" t="s">
        <v>3175</v>
      </c>
      <c r="E1501" s="168" t="s">
        <v>865</v>
      </c>
    </row>
    <row r="1502" spans="1:5" ht="30" x14ac:dyDescent="0.25">
      <c r="A1502" s="168">
        <v>1539</v>
      </c>
      <c r="B1502" s="168" t="s">
        <v>340</v>
      </c>
      <c r="C1502" s="168" t="s">
        <v>3487</v>
      </c>
      <c r="D1502" s="168" t="s">
        <v>3176</v>
      </c>
      <c r="E1502" s="168" t="s">
        <v>3177</v>
      </c>
    </row>
    <row r="1503" spans="1:5" x14ac:dyDescent="0.25">
      <c r="A1503" s="168">
        <v>1540</v>
      </c>
      <c r="B1503" s="168" t="s">
        <v>340</v>
      </c>
      <c r="C1503" s="168" t="s">
        <v>3487</v>
      </c>
      <c r="D1503" s="168" t="s">
        <v>3178</v>
      </c>
      <c r="E1503" s="168" t="s">
        <v>3179</v>
      </c>
    </row>
    <row r="1504" spans="1:5" x14ac:dyDescent="0.25">
      <c r="A1504" s="168">
        <v>1541</v>
      </c>
      <c r="B1504" s="168" t="s">
        <v>340</v>
      </c>
      <c r="C1504" s="168" t="s">
        <v>3487</v>
      </c>
      <c r="D1504" s="168" t="s">
        <v>293</v>
      </c>
      <c r="E1504" s="168" t="s">
        <v>3180</v>
      </c>
    </row>
    <row r="1505" spans="1:5" x14ac:dyDescent="0.25">
      <c r="A1505" s="168">
        <v>1542</v>
      </c>
      <c r="B1505" s="168" t="s">
        <v>340</v>
      </c>
      <c r="C1505" s="168" t="s">
        <v>3487</v>
      </c>
      <c r="D1505" s="168" t="s">
        <v>3181</v>
      </c>
      <c r="E1505" s="168" t="s">
        <v>3182</v>
      </c>
    </row>
    <row r="1506" spans="1:5" x14ac:dyDescent="0.25">
      <c r="A1506" s="168">
        <v>1543</v>
      </c>
      <c r="B1506" s="168" t="s">
        <v>340</v>
      </c>
      <c r="C1506" s="168" t="s">
        <v>3487</v>
      </c>
      <c r="D1506" s="168" t="s">
        <v>316</v>
      </c>
      <c r="E1506" s="168" t="s">
        <v>3183</v>
      </c>
    </row>
    <row r="1507" spans="1:5" x14ac:dyDescent="0.25">
      <c r="A1507" s="168">
        <v>1544</v>
      </c>
      <c r="B1507" s="168" t="s">
        <v>340</v>
      </c>
      <c r="C1507" s="168" t="s">
        <v>3487</v>
      </c>
      <c r="D1507" s="168" t="s">
        <v>3184</v>
      </c>
      <c r="E1507" s="168" t="s">
        <v>3185</v>
      </c>
    </row>
    <row r="1508" spans="1:5" x14ac:dyDescent="0.25">
      <c r="A1508" s="168">
        <v>1545</v>
      </c>
      <c r="B1508" s="168" t="s">
        <v>340</v>
      </c>
      <c r="C1508" s="168" t="s">
        <v>3487</v>
      </c>
      <c r="D1508" s="168" t="s">
        <v>3186</v>
      </c>
      <c r="E1508" s="168" t="s">
        <v>3187</v>
      </c>
    </row>
    <row r="1509" spans="1:5" x14ac:dyDescent="0.25">
      <c r="A1509" s="168">
        <v>1546</v>
      </c>
      <c r="B1509" s="168" t="s">
        <v>340</v>
      </c>
      <c r="C1509" s="168" t="s">
        <v>3487</v>
      </c>
      <c r="D1509" s="168" t="s">
        <v>299</v>
      </c>
      <c r="E1509" s="168" t="s">
        <v>3188</v>
      </c>
    </row>
    <row r="1510" spans="1:5" x14ac:dyDescent="0.25">
      <c r="A1510" s="168">
        <v>1547</v>
      </c>
      <c r="B1510" s="168" t="s">
        <v>340</v>
      </c>
      <c r="C1510" s="168" t="s">
        <v>3487</v>
      </c>
      <c r="D1510" s="168" t="s">
        <v>305</v>
      </c>
      <c r="E1510" s="168" t="s">
        <v>3189</v>
      </c>
    </row>
    <row r="1511" spans="1:5" x14ac:dyDescent="0.25">
      <c r="A1511" s="168">
        <v>1548</v>
      </c>
      <c r="B1511" s="168" t="s">
        <v>340</v>
      </c>
      <c r="C1511" s="168" t="s">
        <v>3487</v>
      </c>
      <c r="D1511" s="168" t="s">
        <v>3190</v>
      </c>
      <c r="E1511" s="168" t="s">
        <v>3191</v>
      </c>
    </row>
    <row r="1512" spans="1:5" x14ac:dyDescent="0.25">
      <c r="A1512" s="168">
        <v>1549</v>
      </c>
      <c r="B1512" s="168" t="s">
        <v>340</v>
      </c>
      <c r="C1512" s="168" t="s">
        <v>3487</v>
      </c>
      <c r="D1512" s="168" t="s">
        <v>3192</v>
      </c>
      <c r="E1512" s="168" t="s">
        <v>3193</v>
      </c>
    </row>
    <row r="1513" spans="1:5" x14ac:dyDescent="0.25">
      <c r="A1513" s="168">
        <v>1550</v>
      </c>
      <c r="B1513" s="168" t="s">
        <v>340</v>
      </c>
      <c r="C1513" s="168" t="s">
        <v>3487</v>
      </c>
      <c r="D1513" s="168" t="s">
        <v>3194</v>
      </c>
      <c r="E1513" s="168" t="s">
        <v>3195</v>
      </c>
    </row>
    <row r="1514" spans="1:5" x14ac:dyDescent="0.25">
      <c r="A1514" s="168">
        <v>1551</v>
      </c>
      <c r="B1514" s="168" t="s">
        <v>340</v>
      </c>
      <c r="C1514" s="168" t="s">
        <v>3487</v>
      </c>
      <c r="D1514" s="168" t="s">
        <v>3196</v>
      </c>
      <c r="E1514" s="168" t="s">
        <v>3197</v>
      </c>
    </row>
    <row r="1515" spans="1:5" x14ac:dyDescent="0.25">
      <c r="A1515" s="168">
        <v>1552</v>
      </c>
      <c r="B1515" s="168" t="s">
        <v>340</v>
      </c>
      <c r="C1515" s="168" t="s">
        <v>3487</v>
      </c>
      <c r="D1515" s="168" t="s">
        <v>3198</v>
      </c>
      <c r="E1515" s="168" t="s">
        <v>3199</v>
      </c>
    </row>
    <row r="1516" spans="1:5" x14ac:dyDescent="0.25">
      <c r="A1516" s="168">
        <v>1553</v>
      </c>
      <c r="B1516" s="168" t="s">
        <v>340</v>
      </c>
      <c r="C1516" s="168" t="s">
        <v>3487</v>
      </c>
      <c r="D1516" s="168" t="s">
        <v>3200</v>
      </c>
      <c r="E1516" s="168" t="s">
        <v>3201</v>
      </c>
    </row>
    <row r="1517" spans="1:5" x14ac:dyDescent="0.25">
      <c r="A1517" s="168">
        <v>1554</v>
      </c>
      <c r="B1517" s="168" t="s">
        <v>340</v>
      </c>
      <c r="C1517" s="168" t="s">
        <v>3487</v>
      </c>
      <c r="D1517" s="168" t="s">
        <v>3202</v>
      </c>
      <c r="E1517" s="168" t="s">
        <v>3203</v>
      </c>
    </row>
    <row r="1518" spans="1:5" x14ac:dyDescent="0.25">
      <c r="A1518" s="168">
        <v>1555</v>
      </c>
      <c r="B1518" s="168" t="s">
        <v>340</v>
      </c>
      <c r="C1518" s="168" t="s">
        <v>3487</v>
      </c>
      <c r="D1518" s="168" t="s">
        <v>3204</v>
      </c>
      <c r="E1518" s="168" t="s">
        <v>3205</v>
      </c>
    </row>
    <row r="1519" spans="1:5" x14ac:dyDescent="0.25">
      <c r="A1519" s="168">
        <v>1556</v>
      </c>
      <c r="B1519" s="168" t="s">
        <v>340</v>
      </c>
      <c r="C1519" s="168" t="s">
        <v>3487</v>
      </c>
      <c r="D1519" s="168" t="s">
        <v>3206</v>
      </c>
      <c r="E1519" s="168" t="s">
        <v>3207</v>
      </c>
    </row>
    <row r="1520" spans="1:5" x14ac:dyDescent="0.25">
      <c r="A1520" s="168">
        <v>1557</v>
      </c>
      <c r="B1520" s="168" t="s">
        <v>340</v>
      </c>
      <c r="C1520" s="168" t="s">
        <v>3487</v>
      </c>
      <c r="D1520" s="168" t="s">
        <v>3208</v>
      </c>
      <c r="E1520" s="168" t="s">
        <v>3209</v>
      </c>
    </row>
    <row r="1521" spans="1:5" x14ac:dyDescent="0.25">
      <c r="A1521" s="168">
        <v>1558</v>
      </c>
      <c r="B1521" s="168" t="s">
        <v>340</v>
      </c>
      <c r="C1521" s="168" t="s">
        <v>3487</v>
      </c>
      <c r="D1521" s="168" t="s">
        <v>3210</v>
      </c>
      <c r="E1521" s="168" t="s">
        <v>3211</v>
      </c>
    </row>
    <row r="1522" spans="1:5" x14ac:dyDescent="0.25">
      <c r="A1522" s="168">
        <v>1559</v>
      </c>
      <c r="B1522" s="168" t="s">
        <v>340</v>
      </c>
      <c r="C1522" s="168" t="s">
        <v>3487</v>
      </c>
      <c r="D1522" s="168" t="s">
        <v>3212</v>
      </c>
      <c r="E1522" s="168" t="s">
        <v>3213</v>
      </c>
    </row>
    <row r="1523" spans="1:5" x14ac:dyDescent="0.25">
      <c r="A1523" s="168">
        <v>1560</v>
      </c>
      <c r="B1523" s="168" t="s">
        <v>340</v>
      </c>
      <c r="C1523" s="168" t="s">
        <v>3487</v>
      </c>
      <c r="D1523" s="168" t="s">
        <v>3214</v>
      </c>
      <c r="E1523" s="168" t="s">
        <v>3215</v>
      </c>
    </row>
    <row r="1524" spans="1:5" x14ac:dyDescent="0.25">
      <c r="A1524" s="168">
        <v>1561</v>
      </c>
      <c r="B1524" s="168" t="s">
        <v>340</v>
      </c>
      <c r="C1524" s="168" t="s">
        <v>3487</v>
      </c>
      <c r="D1524" s="168" t="s">
        <v>3216</v>
      </c>
      <c r="E1524" s="168" t="s">
        <v>3217</v>
      </c>
    </row>
    <row r="1525" spans="1:5" x14ac:dyDescent="0.25">
      <c r="A1525" s="168">
        <v>1562</v>
      </c>
      <c r="B1525" s="168" t="s">
        <v>340</v>
      </c>
      <c r="C1525" s="168" t="s">
        <v>3487</v>
      </c>
      <c r="D1525" s="168" t="s">
        <v>3218</v>
      </c>
      <c r="E1525" s="168" t="s">
        <v>3219</v>
      </c>
    </row>
    <row r="1526" spans="1:5" x14ac:dyDescent="0.25">
      <c r="A1526" s="168">
        <v>1563</v>
      </c>
      <c r="B1526" s="168" t="s">
        <v>340</v>
      </c>
      <c r="C1526" s="168" t="s">
        <v>3487</v>
      </c>
      <c r="D1526" s="168" t="s">
        <v>3220</v>
      </c>
      <c r="E1526" s="168" t="s">
        <v>3221</v>
      </c>
    </row>
    <row r="1527" spans="1:5" x14ac:dyDescent="0.25">
      <c r="A1527" s="168">
        <v>1564</v>
      </c>
      <c r="B1527" s="168" t="s">
        <v>340</v>
      </c>
      <c r="C1527" s="168" t="s">
        <v>3487</v>
      </c>
      <c r="D1527" s="168" t="s">
        <v>3222</v>
      </c>
      <c r="E1527" s="168" t="s">
        <v>3223</v>
      </c>
    </row>
    <row r="1528" spans="1:5" x14ac:dyDescent="0.25">
      <c r="A1528" s="168">
        <v>1565</v>
      </c>
      <c r="B1528" s="168" t="s">
        <v>340</v>
      </c>
      <c r="C1528" s="168" t="s">
        <v>3487</v>
      </c>
      <c r="D1528" s="168" t="s">
        <v>3224</v>
      </c>
      <c r="E1528" s="168" t="s">
        <v>3225</v>
      </c>
    </row>
    <row r="1529" spans="1:5" x14ac:dyDescent="0.25">
      <c r="A1529" s="168">
        <v>1566</v>
      </c>
      <c r="B1529" s="168" t="s">
        <v>340</v>
      </c>
      <c r="C1529" s="168" t="s">
        <v>3487</v>
      </c>
      <c r="D1529" s="168" t="s">
        <v>3226</v>
      </c>
      <c r="E1529" s="168" t="s">
        <v>3227</v>
      </c>
    </row>
    <row r="1530" spans="1:5" x14ac:dyDescent="0.25">
      <c r="A1530" s="168">
        <v>1567</v>
      </c>
      <c r="B1530" s="168" t="s">
        <v>340</v>
      </c>
      <c r="C1530" s="168" t="s">
        <v>3487</v>
      </c>
      <c r="D1530" s="168" t="s">
        <v>3228</v>
      </c>
      <c r="E1530" s="168" t="s">
        <v>3229</v>
      </c>
    </row>
    <row r="1531" spans="1:5" x14ac:dyDescent="0.25">
      <c r="A1531" s="168">
        <v>1568</v>
      </c>
      <c r="B1531" s="168" t="s">
        <v>340</v>
      </c>
      <c r="C1531" s="168" t="s">
        <v>3487</v>
      </c>
      <c r="D1531" s="168" t="s">
        <v>3230</v>
      </c>
      <c r="E1531" s="168" t="s">
        <v>3231</v>
      </c>
    </row>
    <row r="1532" spans="1:5" x14ac:dyDescent="0.25">
      <c r="A1532" s="168">
        <v>1569</v>
      </c>
      <c r="B1532" s="168" t="s">
        <v>340</v>
      </c>
      <c r="C1532" s="168" t="s">
        <v>3487</v>
      </c>
      <c r="D1532" s="168" t="s">
        <v>3232</v>
      </c>
      <c r="E1532" s="168" t="s">
        <v>3233</v>
      </c>
    </row>
    <row r="1533" spans="1:5" x14ac:dyDescent="0.25">
      <c r="A1533" s="168">
        <v>1570</v>
      </c>
      <c r="B1533" s="168" t="s">
        <v>340</v>
      </c>
      <c r="C1533" s="168" t="s">
        <v>3487</v>
      </c>
      <c r="D1533" s="168" t="s">
        <v>3234</v>
      </c>
      <c r="E1533" s="168" t="s">
        <v>3235</v>
      </c>
    </row>
    <row r="1534" spans="1:5" x14ac:dyDescent="0.25">
      <c r="A1534" s="168">
        <v>1571</v>
      </c>
      <c r="B1534" s="168" t="s">
        <v>340</v>
      </c>
      <c r="C1534" s="168" t="s">
        <v>3487</v>
      </c>
      <c r="D1534" s="168" t="s">
        <v>3236</v>
      </c>
      <c r="E1534" s="168" t="s">
        <v>3237</v>
      </c>
    </row>
    <row r="1535" spans="1:5" x14ac:dyDescent="0.25">
      <c r="A1535" s="168">
        <v>1572</v>
      </c>
      <c r="B1535" s="168" t="s">
        <v>340</v>
      </c>
      <c r="C1535" s="168" t="s">
        <v>3487</v>
      </c>
      <c r="D1535" s="168" t="s">
        <v>3238</v>
      </c>
      <c r="E1535" s="168" t="s">
        <v>3239</v>
      </c>
    </row>
    <row r="1536" spans="1:5" x14ac:dyDescent="0.25">
      <c r="A1536" s="168">
        <v>1573</v>
      </c>
      <c r="B1536" s="168" t="s">
        <v>340</v>
      </c>
      <c r="C1536" s="168" t="s">
        <v>3487</v>
      </c>
      <c r="D1536" s="168" t="s">
        <v>3240</v>
      </c>
      <c r="E1536" s="168" t="s">
        <v>3241</v>
      </c>
    </row>
    <row r="1537" spans="1:5" x14ac:dyDescent="0.25">
      <c r="A1537" s="168">
        <v>1574</v>
      </c>
      <c r="B1537" s="168" t="s">
        <v>340</v>
      </c>
      <c r="C1537" s="168" t="s">
        <v>3487</v>
      </c>
      <c r="D1537" s="168" t="s">
        <v>3242</v>
      </c>
      <c r="E1537" s="168" t="s">
        <v>3243</v>
      </c>
    </row>
    <row r="1538" spans="1:5" x14ac:dyDescent="0.25">
      <c r="A1538" s="168">
        <v>1575</v>
      </c>
      <c r="B1538" s="168" t="s">
        <v>340</v>
      </c>
      <c r="C1538" s="168" t="s">
        <v>3487</v>
      </c>
      <c r="D1538" s="168" t="s">
        <v>3244</v>
      </c>
      <c r="E1538" s="168" t="s">
        <v>3245</v>
      </c>
    </row>
    <row r="1539" spans="1:5" x14ac:dyDescent="0.25">
      <c r="A1539" s="168">
        <v>1576</v>
      </c>
      <c r="B1539" s="168" t="s">
        <v>340</v>
      </c>
      <c r="C1539" s="168" t="s">
        <v>3487</v>
      </c>
      <c r="D1539" s="168" t="s">
        <v>3246</v>
      </c>
      <c r="E1539" s="168" t="s">
        <v>3247</v>
      </c>
    </row>
    <row r="1540" spans="1:5" x14ac:dyDescent="0.25">
      <c r="A1540" s="168">
        <v>1577</v>
      </c>
      <c r="B1540" s="168" t="s">
        <v>340</v>
      </c>
      <c r="C1540" s="168" t="s">
        <v>3487</v>
      </c>
      <c r="D1540" s="168" t="s">
        <v>3248</v>
      </c>
      <c r="E1540" s="168" t="s">
        <v>3249</v>
      </c>
    </row>
    <row r="1541" spans="1:5" x14ac:dyDescent="0.25">
      <c r="A1541" s="168">
        <v>1578</v>
      </c>
      <c r="B1541" s="168" t="s">
        <v>340</v>
      </c>
      <c r="C1541" s="168" t="s">
        <v>3487</v>
      </c>
      <c r="D1541" s="168" t="s">
        <v>3250</v>
      </c>
      <c r="E1541" s="168" t="s">
        <v>3251</v>
      </c>
    </row>
    <row r="1542" spans="1:5" x14ac:dyDescent="0.25">
      <c r="A1542" s="168">
        <v>1579</v>
      </c>
      <c r="B1542" s="168" t="s">
        <v>340</v>
      </c>
      <c r="C1542" s="168" t="s">
        <v>3487</v>
      </c>
      <c r="D1542" s="168" t="s">
        <v>3252</v>
      </c>
      <c r="E1542" s="168" t="s">
        <v>3253</v>
      </c>
    </row>
    <row r="1543" spans="1:5" x14ac:dyDescent="0.25">
      <c r="A1543" s="168">
        <v>1580</v>
      </c>
      <c r="B1543" s="168" t="s">
        <v>340</v>
      </c>
      <c r="C1543" s="168" t="s">
        <v>3487</v>
      </c>
      <c r="D1543" s="168" t="s">
        <v>3254</v>
      </c>
      <c r="E1543" s="168" t="s">
        <v>3255</v>
      </c>
    </row>
    <row r="1544" spans="1:5" x14ac:dyDescent="0.25">
      <c r="A1544" s="168">
        <v>1581</v>
      </c>
      <c r="B1544" s="168" t="s">
        <v>340</v>
      </c>
      <c r="C1544" s="168" t="s">
        <v>3487</v>
      </c>
      <c r="D1544" s="168" t="s">
        <v>3256</v>
      </c>
      <c r="E1544" s="168" t="s">
        <v>3257</v>
      </c>
    </row>
    <row r="1545" spans="1:5" x14ac:dyDescent="0.25">
      <c r="A1545" s="168">
        <v>1582</v>
      </c>
      <c r="B1545" s="168" t="s">
        <v>340</v>
      </c>
      <c r="C1545" s="168" t="s">
        <v>3487</v>
      </c>
      <c r="D1545" s="168" t="s">
        <v>3258</v>
      </c>
      <c r="E1545" s="168" t="s">
        <v>3259</v>
      </c>
    </row>
    <row r="1546" spans="1:5" x14ac:dyDescent="0.25">
      <c r="A1546" s="168">
        <v>1583</v>
      </c>
      <c r="B1546" s="168" t="s">
        <v>340</v>
      </c>
      <c r="C1546" s="168" t="s">
        <v>3487</v>
      </c>
      <c r="D1546" s="168" t="s">
        <v>3260</v>
      </c>
      <c r="E1546" s="168" t="s">
        <v>3261</v>
      </c>
    </row>
    <row r="1547" spans="1:5" x14ac:dyDescent="0.25">
      <c r="A1547" s="168">
        <v>1584</v>
      </c>
      <c r="B1547" s="168" t="s">
        <v>340</v>
      </c>
      <c r="C1547" s="168" t="s">
        <v>3487</v>
      </c>
      <c r="D1547" s="168" t="s">
        <v>3262</v>
      </c>
      <c r="E1547" s="168" t="s">
        <v>3263</v>
      </c>
    </row>
    <row r="1548" spans="1:5" x14ac:dyDescent="0.25">
      <c r="A1548" s="168">
        <v>1585</v>
      </c>
      <c r="B1548" s="168" t="s">
        <v>340</v>
      </c>
      <c r="C1548" s="168" t="s">
        <v>3487</v>
      </c>
      <c r="D1548" s="168" t="s">
        <v>3264</v>
      </c>
      <c r="E1548" s="168" t="s">
        <v>3265</v>
      </c>
    </row>
    <row r="1549" spans="1:5" x14ac:dyDescent="0.25">
      <c r="A1549" s="168">
        <v>1586</v>
      </c>
      <c r="B1549" s="168" t="s">
        <v>340</v>
      </c>
      <c r="C1549" s="168" t="s">
        <v>3487</v>
      </c>
      <c r="D1549" s="168" t="s">
        <v>3266</v>
      </c>
      <c r="E1549" s="168" t="s">
        <v>3267</v>
      </c>
    </row>
    <row r="1550" spans="1:5" x14ac:dyDescent="0.25">
      <c r="A1550" s="168">
        <v>1587</v>
      </c>
      <c r="B1550" s="168" t="s">
        <v>340</v>
      </c>
      <c r="C1550" s="168" t="s">
        <v>3487</v>
      </c>
      <c r="D1550" s="168" t="s">
        <v>3268</v>
      </c>
      <c r="E1550" s="168" t="s">
        <v>3269</v>
      </c>
    </row>
    <row r="1551" spans="1:5" x14ac:dyDescent="0.25">
      <c r="A1551" s="168">
        <v>1588</v>
      </c>
      <c r="B1551" s="168" t="s">
        <v>340</v>
      </c>
      <c r="C1551" s="168" t="s">
        <v>3487</v>
      </c>
      <c r="D1551" s="168" t="s">
        <v>3270</v>
      </c>
      <c r="E1551" s="168" t="s">
        <v>3271</v>
      </c>
    </row>
    <row r="1552" spans="1:5" x14ac:dyDescent="0.25">
      <c r="A1552" s="168">
        <v>1589</v>
      </c>
      <c r="B1552" s="168" t="s">
        <v>340</v>
      </c>
      <c r="C1552" s="168" t="s">
        <v>3487</v>
      </c>
      <c r="D1552" s="168" t="s">
        <v>3272</v>
      </c>
      <c r="E1552" s="168" t="s">
        <v>3273</v>
      </c>
    </row>
    <row r="1553" spans="1:5" x14ac:dyDescent="0.25">
      <c r="A1553" s="168">
        <v>1590</v>
      </c>
      <c r="B1553" s="168" t="s">
        <v>340</v>
      </c>
      <c r="C1553" s="168" t="s">
        <v>3487</v>
      </c>
      <c r="D1553" s="168" t="s">
        <v>3274</v>
      </c>
      <c r="E1553" s="168" t="s">
        <v>3275</v>
      </c>
    </row>
    <row r="1554" spans="1:5" x14ac:dyDescent="0.25">
      <c r="A1554" s="168">
        <v>1591</v>
      </c>
      <c r="B1554" s="168" t="s">
        <v>340</v>
      </c>
      <c r="C1554" s="168" t="s">
        <v>3487</v>
      </c>
      <c r="D1554" s="168" t="s">
        <v>3276</v>
      </c>
      <c r="E1554" s="168" t="s">
        <v>3277</v>
      </c>
    </row>
    <row r="1555" spans="1:5" x14ac:dyDescent="0.25">
      <c r="A1555" s="168">
        <v>1592</v>
      </c>
      <c r="B1555" s="168" t="s">
        <v>340</v>
      </c>
      <c r="C1555" s="168" t="s">
        <v>3487</v>
      </c>
      <c r="D1555" s="168" t="s">
        <v>3278</v>
      </c>
      <c r="E1555" s="168" t="s">
        <v>3279</v>
      </c>
    </row>
    <row r="1556" spans="1:5" x14ac:dyDescent="0.25">
      <c r="A1556" s="168">
        <v>1593</v>
      </c>
      <c r="B1556" s="168" t="s">
        <v>340</v>
      </c>
      <c r="C1556" s="168" t="s">
        <v>3487</v>
      </c>
      <c r="D1556" s="168" t="s">
        <v>3280</v>
      </c>
      <c r="E1556" s="168" t="s">
        <v>3281</v>
      </c>
    </row>
    <row r="1557" spans="1:5" x14ac:dyDescent="0.25">
      <c r="A1557" s="168">
        <v>1594</v>
      </c>
      <c r="B1557" s="168" t="s">
        <v>340</v>
      </c>
      <c r="C1557" s="168" t="s">
        <v>3487</v>
      </c>
      <c r="D1557" s="168" t="s">
        <v>3282</v>
      </c>
      <c r="E1557" s="168" t="s">
        <v>3283</v>
      </c>
    </row>
    <row r="1558" spans="1:5" x14ac:dyDescent="0.25">
      <c r="A1558" s="168">
        <v>1595</v>
      </c>
      <c r="B1558" s="168" t="s">
        <v>340</v>
      </c>
      <c r="C1558" s="168" t="s">
        <v>3487</v>
      </c>
      <c r="D1558" s="168" t="s">
        <v>3284</v>
      </c>
      <c r="E1558" s="168" t="s">
        <v>3285</v>
      </c>
    </row>
    <row r="1559" spans="1:5" x14ac:dyDescent="0.25">
      <c r="A1559" s="168">
        <v>1596</v>
      </c>
      <c r="B1559" s="168" t="s">
        <v>340</v>
      </c>
      <c r="C1559" s="168" t="s">
        <v>3487</v>
      </c>
      <c r="D1559" s="168" t="s">
        <v>3286</v>
      </c>
      <c r="E1559" s="168" t="s">
        <v>3287</v>
      </c>
    </row>
    <row r="1560" spans="1:5" x14ac:dyDescent="0.25">
      <c r="A1560" s="168">
        <v>1597</v>
      </c>
      <c r="B1560" s="168" t="s">
        <v>340</v>
      </c>
      <c r="C1560" s="168" t="s">
        <v>3487</v>
      </c>
      <c r="D1560" s="168" t="s">
        <v>3288</v>
      </c>
      <c r="E1560" s="168" t="s">
        <v>3289</v>
      </c>
    </row>
    <row r="1561" spans="1:5" x14ac:dyDescent="0.25">
      <c r="A1561" s="168">
        <v>1598</v>
      </c>
      <c r="B1561" s="168" t="s">
        <v>340</v>
      </c>
      <c r="C1561" s="168" t="s">
        <v>3487</v>
      </c>
      <c r="D1561" s="168" t="s">
        <v>3290</v>
      </c>
      <c r="E1561" s="168" t="s">
        <v>3291</v>
      </c>
    </row>
    <row r="1562" spans="1:5" x14ac:dyDescent="0.25">
      <c r="A1562" s="168">
        <v>1599</v>
      </c>
      <c r="B1562" s="168" t="s">
        <v>340</v>
      </c>
      <c r="C1562" s="168" t="s">
        <v>3487</v>
      </c>
      <c r="D1562" s="168" t="s">
        <v>3292</v>
      </c>
      <c r="E1562" s="168" t="s">
        <v>3293</v>
      </c>
    </row>
    <row r="1563" spans="1:5" x14ac:dyDescent="0.25">
      <c r="A1563" s="168">
        <v>1600</v>
      </c>
      <c r="B1563" s="168" t="s">
        <v>340</v>
      </c>
      <c r="C1563" s="168" t="s">
        <v>3487</v>
      </c>
      <c r="D1563" s="168" t="s">
        <v>3294</v>
      </c>
      <c r="E1563" s="168" t="s">
        <v>3295</v>
      </c>
    </row>
    <row r="1564" spans="1:5" x14ac:dyDescent="0.25">
      <c r="A1564" s="168">
        <v>1601</v>
      </c>
      <c r="B1564" s="168" t="s">
        <v>340</v>
      </c>
      <c r="C1564" s="168" t="s">
        <v>3487</v>
      </c>
      <c r="D1564" s="168" t="s">
        <v>3296</v>
      </c>
      <c r="E1564" s="168" t="s">
        <v>3297</v>
      </c>
    </row>
    <row r="1565" spans="1:5" x14ac:dyDescent="0.25">
      <c r="A1565" s="168">
        <v>1602</v>
      </c>
      <c r="B1565" s="168" t="s">
        <v>340</v>
      </c>
      <c r="C1565" s="168" t="s">
        <v>3487</v>
      </c>
      <c r="D1565" s="168" t="s">
        <v>3298</v>
      </c>
      <c r="E1565" s="168" t="s">
        <v>3299</v>
      </c>
    </row>
    <row r="1566" spans="1:5" x14ac:dyDescent="0.25">
      <c r="A1566" s="168">
        <v>1603</v>
      </c>
      <c r="B1566" s="168" t="s">
        <v>340</v>
      </c>
      <c r="C1566" s="168" t="s">
        <v>3487</v>
      </c>
      <c r="D1566" s="168" t="s">
        <v>3300</v>
      </c>
      <c r="E1566" s="168" t="s">
        <v>3301</v>
      </c>
    </row>
    <row r="1567" spans="1:5" x14ac:dyDescent="0.25">
      <c r="A1567" s="168">
        <v>1604</v>
      </c>
      <c r="B1567" s="168" t="s">
        <v>340</v>
      </c>
      <c r="C1567" s="168" t="s">
        <v>3487</v>
      </c>
      <c r="D1567" s="168" t="s">
        <v>3302</v>
      </c>
      <c r="E1567" s="168" t="s">
        <v>3303</v>
      </c>
    </row>
    <row r="1568" spans="1:5" x14ac:dyDescent="0.25">
      <c r="A1568" s="168">
        <v>1605</v>
      </c>
      <c r="B1568" s="168" t="s">
        <v>340</v>
      </c>
      <c r="C1568" s="168" t="s">
        <v>3487</v>
      </c>
      <c r="D1568" s="168" t="s">
        <v>3304</v>
      </c>
      <c r="E1568" s="168" t="s">
        <v>3305</v>
      </c>
    </row>
    <row r="1569" spans="1:5" x14ac:dyDescent="0.25">
      <c r="A1569" s="168">
        <v>1606</v>
      </c>
      <c r="B1569" s="168" t="s">
        <v>340</v>
      </c>
      <c r="C1569" s="168" t="s">
        <v>3487</v>
      </c>
      <c r="D1569" s="168" t="s">
        <v>3306</v>
      </c>
      <c r="E1569" s="168" t="s">
        <v>3307</v>
      </c>
    </row>
    <row r="1570" spans="1:5" x14ac:dyDescent="0.25">
      <c r="A1570" s="168">
        <v>1607</v>
      </c>
      <c r="B1570" s="168" t="s">
        <v>340</v>
      </c>
      <c r="C1570" s="168" t="s">
        <v>3487</v>
      </c>
      <c r="D1570" s="168" t="s">
        <v>3308</v>
      </c>
      <c r="E1570" s="168" t="s">
        <v>3309</v>
      </c>
    </row>
    <row r="1571" spans="1:5" x14ac:dyDescent="0.25">
      <c r="A1571" s="168">
        <v>1608</v>
      </c>
      <c r="B1571" s="168" t="s">
        <v>340</v>
      </c>
      <c r="C1571" s="168" t="s">
        <v>3487</v>
      </c>
      <c r="D1571" s="168" t="s">
        <v>3310</v>
      </c>
      <c r="E1571" s="168" t="s">
        <v>3311</v>
      </c>
    </row>
    <row r="1572" spans="1:5" x14ac:dyDescent="0.25">
      <c r="A1572" s="168">
        <v>1609</v>
      </c>
      <c r="B1572" s="168" t="s">
        <v>340</v>
      </c>
      <c r="C1572" s="168" t="s">
        <v>3487</v>
      </c>
      <c r="D1572" s="168" t="s">
        <v>3312</v>
      </c>
      <c r="E1572" s="168" t="s">
        <v>3313</v>
      </c>
    </row>
    <row r="1573" spans="1:5" x14ac:dyDescent="0.25">
      <c r="A1573" s="168">
        <v>1610</v>
      </c>
      <c r="B1573" s="168" t="s">
        <v>340</v>
      </c>
      <c r="C1573" s="168" t="s">
        <v>3487</v>
      </c>
      <c r="D1573" s="168" t="s">
        <v>3314</v>
      </c>
      <c r="E1573" s="168" t="s">
        <v>3315</v>
      </c>
    </row>
    <row r="1574" spans="1:5" x14ac:dyDescent="0.25">
      <c r="A1574" s="168">
        <v>1611</v>
      </c>
      <c r="B1574" s="168" t="s">
        <v>340</v>
      </c>
      <c r="C1574" s="168" t="s">
        <v>3487</v>
      </c>
      <c r="D1574" s="168" t="s">
        <v>3316</v>
      </c>
      <c r="E1574" s="168" t="s">
        <v>3317</v>
      </c>
    </row>
    <row r="1575" spans="1:5" x14ac:dyDescent="0.25">
      <c r="A1575" s="168">
        <v>1612</v>
      </c>
      <c r="B1575" s="168" t="s">
        <v>340</v>
      </c>
      <c r="C1575" s="168" t="s">
        <v>3487</v>
      </c>
      <c r="D1575" s="168" t="s">
        <v>3318</v>
      </c>
      <c r="E1575" s="168" t="s">
        <v>3319</v>
      </c>
    </row>
    <row r="1576" spans="1:5" x14ac:dyDescent="0.25">
      <c r="A1576" s="168">
        <v>1613</v>
      </c>
      <c r="B1576" s="168" t="s">
        <v>340</v>
      </c>
      <c r="C1576" s="168" t="s">
        <v>3487</v>
      </c>
      <c r="D1576" s="168" t="s">
        <v>3320</v>
      </c>
      <c r="E1576" s="168" t="s">
        <v>3321</v>
      </c>
    </row>
    <row r="1577" spans="1:5" x14ac:dyDescent="0.25">
      <c r="A1577" s="168">
        <v>1614</v>
      </c>
      <c r="B1577" s="168" t="s">
        <v>340</v>
      </c>
      <c r="C1577" s="168" t="s">
        <v>3487</v>
      </c>
      <c r="D1577" s="168" t="s">
        <v>3322</v>
      </c>
      <c r="E1577" s="168" t="s">
        <v>3323</v>
      </c>
    </row>
    <row r="1578" spans="1:5" x14ac:dyDescent="0.25">
      <c r="A1578" s="168">
        <v>1615</v>
      </c>
      <c r="B1578" s="168" t="s">
        <v>340</v>
      </c>
      <c r="C1578" s="168" t="s">
        <v>3487</v>
      </c>
      <c r="D1578" s="168" t="s">
        <v>3324</v>
      </c>
      <c r="E1578" s="168" t="s">
        <v>3325</v>
      </c>
    </row>
    <row r="1579" spans="1:5" x14ac:dyDescent="0.25">
      <c r="A1579" s="168">
        <v>1616</v>
      </c>
      <c r="B1579" s="168" t="s">
        <v>340</v>
      </c>
      <c r="C1579" s="168" t="s">
        <v>3487</v>
      </c>
      <c r="D1579" s="168" t="s">
        <v>3326</v>
      </c>
      <c r="E1579" s="168" t="s">
        <v>3327</v>
      </c>
    </row>
    <row r="1580" spans="1:5" x14ac:dyDescent="0.25">
      <c r="A1580" s="168">
        <v>1617</v>
      </c>
      <c r="B1580" s="168" t="s">
        <v>340</v>
      </c>
      <c r="C1580" s="168" t="s">
        <v>3487</v>
      </c>
      <c r="D1580" s="168" t="s">
        <v>3328</v>
      </c>
      <c r="E1580" s="168" t="s">
        <v>3329</v>
      </c>
    </row>
    <row r="1581" spans="1:5" x14ac:dyDescent="0.25">
      <c r="A1581" s="168">
        <v>1618</v>
      </c>
      <c r="B1581" s="168" t="s">
        <v>340</v>
      </c>
      <c r="C1581" s="168" t="s">
        <v>3487</v>
      </c>
      <c r="D1581" s="168" t="s">
        <v>3330</v>
      </c>
      <c r="E1581" s="168" t="s">
        <v>3331</v>
      </c>
    </row>
    <row r="1582" spans="1:5" x14ac:dyDescent="0.25">
      <c r="A1582" s="168">
        <v>1619</v>
      </c>
      <c r="B1582" s="168" t="s">
        <v>340</v>
      </c>
      <c r="C1582" s="168" t="s">
        <v>3487</v>
      </c>
      <c r="D1582" s="168" t="s">
        <v>3332</v>
      </c>
      <c r="E1582" s="168" t="s">
        <v>3333</v>
      </c>
    </row>
    <row r="1583" spans="1:5" x14ac:dyDescent="0.25">
      <c r="A1583" s="168">
        <v>1620</v>
      </c>
      <c r="B1583" s="168" t="s">
        <v>340</v>
      </c>
      <c r="C1583" s="168" t="s">
        <v>3487</v>
      </c>
      <c r="D1583" s="168" t="s">
        <v>3334</v>
      </c>
      <c r="E1583" s="168" t="s">
        <v>3335</v>
      </c>
    </row>
    <row r="1584" spans="1:5" x14ac:dyDescent="0.25">
      <c r="A1584" s="168">
        <v>1621</v>
      </c>
      <c r="B1584" s="168" t="s">
        <v>340</v>
      </c>
      <c r="C1584" s="168" t="s">
        <v>3487</v>
      </c>
      <c r="D1584" s="168" t="s">
        <v>3336</v>
      </c>
      <c r="E1584" s="168" t="s">
        <v>3337</v>
      </c>
    </row>
    <row r="1585" spans="1:5" x14ac:dyDescent="0.25">
      <c r="A1585" s="168">
        <v>1622</v>
      </c>
      <c r="B1585" s="168" t="s">
        <v>340</v>
      </c>
      <c r="C1585" s="168" t="s">
        <v>3487</v>
      </c>
      <c r="D1585" s="168" t="s">
        <v>3338</v>
      </c>
      <c r="E1585" s="168" t="s">
        <v>3339</v>
      </c>
    </row>
    <row r="1586" spans="1:5" x14ac:dyDescent="0.25">
      <c r="A1586" s="168">
        <v>1623</v>
      </c>
      <c r="B1586" s="168" t="s">
        <v>340</v>
      </c>
      <c r="C1586" s="168" t="s">
        <v>3487</v>
      </c>
      <c r="D1586" s="168" t="s">
        <v>3340</v>
      </c>
      <c r="E1586" s="168" t="s">
        <v>3341</v>
      </c>
    </row>
    <row r="1587" spans="1:5" x14ac:dyDescent="0.25">
      <c r="A1587" s="168">
        <v>1624</v>
      </c>
      <c r="B1587" s="168" t="s">
        <v>340</v>
      </c>
      <c r="C1587" s="168" t="s">
        <v>3487</v>
      </c>
      <c r="D1587" s="168" t="s">
        <v>3342</v>
      </c>
      <c r="E1587" s="168" t="s">
        <v>3343</v>
      </c>
    </row>
    <row r="1588" spans="1:5" x14ac:dyDescent="0.25">
      <c r="A1588" s="168">
        <v>1625</v>
      </c>
      <c r="B1588" s="168" t="s">
        <v>340</v>
      </c>
      <c r="C1588" s="168" t="s">
        <v>3487</v>
      </c>
      <c r="D1588" s="168" t="s">
        <v>3344</v>
      </c>
      <c r="E1588" s="168" t="s">
        <v>3345</v>
      </c>
    </row>
    <row r="1589" spans="1:5" x14ac:dyDescent="0.25">
      <c r="A1589" s="168">
        <v>1626</v>
      </c>
      <c r="B1589" s="168" t="s">
        <v>340</v>
      </c>
      <c r="C1589" s="168" t="s">
        <v>3487</v>
      </c>
      <c r="D1589" s="168" t="s">
        <v>3346</v>
      </c>
      <c r="E1589" s="168" t="s">
        <v>3347</v>
      </c>
    </row>
    <row r="1590" spans="1:5" x14ac:dyDescent="0.25">
      <c r="A1590" s="168">
        <v>1627</v>
      </c>
      <c r="B1590" s="168" t="s">
        <v>340</v>
      </c>
      <c r="C1590" s="168" t="s">
        <v>3487</v>
      </c>
      <c r="D1590" s="168" t="s">
        <v>3348</v>
      </c>
      <c r="E1590" s="168" t="s">
        <v>3349</v>
      </c>
    </row>
    <row r="1591" spans="1:5" x14ac:dyDescent="0.25">
      <c r="A1591" s="168">
        <v>1628</v>
      </c>
      <c r="B1591" s="168" t="s">
        <v>340</v>
      </c>
      <c r="C1591" s="168" t="s">
        <v>3487</v>
      </c>
      <c r="D1591" s="168" t="s">
        <v>3350</v>
      </c>
      <c r="E1591" s="168" t="s">
        <v>3351</v>
      </c>
    </row>
    <row r="1592" spans="1:5" x14ac:dyDescent="0.25">
      <c r="A1592" s="168">
        <v>1629</v>
      </c>
      <c r="B1592" s="168" t="s">
        <v>340</v>
      </c>
      <c r="C1592" s="168" t="s">
        <v>3487</v>
      </c>
      <c r="D1592" s="168" t="s">
        <v>3352</v>
      </c>
      <c r="E1592" s="168" t="s">
        <v>3353</v>
      </c>
    </row>
    <row r="1593" spans="1:5" x14ac:dyDescent="0.25">
      <c r="A1593" s="168">
        <v>1630</v>
      </c>
      <c r="B1593" s="168" t="s">
        <v>340</v>
      </c>
      <c r="C1593" s="168" t="s">
        <v>3487</v>
      </c>
      <c r="D1593" s="168" t="s">
        <v>3354</v>
      </c>
      <c r="E1593" s="168" t="s">
        <v>3355</v>
      </c>
    </row>
    <row r="1594" spans="1:5" x14ac:dyDescent="0.25">
      <c r="A1594" s="168">
        <v>1631</v>
      </c>
      <c r="B1594" s="168" t="s">
        <v>340</v>
      </c>
      <c r="C1594" s="168" t="s">
        <v>3487</v>
      </c>
      <c r="D1594" s="168" t="s">
        <v>3356</v>
      </c>
      <c r="E1594" s="168" t="s">
        <v>3357</v>
      </c>
    </row>
    <row r="1595" spans="1:5" x14ac:dyDescent="0.25">
      <c r="A1595" s="168">
        <v>1632</v>
      </c>
      <c r="B1595" s="168" t="s">
        <v>340</v>
      </c>
      <c r="C1595" s="168" t="s">
        <v>3487</v>
      </c>
      <c r="D1595" s="168" t="s">
        <v>3358</v>
      </c>
      <c r="E1595" s="168" t="s">
        <v>3359</v>
      </c>
    </row>
    <row r="1596" spans="1:5" x14ac:dyDescent="0.25">
      <c r="A1596" s="168">
        <v>1633</v>
      </c>
      <c r="B1596" s="168" t="s">
        <v>340</v>
      </c>
      <c r="C1596" s="168" t="s">
        <v>3487</v>
      </c>
      <c r="D1596" s="168" t="s">
        <v>3360</v>
      </c>
      <c r="E1596" s="168" t="s">
        <v>3361</v>
      </c>
    </row>
    <row r="1597" spans="1:5" x14ac:dyDescent="0.25">
      <c r="A1597" s="168">
        <v>1634</v>
      </c>
      <c r="B1597" s="168" t="s">
        <v>340</v>
      </c>
      <c r="C1597" s="168" t="s">
        <v>3487</v>
      </c>
      <c r="D1597" s="168" t="s">
        <v>3362</v>
      </c>
      <c r="E1597" s="168" t="s">
        <v>3363</v>
      </c>
    </row>
    <row r="1598" spans="1:5" x14ac:dyDescent="0.25">
      <c r="A1598" s="168">
        <v>1635</v>
      </c>
      <c r="B1598" s="168" t="s">
        <v>340</v>
      </c>
      <c r="C1598" s="168" t="s">
        <v>3487</v>
      </c>
      <c r="D1598" s="168" t="s">
        <v>3364</v>
      </c>
      <c r="E1598" s="168" t="s">
        <v>3365</v>
      </c>
    </row>
    <row r="1599" spans="1:5" x14ac:dyDescent="0.25">
      <c r="A1599" s="168">
        <v>1636</v>
      </c>
      <c r="B1599" s="168" t="s">
        <v>340</v>
      </c>
      <c r="C1599" s="168" t="s">
        <v>3487</v>
      </c>
      <c r="D1599" s="168" t="s">
        <v>3366</v>
      </c>
      <c r="E1599" s="168" t="s">
        <v>3367</v>
      </c>
    </row>
    <row r="1600" spans="1:5" x14ac:dyDescent="0.25">
      <c r="A1600" s="168">
        <v>1637</v>
      </c>
      <c r="B1600" s="168" t="s">
        <v>340</v>
      </c>
      <c r="C1600" s="168" t="s">
        <v>3487</v>
      </c>
      <c r="D1600" s="168" t="s">
        <v>3368</v>
      </c>
      <c r="E1600" s="168" t="s">
        <v>3369</v>
      </c>
    </row>
    <row r="1601" spans="1:5" x14ac:dyDescent="0.25">
      <c r="A1601" s="168">
        <v>1638</v>
      </c>
      <c r="B1601" s="168" t="s">
        <v>340</v>
      </c>
      <c r="C1601" s="168" t="s">
        <v>3487</v>
      </c>
      <c r="D1601" s="168" t="s">
        <v>3370</v>
      </c>
      <c r="E1601" s="168" t="s">
        <v>3371</v>
      </c>
    </row>
    <row r="1602" spans="1:5" x14ac:dyDescent="0.25">
      <c r="A1602" s="168">
        <v>1639</v>
      </c>
      <c r="B1602" s="168" t="s">
        <v>340</v>
      </c>
      <c r="C1602" s="168" t="s">
        <v>3487</v>
      </c>
      <c r="D1602" s="168" t="s">
        <v>3372</v>
      </c>
      <c r="E1602" s="168" t="s">
        <v>3373</v>
      </c>
    </row>
    <row r="1603" spans="1:5" x14ac:dyDescent="0.25">
      <c r="A1603" s="168">
        <v>1640</v>
      </c>
      <c r="B1603" s="168" t="s">
        <v>340</v>
      </c>
      <c r="C1603" s="168" t="s">
        <v>3487</v>
      </c>
      <c r="D1603" s="168" t="s">
        <v>3374</v>
      </c>
      <c r="E1603" s="168" t="s">
        <v>3375</v>
      </c>
    </row>
    <row r="1604" spans="1:5" x14ac:dyDescent="0.25">
      <c r="A1604" s="168">
        <v>1641</v>
      </c>
      <c r="B1604" s="168" t="s">
        <v>340</v>
      </c>
      <c r="C1604" s="168" t="s">
        <v>3487</v>
      </c>
      <c r="D1604" s="168" t="s">
        <v>3376</v>
      </c>
      <c r="E1604" s="168" t="s">
        <v>3377</v>
      </c>
    </row>
    <row r="1605" spans="1:5" x14ac:dyDescent="0.25">
      <c r="A1605" s="168">
        <v>1642</v>
      </c>
      <c r="B1605" s="168" t="s">
        <v>340</v>
      </c>
      <c r="C1605" s="168" t="s">
        <v>3487</v>
      </c>
      <c r="D1605" s="168" t="s">
        <v>3378</v>
      </c>
      <c r="E1605" s="168" t="s">
        <v>3379</v>
      </c>
    </row>
    <row r="1606" spans="1:5" x14ac:dyDescent="0.25">
      <c r="A1606" s="168">
        <v>1643</v>
      </c>
      <c r="B1606" s="168" t="s">
        <v>340</v>
      </c>
      <c r="C1606" s="168" t="s">
        <v>3487</v>
      </c>
      <c r="D1606" s="168" t="s">
        <v>3380</v>
      </c>
      <c r="E1606" s="168" t="s">
        <v>3381</v>
      </c>
    </row>
    <row r="1607" spans="1:5" x14ac:dyDescent="0.25">
      <c r="A1607" s="168">
        <v>1644</v>
      </c>
      <c r="B1607" s="168" t="s">
        <v>340</v>
      </c>
      <c r="C1607" s="168" t="s">
        <v>3487</v>
      </c>
      <c r="D1607" s="168" t="s">
        <v>3382</v>
      </c>
      <c r="E1607" s="168" t="s">
        <v>3383</v>
      </c>
    </row>
    <row r="1608" spans="1:5" x14ac:dyDescent="0.25">
      <c r="A1608" s="168">
        <v>1645</v>
      </c>
      <c r="B1608" s="168" t="s">
        <v>340</v>
      </c>
      <c r="C1608" s="168" t="s">
        <v>3487</v>
      </c>
      <c r="D1608" s="168" t="s">
        <v>3384</v>
      </c>
      <c r="E1608" s="168" t="s">
        <v>3385</v>
      </c>
    </row>
    <row r="1609" spans="1:5" x14ac:dyDescent="0.25">
      <c r="A1609" s="168">
        <v>1646</v>
      </c>
      <c r="B1609" s="168" t="s">
        <v>340</v>
      </c>
      <c r="C1609" s="168" t="s">
        <v>3487</v>
      </c>
      <c r="D1609" s="168" t="s">
        <v>3386</v>
      </c>
      <c r="E1609" s="168" t="s">
        <v>3387</v>
      </c>
    </row>
    <row r="1610" spans="1:5" x14ac:dyDescent="0.25">
      <c r="A1610" s="168">
        <v>1647</v>
      </c>
      <c r="B1610" s="168" t="s">
        <v>340</v>
      </c>
      <c r="C1610" s="168" t="s">
        <v>3487</v>
      </c>
      <c r="D1610" s="168" t="s">
        <v>3388</v>
      </c>
      <c r="E1610" s="168" t="s">
        <v>3389</v>
      </c>
    </row>
    <row r="1611" spans="1:5" x14ac:dyDescent="0.25">
      <c r="A1611" s="168">
        <v>1648</v>
      </c>
      <c r="B1611" s="168" t="s">
        <v>340</v>
      </c>
      <c r="C1611" s="168" t="s">
        <v>3487</v>
      </c>
      <c r="D1611" s="168" t="s">
        <v>3390</v>
      </c>
      <c r="E1611" s="168" t="s">
        <v>3391</v>
      </c>
    </row>
    <row r="1612" spans="1:5" x14ac:dyDescent="0.25">
      <c r="A1612" s="168">
        <v>1649</v>
      </c>
      <c r="B1612" s="168" t="s">
        <v>340</v>
      </c>
      <c r="C1612" s="168" t="s">
        <v>3487</v>
      </c>
      <c r="D1612" s="168" t="s">
        <v>3392</v>
      </c>
      <c r="E1612" s="168" t="s">
        <v>3393</v>
      </c>
    </row>
    <row r="1613" spans="1:5" x14ac:dyDescent="0.25">
      <c r="A1613" s="168">
        <v>1650</v>
      </c>
      <c r="B1613" s="168" t="s">
        <v>340</v>
      </c>
      <c r="C1613" s="168" t="s">
        <v>3487</v>
      </c>
      <c r="D1613" s="168" t="s">
        <v>3394</v>
      </c>
      <c r="E1613" s="168" t="s">
        <v>3395</v>
      </c>
    </row>
    <row r="1614" spans="1:5" x14ac:dyDescent="0.25">
      <c r="A1614" s="168">
        <v>1651</v>
      </c>
      <c r="B1614" s="168" t="s">
        <v>340</v>
      </c>
      <c r="C1614" s="168" t="s">
        <v>3487</v>
      </c>
      <c r="D1614" s="168" t="s">
        <v>3396</v>
      </c>
      <c r="E1614" s="168" t="s">
        <v>3397</v>
      </c>
    </row>
    <row r="1615" spans="1:5" x14ac:dyDescent="0.25">
      <c r="A1615" s="168">
        <v>1652</v>
      </c>
      <c r="B1615" s="168" t="s">
        <v>340</v>
      </c>
      <c r="C1615" s="168" t="s">
        <v>3487</v>
      </c>
      <c r="D1615" s="168" t="s">
        <v>3398</v>
      </c>
      <c r="E1615" s="168" t="s">
        <v>3399</v>
      </c>
    </row>
    <row r="1616" spans="1:5" x14ac:dyDescent="0.25">
      <c r="A1616" s="168">
        <v>1653</v>
      </c>
      <c r="B1616" s="168" t="s">
        <v>340</v>
      </c>
      <c r="C1616" s="168" t="s">
        <v>3487</v>
      </c>
      <c r="D1616" s="168" t="s">
        <v>3400</v>
      </c>
      <c r="E1616" s="168" t="s">
        <v>3401</v>
      </c>
    </row>
    <row r="1617" spans="1:5" x14ac:dyDescent="0.25">
      <c r="A1617" s="168">
        <v>1654</v>
      </c>
      <c r="B1617" s="168" t="s">
        <v>340</v>
      </c>
      <c r="C1617" s="168" t="s">
        <v>3487</v>
      </c>
      <c r="D1617" s="168" t="s">
        <v>3402</v>
      </c>
      <c r="E1617" s="168" t="s">
        <v>3403</v>
      </c>
    </row>
    <row r="1618" spans="1:5" x14ac:dyDescent="0.25">
      <c r="A1618" s="168">
        <v>1655</v>
      </c>
      <c r="B1618" s="168" t="s">
        <v>340</v>
      </c>
      <c r="C1618" s="168" t="s">
        <v>3487</v>
      </c>
      <c r="D1618" s="168" t="s">
        <v>3404</v>
      </c>
      <c r="E1618" s="168" t="s">
        <v>3405</v>
      </c>
    </row>
    <row r="1619" spans="1:5" x14ac:dyDescent="0.25">
      <c r="A1619" s="168">
        <v>1656</v>
      </c>
      <c r="B1619" s="168" t="s">
        <v>340</v>
      </c>
      <c r="C1619" s="168" t="s">
        <v>3487</v>
      </c>
      <c r="D1619" s="168" t="s">
        <v>3406</v>
      </c>
      <c r="E1619" s="168" t="s">
        <v>3407</v>
      </c>
    </row>
    <row r="1620" spans="1:5" x14ac:dyDescent="0.25">
      <c r="A1620" s="168">
        <v>1657</v>
      </c>
      <c r="B1620" s="168" t="s">
        <v>340</v>
      </c>
      <c r="C1620" s="168" t="s">
        <v>3487</v>
      </c>
      <c r="D1620" s="168" t="s">
        <v>3408</v>
      </c>
      <c r="E1620" s="168" t="s">
        <v>3409</v>
      </c>
    </row>
    <row r="1621" spans="1:5" x14ac:dyDescent="0.25">
      <c r="A1621" s="168">
        <v>1658</v>
      </c>
      <c r="B1621" s="168" t="s">
        <v>340</v>
      </c>
      <c r="C1621" s="168" t="s">
        <v>3487</v>
      </c>
      <c r="D1621" s="168" t="s">
        <v>3410</v>
      </c>
      <c r="E1621" s="168" t="s">
        <v>3411</v>
      </c>
    </row>
    <row r="1622" spans="1:5" x14ac:dyDescent="0.25">
      <c r="A1622" s="168">
        <v>1659</v>
      </c>
      <c r="B1622" s="168" t="s">
        <v>340</v>
      </c>
      <c r="C1622" s="168" t="s">
        <v>3487</v>
      </c>
      <c r="D1622" s="168" t="s">
        <v>3412</v>
      </c>
      <c r="E1622" s="168" t="s">
        <v>3413</v>
      </c>
    </row>
    <row r="1623" spans="1:5" x14ac:dyDescent="0.25">
      <c r="A1623" s="168">
        <v>1660</v>
      </c>
      <c r="B1623" s="168" t="s">
        <v>340</v>
      </c>
      <c r="C1623" s="168" t="s">
        <v>3487</v>
      </c>
      <c r="D1623" s="168" t="s">
        <v>3414</v>
      </c>
      <c r="E1623" s="168" t="s">
        <v>3415</v>
      </c>
    </row>
    <row r="1624" spans="1:5" x14ac:dyDescent="0.25">
      <c r="A1624" s="168">
        <v>1661</v>
      </c>
      <c r="B1624" s="168" t="s">
        <v>340</v>
      </c>
      <c r="C1624" s="168" t="s">
        <v>3487</v>
      </c>
      <c r="D1624" s="168" t="s">
        <v>3416</v>
      </c>
      <c r="E1624" s="168" t="s">
        <v>3417</v>
      </c>
    </row>
    <row r="1625" spans="1:5" x14ac:dyDescent="0.25">
      <c r="A1625" s="168">
        <v>1662</v>
      </c>
      <c r="B1625" s="168" t="s">
        <v>340</v>
      </c>
      <c r="C1625" s="168" t="s">
        <v>3487</v>
      </c>
      <c r="D1625" s="168" t="s">
        <v>3418</v>
      </c>
      <c r="E1625" s="168" t="s">
        <v>3419</v>
      </c>
    </row>
    <row r="1626" spans="1:5" x14ac:dyDescent="0.25">
      <c r="A1626" s="168">
        <v>1663</v>
      </c>
      <c r="B1626" s="168" t="s">
        <v>340</v>
      </c>
      <c r="C1626" s="168" t="s">
        <v>3487</v>
      </c>
      <c r="D1626" s="168" t="s">
        <v>3420</v>
      </c>
      <c r="E1626" s="168" t="s">
        <v>3421</v>
      </c>
    </row>
    <row r="1627" spans="1:5" x14ac:dyDescent="0.25">
      <c r="A1627" s="168">
        <v>1664</v>
      </c>
      <c r="B1627" s="168" t="s">
        <v>340</v>
      </c>
      <c r="C1627" s="168" t="s">
        <v>3487</v>
      </c>
      <c r="D1627" s="168" t="s">
        <v>3422</v>
      </c>
      <c r="E1627" s="168" t="s">
        <v>3423</v>
      </c>
    </row>
    <row r="1628" spans="1:5" x14ac:dyDescent="0.25">
      <c r="A1628" s="168">
        <v>1665</v>
      </c>
      <c r="B1628" s="168" t="s">
        <v>340</v>
      </c>
      <c r="C1628" s="168" t="s">
        <v>3487</v>
      </c>
      <c r="D1628" s="168" t="s">
        <v>3424</v>
      </c>
      <c r="E1628" s="168" t="s">
        <v>3425</v>
      </c>
    </row>
    <row r="1629" spans="1:5" x14ac:dyDescent="0.25">
      <c r="A1629" s="168">
        <v>1666</v>
      </c>
      <c r="B1629" s="168" t="s">
        <v>340</v>
      </c>
      <c r="C1629" s="168" t="s">
        <v>3487</v>
      </c>
      <c r="D1629" s="168" t="s">
        <v>3426</v>
      </c>
      <c r="E1629" s="168" t="s">
        <v>3427</v>
      </c>
    </row>
    <row r="1630" spans="1:5" x14ac:dyDescent="0.25">
      <c r="A1630" s="168">
        <v>1667</v>
      </c>
      <c r="B1630" s="168" t="s">
        <v>340</v>
      </c>
      <c r="C1630" s="168" t="s">
        <v>3487</v>
      </c>
      <c r="D1630" s="168" t="s">
        <v>3428</v>
      </c>
      <c r="E1630" s="168" t="s">
        <v>3429</v>
      </c>
    </row>
    <row r="1631" spans="1:5" x14ac:dyDescent="0.25">
      <c r="A1631" s="168">
        <v>1668</v>
      </c>
      <c r="B1631" s="168" t="s">
        <v>340</v>
      </c>
      <c r="C1631" s="168" t="s">
        <v>3487</v>
      </c>
      <c r="D1631" s="168" t="s">
        <v>3430</v>
      </c>
      <c r="E1631" s="168" t="s">
        <v>3431</v>
      </c>
    </row>
    <row r="1632" spans="1:5" x14ac:dyDescent="0.25">
      <c r="A1632" s="168">
        <v>1669</v>
      </c>
      <c r="B1632" s="168" t="s">
        <v>340</v>
      </c>
      <c r="C1632" s="168" t="s">
        <v>3487</v>
      </c>
      <c r="D1632" s="168" t="s">
        <v>3432</v>
      </c>
      <c r="E1632" s="168" t="s">
        <v>3433</v>
      </c>
    </row>
    <row r="1633" spans="1:5" x14ac:dyDescent="0.25">
      <c r="A1633" s="168">
        <v>1670</v>
      </c>
      <c r="B1633" s="168" t="s">
        <v>340</v>
      </c>
      <c r="C1633" s="168" t="s">
        <v>3487</v>
      </c>
      <c r="D1633" s="168" t="s">
        <v>3434</v>
      </c>
      <c r="E1633" s="168" t="s">
        <v>3435</v>
      </c>
    </row>
    <row r="1634" spans="1:5" x14ac:dyDescent="0.25">
      <c r="A1634" s="168">
        <v>1671</v>
      </c>
      <c r="B1634" s="168" t="s">
        <v>340</v>
      </c>
      <c r="C1634" s="168" t="s">
        <v>3487</v>
      </c>
      <c r="D1634" s="168" t="s">
        <v>3436</v>
      </c>
      <c r="E1634" s="168" t="s">
        <v>3437</v>
      </c>
    </row>
    <row r="1635" spans="1:5" x14ac:dyDescent="0.25">
      <c r="A1635" s="168">
        <v>1672</v>
      </c>
      <c r="B1635" s="168" t="s">
        <v>340</v>
      </c>
      <c r="C1635" s="168" t="s">
        <v>3487</v>
      </c>
      <c r="D1635" s="168" t="s">
        <v>3438</v>
      </c>
      <c r="E1635" s="168" t="s">
        <v>3439</v>
      </c>
    </row>
    <row r="1636" spans="1:5" x14ac:dyDescent="0.25">
      <c r="A1636" s="168">
        <v>1673</v>
      </c>
      <c r="B1636" s="168" t="s">
        <v>340</v>
      </c>
      <c r="C1636" s="168" t="s">
        <v>3487</v>
      </c>
      <c r="D1636" s="168" t="s">
        <v>3440</v>
      </c>
      <c r="E1636" s="168" t="s">
        <v>3441</v>
      </c>
    </row>
    <row r="1637" spans="1:5" x14ac:dyDescent="0.25">
      <c r="A1637" s="168">
        <v>1674</v>
      </c>
      <c r="B1637" s="168" t="s">
        <v>340</v>
      </c>
      <c r="C1637" s="168" t="s">
        <v>3487</v>
      </c>
      <c r="D1637" s="168" t="s">
        <v>3442</v>
      </c>
      <c r="E1637" s="168" t="s">
        <v>3443</v>
      </c>
    </row>
    <row r="1638" spans="1:5" x14ac:dyDescent="0.25">
      <c r="A1638" s="168">
        <v>1675</v>
      </c>
      <c r="B1638" s="168" t="s">
        <v>340</v>
      </c>
      <c r="C1638" s="168" t="s">
        <v>3487</v>
      </c>
      <c r="D1638" s="168" t="s">
        <v>3444</v>
      </c>
      <c r="E1638" s="168" t="s">
        <v>3445</v>
      </c>
    </row>
    <row r="1639" spans="1:5" x14ac:dyDescent="0.25">
      <c r="A1639" s="168">
        <v>1676</v>
      </c>
      <c r="B1639" s="168" t="s">
        <v>340</v>
      </c>
      <c r="C1639" s="168" t="s">
        <v>3487</v>
      </c>
      <c r="D1639" s="168" t="s">
        <v>3446</v>
      </c>
      <c r="E1639" s="168" t="s">
        <v>3447</v>
      </c>
    </row>
    <row r="1640" spans="1:5" x14ac:dyDescent="0.25">
      <c r="A1640" s="168">
        <v>1677</v>
      </c>
      <c r="B1640" s="168" t="s">
        <v>340</v>
      </c>
      <c r="C1640" s="168" t="s">
        <v>3487</v>
      </c>
      <c r="D1640" s="168" t="s">
        <v>3448</v>
      </c>
      <c r="E1640" s="168" t="s">
        <v>3449</v>
      </c>
    </row>
    <row r="1641" spans="1:5" x14ac:dyDescent="0.25">
      <c r="A1641" s="168">
        <v>1678</v>
      </c>
      <c r="B1641" s="168" t="s">
        <v>340</v>
      </c>
      <c r="C1641" s="168" t="s">
        <v>3487</v>
      </c>
      <c r="D1641" s="168" t="s">
        <v>3450</v>
      </c>
      <c r="E1641" s="168" t="s">
        <v>3451</v>
      </c>
    </row>
    <row r="1642" spans="1:5" x14ac:dyDescent="0.25">
      <c r="A1642" s="168">
        <v>1679</v>
      </c>
      <c r="B1642" s="168" t="s">
        <v>340</v>
      </c>
      <c r="C1642" s="168" t="s">
        <v>3487</v>
      </c>
      <c r="D1642" s="168" t="s">
        <v>3452</v>
      </c>
      <c r="E1642" s="168" t="s">
        <v>3453</v>
      </c>
    </row>
    <row r="1643" spans="1:5" x14ac:dyDescent="0.25">
      <c r="A1643" s="168">
        <v>1680</v>
      </c>
      <c r="B1643" s="168" t="s">
        <v>340</v>
      </c>
      <c r="C1643" s="168" t="s">
        <v>3487</v>
      </c>
      <c r="D1643" s="168" t="s">
        <v>3454</v>
      </c>
      <c r="E1643" s="168" t="s">
        <v>3455</v>
      </c>
    </row>
    <row r="1644" spans="1:5" x14ac:dyDescent="0.25">
      <c r="A1644" s="168">
        <v>1681</v>
      </c>
      <c r="B1644" s="168" t="s">
        <v>340</v>
      </c>
      <c r="C1644" s="168" t="s">
        <v>3487</v>
      </c>
      <c r="D1644" s="168" t="s">
        <v>3456</v>
      </c>
      <c r="E1644" s="168" t="s">
        <v>3457</v>
      </c>
    </row>
    <row r="1645" spans="1:5" x14ac:dyDescent="0.25">
      <c r="A1645" s="168">
        <v>1682</v>
      </c>
      <c r="B1645" s="168" t="s">
        <v>340</v>
      </c>
      <c r="C1645" s="168" t="s">
        <v>3487</v>
      </c>
      <c r="D1645" s="168" t="s">
        <v>3458</v>
      </c>
      <c r="E1645" s="168" t="s">
        <v>3459</v>
      </c>
    </row>
    <row r="1646" spans="1:5" x14ac:dyDescent="0.25">
      <c r="A1646" s="168">
        <v>1683</v>
      </c>
      <c r="B1646" s="168" t="s">
        <v>340</v>
      </c>
      <c r="C1646" s="168" t="s">
        <v>3487</v>
      </c>
      <c r="D1646" s="168" t="s">
        <v>3460</v>
      </c>
      <c r="E1646" s="168" t="s">
        <v>3461</v>
      </c>
    </row>
    <row r="1647" spans="1:5" x14ac:dyDescent="0.25">
      <c r="A1647" s="168">
        <v>1684</v>
      </c>
      <c r="B1647" s="168" t="s">
        <v>340</v>
      </c>
      <c r="C1647" s="168" t="s">
        <v>3487</v>
      </c>
      <c r="D1647" s="168" t="s">
        <v>3462</v>
      </c>
      <c r="E1647" s="168" t="s">
        <v>3463</v>
      </c>
    </row>
    <row r="1648" spans="1:5" x14ac:dyDescent="0.25">
      <c r="A1648" s="168">
        <v>1685</v>
      </c>
      <c r="B1648" s="168" t="s">
        <v>340</v>
      </c>
      <c r="C1648" s="168" t="s">
        <v>3487</v>
      </c>
      <c r="D1648" s="168" t="s">
        <v>3464</v>
      </c>
      <c r="E1648" s="168" t="s">
        <v>3465</v>
      </c>
    </row>
    <row r="1649" spans="1:5" x14ac:dyDescent="0.25">
      <c r="A1649" s="168">
        <v>1686</v>
      </c>
      <c r="B1649" s="168" t="s">
        <v>340</v>
      </c>
      <c r="C1649" s="168" t="s">
        <v>3487</v>
      </c>
      <c r="D1649" s="168" t="s">
        <v>3466</v>
      </c>
      <c r="E1649" s="168" t="s">
        <v>3467</v>
      </c>
    </row>
    <row r="1650" spans="1:5" x14ac:dyDescent="0.25">
      <c r="A1650" s="168">
        <v>1687</v>
      </c>
      <c r="B1650" s="168" t="s">
        <v>340</v>
      </c>
      <c r="C1650" s="168" t="s">
        <v>3487</v>
      </c>
      <c r="D1650" s="168" t="s">
        <v>3468</v>
      </c>
      <c r="E1650" s="168" t="s">
        <v>3469</v>
      </c>
    </row>
    <row r="1651" spans="1:5" x14ac:dyDescent="0.25">
      <c r="A1651" s="168">
        <v>1688</v>
      </c>
      <c r="B1651" s="168" t="s">
        <v>340</v>
      </c>
      <c r="C1651" s="168" t="s">
        <v>3487</v>
      </c>
      <c r="D1651" s="168" t="s">
        <v>3470</v>
      </c>
      <c r="E1651" s="168" t="s">
        <v>3471</v>
      </c>
    </row>
    <row r="1652" spans="1:5" x14ac:dyDescent="0.25">
      <c r="A1652" s="168">
        <v>1689</v>
      </c>
      <c r="B1652" s="168" t="s">
        <v>340</v>
      </c>
      <c r="C1652" s="168" t="s">
        <v>3487</v>
      </c>
      <c r="D1652" s="168" t="s">
        <v>3472</v>
      </c>
      <c r="E1652" s="168" t="s">
        <v>3473</v>
      </c>
    </row>
    <row r="1653" spans="1:5" x14ac:dyDescent="0.25">
      <c r="A1653" s="168">
        <v>1690</v>
      </c>
      <c r="B1653" s="168" t="s">
        <v>340</v>
      </c>
      <c r="C1653" s="168" t="s">
        <v>3487</v>
      </c>
      <c r="D1653" s="168" t="s">
        <v>3474</v>
      </c>
      <c r="E1653" s="168" t="s">
        <v>3475</v>
      </c>
    </row>
    <row r="1654" spans="1:5" x14ac:dyDescent="0.25">
      <c r="A1654" s="168">
        <v>1691</v>
      </c>
      <c r="B1654" s="168" t="s">
        <v>340</v>
      </c>
      <c r="C1654" s="168" t="s">
        <v>3487</v>
      </c>
      <c r="D1654" s="168" t="s">
        <v>3476</v>
      </c>
      <c r="E1654" s="168" t="s">
        <v>3477</v>
      </c>
    </row>
    <row r="1655" spans="1:5" x14ac:dyDescent="0.25">
      <c r="A1655" s="168">
        <v>1692</v>
      </c>
      <c r="B1655" s="168" t="s">
        <v>340</v>
      </c>
      <c r="C1655" s="168" t="s">
        <v>3487</v>
      </c>
      <c r="D1655" s="168" t="s">
        <v>3478</v>
      </c>
      <c r="E1655" s="168" t="s">
        <v>3479</v>
      </c>
    </row>
    <row r="1656" spans="1:5" x14ac:dyDescent="0.25">
      <c r="A1656" s="168">
        <v>1693</v>
      </c>
      <c r="B1656" s="168" t="s">
        <v>340</v>
      </c>
      <c r="C1656" s="168" t="s">
        <v>3487</v>
      </c>
      <c r="D1656" s="168" t="s">
        <v>3480</v>
      </c>
      <c r="E1656" s="168" t="s">
        <v>3481</v>
      </c>
    </row>
    <row r="1657" spans="1:5" x14ac:dyDescent="0.25">
      <c r="A1657" s="168">
        <v>1694</v>
      </c>
      <c r="B1657" s="168" t="s">
        <v>340</v>
      </c>
      <c r="C1657" s="168" t="s">
        <v>3487</v>
      </c>
      <c r="D1657" s="168" t="s">
        <v>3482</v>
      </c>
      <c r="E1657" s="168" t="s">
        <v>3483</v>
      </c>
    </row>
    <row r="1658" spans="1:5" x14ac:dyDescent="0.25">
      <c r="A1658" s="168">
        <v>1695</v>
      </c>
      <c r="B1658" s="168" t="s">
        <v>340</v>
      </c>
      <c r="C1658" s="168" t="s">
        <v>3487</v>
      </c>
      <c r="D1658" s="168" t="s">
        <v>3484</v>
      </c>
      <c r="E1658" s="168" t="s">
        <v>3485</v>
      </c>
    </row>
  </sheetData>
  <sheetProtection algorithmName="SHA-512" hashValue="/+2dS1k+7sg3kDgq3uzNMlLAOnf7+8Y/MqB9b2+ldM6U2rRbJhDTvboda1U1mND1Tm0ZwBgIb7D12BhBFy3Pfg==" saltValue="SeL/wQ8bIh3jQtp4BpBp0w==" spinCount="100000"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7575D-3569-462C-B854-C8520D06DB67}">
  <sheetPr codeName="Sheet10"/>
  <dimension ref="A1:F16"/>
  <sheetViews>
    <sheetView workbookViewId="0">
      <selection activeCell="D9" sqref="D9"/>
    </sheetView>
  </sheetViews>
  <sheetFormatPr defaultRowHeight="15" x14ac:dyDescent="0.25"/>
  <cols>
    <col min="1" max="1" width="3" style="165" bestFit="1" customWidth="1"/>
    <col min="2" max="2" width="10.7109375" style="165" bestFit="1" customWidth="1"/>
    <col min="3" max="3" width="10.7109375" style="165" customWidth="1"/>
    <col min="4" max="4" width="4.42578125" style="165" bestFit="1" customWidth="1"/>
    <col min="5" max="6" width="29.28515625" style="165" bestFit="1" customWidth="1"/>
  </cols>
  <sheetData>
    <row r="1" spans="1:6" s="166" customFormat="1" x14ac:dyDescent="0.25">
      <c r="A1" s="170" t="s">
        <v>288</v>
      </c>
      <c r="B1" s="170" t="s">
        <v>289</v>
      </c>
      <c r="C1" s="170" t="s">
        <v>3486</v>
      </c>
      <c r="D1" s="170" t="s">
        <v>290</v>
      </c>
      <c r="E1" s="170" t="s">
        <v>291</v>
      </c>
      <c r="F1" s="170" t="s">
        <v>292</v>
      </c>
    </row>
    <row r="2" spans="1:6" x14ac:dyDescent="0.25">
      <c r="A2" s="165">
        <v>1</v>
      </c>
      <c r="B2" s="165" t="s">
        <v>309</v>
      </c>
      <c r="C2" s="165" t="s">
        <v>3487</v>
      </c>
      <c r="D2" s="165" t="s">
        <v>310</v>
      </c>
      <c r="E2" s="165" t="s">
        <v>297</v>
      </c>
      <c r="F2" s="165" t="s">
        <v>311</v>
      </c>
    </row>
    <row r="3" spans="1:6" x14ac:dyDescent="0.25">
      <c r="A3" s="165">
        <v>2</v>
      </c>
      <c r="B3" s="165" t="s">
        <v>309</v>
      </c>
      <c r="C3" s="165" t="s">
        <v>3487</v>
      </c>
      <c r="D3" s="165" t="s">
        <v>312</v>
      </c>
      <c r="E3" s="165" t="s">
        <v>303</v>
      </c>
      <c r="F3" s="165" t="s">
        <v>313</v>
      </c>
    </row>
    <row r="4" spans="1:6" x14ac:dyDescent="0.25">
      <c r="A4" s="165">
        <v>3</v>
      </c>
      <c r="B4" s="165" t="s">
        <v>309</v>
      </c>
      <c r="C4" s="165" t="s">
        <v>3487</v>
      </c>
      <c r="D4" s="165" t="s">
        <v>314</v>
      </c>
      <c r="E4" s="165" t="s">
        <v>303</v>
      </c>
      <c r="F4" s="165" t="s">
        <v>315</v>
      </c>
    </row>
    <row r="5" spans="1:6" x14ac:dyDescent="0.25">
      <c r="A5" s="165">
        <v>5</v>
      </c>
      <c r="B5" s="165" t="s">
        <v>309</v>
      </c>
      <c r="C5" s="165" t="s">
        <v>3487</v>
      </c>
      <c r="D5" s="165" t="s">
        <v>317</v>
      </c>
      <c r="E5" s="165" t="s">
        <v>318</v>
      </c>
      <c r="F5" s="165" t="s">
        <v>318</v>
      </c>
    </row>
    <row r="6" spans="1:6" x14ac:dyDescent="0.25">
      <c r="A6" s="165">
        <v>6</v>
      </c>
      <c r="B6" s="165" t="s">
        <v>309</v>
      </c>
      <c r="C6" s="165" t="s">
        <v>3487</v>
      </c>
      <c r="D6" s="165" t="s">
        <v>319</v>
      </c>
      <c r="E6" s="165" t="s">
        <v>320</v>
      </c>
      <c r="F6" s="165" t="s">
        <v>320</v>
      </c>
    </row>
    <row r="7" spans="1:6" x14ac:dyDescent="0.25">
      <c r="A7" s="165">
        <v>7</v>
      </c>
      <c r="B7" s="165" t="s">
        <v>309</v>
      </c>
      <c r="C7" s="165" t="s">
        <v>3487</v>
      </c>
      <c r="D7" s="165" t="s">
        <v>298</v>
      </c>
      <c r="E7" s="165" t="s">
        <v>321</v>
      </c>
      <c r="F7" s="165" t="s">
        <v>321</v>
      </c>
    </row>
    <row r="8" spans="1:6" x14ac:dyDescent="0.25">
      <c r="A8" s="165">
        <v>8</v>
      </c>
      <c r="B8" s="165" t="s">
        <v>309</v>
      </c>
      <c r="C8" s="165" t="s">
        <v>3487</v>
      </c>
      <c r="D8" s="165" t="s">
        <v>304</v>
      </c>
      <c r="E8" s="165" t="s">
        <v>322</v>
      </c>
      <c r="F8" s="165" t="s">
        <v>323</v>
      </c>
    </row>
    <row r="9" spans="1:6" x14ac:dyDescent="0.25">
      <c r="A9" s="165">
        <v>9</v>
      </c>
      <c r="B9" s="165" t="s">
        <v>309</v>
      </c>
      <c r="C9" s="165" t="s">
        <v>3487</v>
      </c>
      <c r="D9" s="165" t="s">
        <v>324</v>
      </c>
      <c r="E9" s="165" t="s">
        <v>325</v>
      </c>
      <c r="F9" s="165" t="s">
        <v>325</v>
      </c>
    </row>
    <row r="10" spans="1:6" x14ac:dyDescent="0.25">
      <c r="A10" s="165">
        <v>10</v>
      </c>
      <c r="B10" s="165" t="s">
        <v>309</v>
      </c>
      <c r="C10" s="165" t="s">
        <v>3487</v>
      </c>
      <c r="D10" s="165" t="s">
        <v>326</v>
      </c>
      <c r="E10" s="165" t="s">
        <v>327</v>
      </c>
      <c r="F10" s="165" t="s">
        <v>327</v>
      </c>
    </row>
    <row r="11" spans="1:6" x14ac:dyDescent="0.25">
      <c r="A11" s="165">
        <v>11</v>
      </c>
      <c r="B11" s="165" t="s">
        <v>309</v>
      </c>
      <c r="C11" s="165" t="s">
        <v>3487</v>
      </c>
      <c r="D11" s="165" t="s">
        <v>328</v>
      </c>
      <c r="E11" s="165" t="s">
        <v>329</v>
      </c>
      <c r="F11" s="165" t="s">
        <v>329</v>
      </c>
    </row>
    <row r="12" spans="1:6" x14ac:dyDescent="0.25">
      <c r="A12" s="165">
        <v>12</v>
      </c>
      <c r="B12" s="165" t="s">
        <v>309</v>
      </c>
      <c r="C12" s="165" t="s">
        <v>3487</v>
      </c>
      <c r="D12" s="165" t="s">
        <v>330</v>
      </c>
      <c r="E12" s="165" t="s">
        <v>331</v>
      </c>
      <c r="F12" s="165" t="s">
        <v>331</v>
      </c>
    </row>
    <row r="13" spans="1:6" x14ac:dyDescent="0.25">
      <c r="A13" s="165">
        <v>13</v>
      </c>
      <c r="B13" s="165" t="s">
        <v>309</v>
      </c>
      <c r="C13" s="165" t="s">
        <v>3487</v>
      </c>
      <c r="D13" s="165" t="s">
        <v>332</v>
      </c>
      <c r="E13" s="165" t="s">
        <v>333</v>
      </c>
      <c r="F13" s="165" t="s">
        <v>333</v>
      </c>
    </row>
    <row r="14" spans="1:6" x14ac:dyDescent="0.25">
      <c r="A14" s="165">
        <v>14</v>
      </c>
      <c r="B14" s="165" t="s">
        <v>309</v>
      </c>
      <c r="C14" s="165" t="s">
        <v>3487</v>
      </c>
      <c r="D14" s="165" t="s">
        <v>334</v>
      </c>
      <c r="E14" s="165" t="s">
        <v>335</v>
      </c>
      <c r="F14" s="165" t="s">
        <v>335</v>
      </c>
    </row>
    <row r="15" spans="1:6" x14ac:dyDescent="0.25">
      <c r="A15" s="165">
        <v>15</v>
      </c>
      <c r="B15" s="165" t="s">
        <v>309</v>
      </c>
      <c r="C15" s="165" t="s">
        <v>3487</v>
      </c>
      <c r="D15" s="165" t="s">
        <v>336</v>
      </c>
      <c r="E15" s="165" t="s">
        <v>337</v>
      </c>
      <c r="F15" s="165" t="s">
        <v>337</v>
      </c>
    </row>
    <row r="16" spans="1:6" x14ac:dyDescent="0.25">
      <c r="A16" s="165">
        <v>16</v>
      </c>
      <c r="B16" s="165" t="s">
        <v>309</v>
      </c>
      <c r="C16" s="165" t="s">
        <v>3487</v>
      </c>
      <c r="D16" s="165" t="s">
        <v>338</v>
      </c>
      <c r="E16" s="165" t="s">
        <v>339</v>
      </c>
      <c r="F16" s="165" t="s">
        <v>339</v>
      </c>
    </row>
  </sheetData>
  <sheetProtection algorithmName="SHA-512" hashValue="28L2LsJJhs4m2CDmzhE51MF4tsV8TsXpWqLH53H6fP0+yCFNmffcMmChDrYYdyV6cg91VcVwLp4EFvo+imrPIQ==" saltValue="Ph7ssz4ZuQweB9el7WWN9w==" spinCount="100000"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7B3FF-DF7E-4213-92A4-53D8116C1D59}">
  <sheetPr codeName="Sheet13">
    <tabColor rgb="FFFFC000"/>
  </sheetPr>
  <dimension ref="B2:K5"/>
  <sheetViews>
    <sheetView workbookViewId="0"/>
  </sheetViews>
  <sheetFormatPr defaultRowHeight="15" x14ac:dyDescent="0.25"/>
  <cols>
    <col min="2" max="2" width="36.28515625" bestFit="1" customWidth="1"/>
    <col min="3" max="3" width="23.140625" bestFit="1" customWidth="1"/>
    <col min="4" max="4" width="8.140625" bestFit="1" customWidth="1"/>
    <col min="5" max="5" width="13.28515625" bestFit="1" customWidth="1"/>
    <col min="6" max="6" width="10" bestFit="1" customWidth="1"/>
    <col min="9" max="9" width="12.5703125" bestFit="1" customWidth="1"/>
    <col min="10" max="10" width="19.5703125" bestFit="1" customWidth="1"/>
    <col min="11" max="11" width="11.5703125" bestFit="1" customWidth="1"/>
  </cols>
  <sheetData>
    <row r="2" spans="2:11" x14ac:dyDescent="0.25">
      <c r="B2" s="173" t="s">
        <v>3570</v>
      </c>
      <c r="C2" s="49"/>
      <c r="D2" s="49"/>
      <c r="E2" s="49"/>
      <c r="F2" s="49"/>
      <c r="G2" s="49"/>
      <c r="H2" s="49"/>
      <c r="I2" s="49"/>
      <c r="J2" s="49"/>
      <c r="K2" s="49"/>
    </row>
    <row r="4" spans="2:11" x14ac:dyDescent="0.25">
      <c r="D4" s="2" t="s">
        <v>77</v>
      </c>
      <c r="I4" s="2" t="s">
        <v>178</v>
      </c>
      <c r="J4" s="2" t="s">
        <v>243</v>
      </c>
      <c r="K4" t="s">
        <v>3569</v>
      </c>
    </row>
    <row r="5" spans="2:11" x14ac:dyDescent="0.25">
      <c r="B5" s="2" t="s">
        <v>178</v>
      </c>
      <c r="C5" s="2" t="s">
        <v>102</v>
      </c>
      <c r="D5" s="4" t="s">
        <v>285</v>
      </c>
      <c r="E5" s="4" t="s">
        <v>284</v>
      </c>
      <c r="F5" s="4" t="s">
        <v>3488</v>
      </c>
      <c r="I5" s="4" t="s">
        <v>3658</v>
      </c>
      <c r="J5" s="4" t="s">
        <v>3658</v>
      </c>
      <c r="K5" s="16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AEEB681-C1E5-48B7-8988-9760E586A3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Cover 1</vt:lpstr>
      <vt:lpstr>Summary 2</vt:lpstr>
      <vt:lpstr>SoW 3</vt:lpstr>
      <vt:lpstr>Proposal 4</vt:lpstr>
      <vt:lpstr>Financial Overview 5</vt:lpstr>
      <vt:lpstr>Agreement 6</vt:lpstr>
      <vt:lpstr>Appendix 7</vt:lpstr>
      <vt:lpstr>Reference</vt:lpstr>
      <vt:lpstr>F_Proposal 4</vt:lpstr>
      <vt:lpstr>F_Summary 2</vt:lpstr>
      <vt:lpstr>ZohoTable</vt:lpstr>
      <vt:lpstr>AltCosts</vt:lpstr>
      <vt:lpstr>CostSavings</vt:lpstr>
      <vt:lpstr>EnergyCost_Existing</vt:lpstr>
      <vt:lpstr>EnergyCost_Proposed</vt:lpstr>
      <vt:lpstr>FSFee</vt:lpstr>
      <vt:lpstr>kWh_Existing</vt:lpstr>
      <vt:lpstr>kWh_Proposed</vt:lpstr>
      <vt:lpstr>kWh_Rate</vt:lpstr>
      <vt:lpstr>kwhSavings</vt:lpstr>
      <vt:lpstr>Net_Project_Cost</vt:lpstr>
      <vt:lpstr>Payback</vt:lpstr>
      <vt:lpstr>'Appendix 7'!Post_Fixture_Lst</vt:lpstr>
      <vt:lpstr>'Agreement 6'!Print_Area</vt:lpstr>
      <vt:lpstr>'Appendix 7'!Print_Area</vt:lpstr>
      <vt:lpstr>'Cover 1'!Print_Area</vt:lpstr>
      <vt:lpstr>'Financial Overview 5'!Print_Area</vt:lpstr>
      <vt:lpstr>'SoW 3'!Print_Area</vt:lpstr>
      <vt:lpstr>'Summary 2'!Print_Area</vt:lpstr>
      <vt:lpstr>'Proposal 4'!Print_Titles</vt:lpstr>
      <vt:lpstr>Project_Cost</vt:lpstr>
      <vt:lpstr>RebateLst</vt:lpstr>
      <vt:lpstr>RebateTtl</vt:lpstr>
      <vt:lpstr>ROI</vt:lpstr>
      <vt:lpstr>StateLst</vt:lpstr>
      <vt:lpstr>tabletestrng</vt:lpstr>
      <vt:lpstr>TenY_Savings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dc:creator>
  <cp:lastModifiedBy>Andres Chaca</cp:lastModifiedBy>
  <cp:lastPrinted>2020-11-03T19:20:57Z</cp:lastPrinted>
  <dcterms:created xsi:type="dcterms:W3CDTF">2012-03-21T20:03:30Z</dcterms:created>
  <dcterms:modified xsi:type="dcterms:W3CDTF">2021-03-18T18:59:22Z</dcterms:modified>
</cp:coreProperties>
</file>