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elsag\Zoho Docs\Shared with Me\Verizon Documents\LBL Templates\"/>
    </mc:Choice>
  </mc:AlternateContent>
  <xr:revisionPtr revIDLastSave="0" documentId="13_ncr:1_{A883F3A4-D73E-4001-9AB7-57A1EA8430D2}" xr6:coauthVersionLast="46" xr6:coauthVersionMax="46" xr10:uidLastSave="{00000000-0000-0000-0000-000000000000}"/>
  <bookViews>
    <workbookView xWindow="-108" yWindow="-108" windowWidth="23256" windowHeight="12576" tabRatio="657" xr2:uid="{00000000-000D-0000-FFFF-FFFF00000000}"/>
  </bookViews>
  <sheets>
    <sheet name="Audit Line by Line" sheetId="1" r:id="rId1"/>
    <sheet name="Scope of Work" sheetId="11" r:id="rId2"/>
    <sheet name="General Questions" sheetId="2" r:id="rId3"/>
    <sheet name="Reference" sheetId="9" r:id="rId4"/>
    <sheet name="Quality Ctrl" sheetId="12" r:id="rId5"/>
    <sheet name="NYC Rebates" sheetId="10" r:id="rId6"/>
  </sheets>
  <externalReferences>
    <externalReference r:id="rId7"/>
  </externalReferences>
  <definedNames>
    <definedName name="_xlnm._FilterDatabase" localSheetId="0" hidden="1">'Audit Line by Line'!$A$23:$AX$36</definedName>
    <definedName name="_xlnm._FilterDatabase" localSheetId="5" hidden="1">'NYC Rebates'!$A$85:$H$147</definedName>
    <definedName name="_xlnm._FilterDatabase" localSheetId="3" hidden="1">Reference!$A$107:$AA$163</definedName>
    <definedName name="Ball">[1]Sheet1!$A$2:$A$4</definedName>
    <definedName name="Ballast">#REF!</definedName>
    <definedName name="Electric_Cost">'Audit Line by Line'!$B$22</definedName>
    <definedName name="PostCtrlList">PostCtrlRef[Post-Control Description]</definedName>
    <definedName name="PreCtrlList">PreCtrlRef[Pre-Control Description]</definedName>
  </definedNames>
  <calcPr calcId="191029"/>
  <pivotCaches>
    <pivotCache cacheId="17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W24" i="1" l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T24" i="1"/>
  <c r="G50" i="1"/>
  <c r="G51" i="1"/>
  <c r="G52" i="1"/>
  <c r="G53" i="1"/>
  <c r="L50" i="1"/>
  <c r="AL50" i="1" s="1"/>
  <c r="L51" i="1"/>
  <c r="O51" i="1" s="1"/>
  <c r="L52" i="1"/>
  <c r="O52" i="1" s="1"/>
  <c r="L53" i="1"/>
  <c r="O53" i="1" s="1"/>
  <c r="M50" i="1"/>
  <c r="M51" i="1"/>
  <c r="M52" i="1"/>
  <c r="M53" i="1"/>
  <c r="N50" i="1"/>
  <c r="N51" i="1"/>
  <c r="Q50" i="1"/>
  <c r="Q51" i="1"/>
  <c r="Q52" i="1"/>
  <c r="Q53" i="1"/>
  <c r="T50" i="1"/>
  <c r="T51" i="1"/>
  <c r="T52" i="1"/>
  <c r="T53" i="1"/>
  <c r="U50" i="1"/>
  <c r="U51" i="1"/>
  <c r="U52" i="1"/>
  <c r="U53" i="1"/>
  <c r="V50" i="1"/>
  <c r="V51" i="1"/>
  <c r="V52" i="1"/>
  <c r="V53" i="1"/>
  <c r="X50" i="1"/>
  <c r="X51" i="1"/>
  <c r="X52" i="1"/>
  <c r="X53" i="1"/>
  <c r="Y50" i="1"/>
  <c r="AD50" i="1" s="1"/>
  <c r="Y51" i="1"/>
  <c r="AD51" i="1" s="1"/>
  <c r="Y52" i="1"/>
  <c r="AD52" i="1" s="1"/>
  <c r="Y53" i="1"/>
  <c r="AD53" i="1" s="1"/>
  <c r="AA50" i="1"/>
  <c r="AF50" i="1" s="1"/>
  <c r="AA51" i="1"/>
  <c r="AF51" i="1" s="1"/>
  <c r="AA52" i="1"/>
  <c r="AF52" i="1" s="1"/>
  <c r="AA53" i="1"/>
  <c r="AF53" i="1" s="1"/>
  <c r="AT51" i="1"/>
  <c r="G38" i="1"/>
  <c r="G39" i="1"/>
  <c r="G40" i="1"/>
  <c r="G41" i="1"/>
  <c r="G42" i="1"/>
  <c r="G43" i="1"/>
  <c r="G44" i="1"/>
  <c r="G45" i="1"/>
  <c r="G46" i="1"/>
  <c r="G47" i="1"/>
  <c r="G48" i="1"/>
  <c r="G49" i="1"/>
  <c r="L38" i="1"/>
  <c r="AL38" i="1" s="1"/>
  <c r="L39" i="1"/>
  <c r="O39" i="1" s="1"/>
  <c r="L40" i="1"/>
  <c r="AN40" i="1" s="1"/>
  <c r="L41" i="1"/>
  <c r="O41" i="1" s="1"/>
  <c r="L42" i="1"/>
  <c r="AL42" i="1" s="1"/>
  <c r="L43" i="1"/>
  <c r="AL43" i="1" s="1"/>
  <c r="L44" i="1"/>
  <c r="AL44" i="1" s="1"/>
  <c r="L45" i="1"/>
  <c r="AL45" i="1" s="1"/>
  <c r="L46" i="1"/>
  <c r="AL46" i="1" s="1"/>
  <c r="L47" i="1"/>
  <c r="Z47" i="1" s="1"/>
  <c r="L48" i="1"/>
  <c r="AN48" i="1" s="1"/>
  <c r="L49" i="1"/>
  <c r="N49" i="1" s="1"/>
  <c r="M38" i="1"/>
  <c r="M39" i="1"/>
  <c r="M40" i="1"/>
  <c r="M41" i="1"/>
  <c r="M42" i="1"/>
  <c r="M43" i="1"/>
  <c r="M44" i="1"/>
  <c r="M45" i="1"/>
  <c r="M46" i="1"/>
  <c r="M47" i="1"/>
  <c r="M48" i="1"/>
  <c r="M49" i="1"/>
  <c r="N38" i="1"/>
  <c r="Q38" i="1"/>
  <c r="Q39" i="1"/>
  <c r="Q40" i="1"/>
  <c r="Q41" i="1"/>
  <c r="Q42" i="1"/>
  <c r="Q43" i="1"/>
  <c r="Q44" i="1"/>
  <c r="Q45" i="1"/>
  <c r="Q46" i="1"/>
  <c r="Q47" i="1"/>
  <c r="Q48" i="1"/>
  <c r="Q49" i="1"/>
  <c r="T38" i="1"/>
  <c r="T39" i="1"/>
  <c r="T40" i="1"/>
  <c r="T41" i="1"/>
  <c r="T42" i="1"/>
  <c r="T43" i="1"/>
  <c r="T44" i="1"/>
  <c r="T45" i="1"/>
  <c r="T46" i="1"/>
  <c r="T47" i="1"/>
  <c r="T48" i="1"/>
  <c r="T49" i="1"/>
  <c r="U38" i="1"/>
  <c r="U39" i="1"/>
  <c r="U40" i="1"/>
  <c r="U41" i="1"/>
  <c r="U42" i="1"/>
  <c r="U43" i="1"/>
  <c r="U44" i="1"/>
  <c r="U45" i="1"/>
  <c r="U46" i="1"/>
  <c r="U47" i="1"/>
  <c r="U48" i="1"/>
  <c r="U49" i="1"/>
  <c r="V38" i="1"/>
  <c r="V39" i="1"/>
  <c r="V40" i="1"/>
  <c r="V41" i="1"/>
  <c r="AT41" i="1" s="1"/>
  <c r="V42" i="1"/>
  <c r="AT42" i="1" s="1"/>
  <c r="V43" i="1"/>
  <c r="AT43" i="1" s="1"/>
  <c r="V44" i="1"/>
  <c r="AT44" i="1" s="1"/>
  <c r="V45" i="1"/>
  <c r="V46" i="1"/>
  <c r="V47" i="1"/>
  <c r="V48" i="1"/>
  <c r="V49" i="1"/>
  <c r="AT49" i="1" s="1"/>
  <c r="X38" i="1"/>
  <c r="X39" i="1"/>
  <c r="X40" i="1"/>
  <c r="X41" i="1"/>
  <c r="X42" i="1"/>
  <c r="X43" i="1"/>
  <c r="X44" i="1"/>
  <c r="X45" i="1"/>
  <c r="X46" i="1"/>
  <c r="X47" i="1"/>
  <c r="X48" i="1"/>
  <c r="X49" i="1"/>
  <c r="Y38" i="1"/>
  <c r="AH38" i="1" s="1"/>
  <c r="Y39" i="1"/>
  <c r="AH39" i="1" s="1"/>
  <c r="Y40" i="1"/>
  <c r="AH40" i="1" s="1"/>
  <c r="Y41" i="1"/>
  <c r="AH41" i="1" s="1"/>
  <c r="Y42" i="1"/>
  <c r="AH42" i="1" s="1"/>
  <c r="Y43" i="1"/>
  <c r="AD43" i="1" s="1"/>
  <c r="Y44" i="1"/>
  <c r="AH44" i="1" s="1"/>
  <c r="Y45" i="1"/>
  <c r="AD45" i="1" s="1"/>
  <c r="Y46" i="1"/>
  <c r="AD46" i="1" s="1"/>
  <c r="Y47" i="1"/>
  <c r="AD47" i="1" s="1"/>
  <c r="Y48" i="1"/>
  <c r="AD48" i="1" s="1"/>
  <c r="Y49" i="1"/>
  <c r="AD49" i="1" s="1"/>
  <c r="AA38" i="1"/>
  <c r="AF38" i="1" s="1"/>
  <c r="AA39" i="1"/>
  <c r="AF39" i="1" s="1"/>
  <c r="AA40" i="1"/>
  <c r="AF40" i="1" s="1"/>
  <c r="AA41" i="1"/>
  <c r="AF41" i="1" s="1"/>
  <c r="AA42" i="1"/>
  <c r="AF42" i="1" s="1"/>
  <c r="AA43" i="1"/>
  <c r="AF43" i="1" s="1"/>
  <c r="AA44" i="1"/>
  <c r="AF44" i="1" s="1"/>
  <c r="AA45" i="1"/>
  <c r="AF45" i="1" s="1"/>
  <c r="AA46" i="1"/>
  <c r="AF46" i="1" s="1"/>
  <c r="AA47" i="1"/>
  <c r="AF47" i="1" s="1"/>
  <c r="AA48" i="1"/>
  <c r="AF48" i="1" s="1"/>
  <c r="AA49" i="1"/>
  <c r="AF49" i="1" s="1"/>
  <c r="X25" i="1"/>
  <c r="Y25" i="1"/>
  <c r="AD25" i="1" s="1"/>
  <c r="AA25" i="1"/>
  <c r="AF25" i="1" s="1"/>
  <c r="X26" i="1"/>
  <c r="Y26" i="1"/>
  <c r="AD26" i="1" s="1"/>
  <c r="AA26" i="1"/>
  <c r="AF26" i="1" s="1"/>
  <c r="X27" i="1"/>
  <c r="Y27" i="1"/>
  <c r="AD27" i="1" s="1"/>
  <c r="AA27" i="1"/>
  <c r="AF27" i="1" s="1"/>
  <c r="X28" i="1"/>
  <c r="Y28" i="1"/>
  <c r="AD28" i="1" s="1"/>
  <c r="AA28" i="1"/>
  <c r="AF28" i="1" s="1"/>
  <c r="X29" i="1"/>
  <c r="Y29" i="1"/>
  <c r="AD29" i="1" s="1"/>
  <c r="AA29" i="1"/>
  <c r="AF29" i="1" s="1"/>
  <c r="X30" i="1"/>
  <c r="Y30" i="1"/>
  <c r="AD30" i="1" s="1"/>
  <c r="AA30" i="1"/>
  <c r="AF30" i="1" s="1"/>
  <c r="X31" i="1"/>
  <c r="Y31" i="1"/>
  <c r="AH31" i="1" s="1"/>
  <c r="AA31" i="1"/>
  <c r="AF31" i="1" s="1"/>
  <c r="X32" i="1"/>
  <c r="Y32" i="1"/>
  <c r="AH32" i="1" s="1"/>
  <c r="AA32" i="1"/>
  <c r="AF32" i="1" s="1"/>
  <c r="X33" i="1"/>
  <c r="Y33" i="1"/>
  <c r="AD33" i="1" s="1"/>
  <c r="AA33" i="1"/>
  <c r="AF33" i="1" s="1"/>
  <c r="X34" i="1"/>
  <c r="Y34" i="1"/>
  <c r="AD34" i="1" s="1"/>
  <c r="AA34" i="1"/>
  <c r="AF34" i="1" s="1"/>
  <c r="X35" i="1"/>
  <c r="Y35" i="1"/>
  <c r="AD35" i="1" s="1"/>
  <c r="AA35" i="1"/>
  <c r="AF35" i="1" s="1"/>
  <c r="X36" i="1"/>
  <c r="Y36" i="1"/>
  <c r="AD36" i="1" s="1"/>
  <c r="AA36" i="1"/>
  <c r="AF36" i="1" s="1"/>
  <c r="X37" i="1"/>
  <c r="Y37" i="1"/>
  <c r="AD37" i="1" s="1"/>
  <c r="AA37" i="1"/>
  <c r="AF37" i="1" s="1"/>
  <c r="T25" i="1"/>
  <c r="U25" i="1"/>
  <c r="V25" i="1"/>
  <c r="T26" i="1"/>
  <c r="U26" i="1"/>
  <c r="V26" i="1"/>
  <c r="T27" i="1"/>
  <c r="U27" i="1"/>
  <c r="V27" i="1"/>
  <c r="T28" i="1"/>
  <c r="U28" i="1"/>
  <c r="V28" i="1"/>
  <c r="T29" i="1"/>
  <c r="U29" i="1"/>
  <c r="V29" i="1"/>
  <c r="T30" i="1"/>
  <c r="U30" i="1"/>
  <c r="V30" i="1"/>
  <c r="T31" i="1"/>
  <c r="U31" i="1"/>
  <c r="V31" i="1"/>
  <c r="T32" i="1"/>
  <c r="U32" i="1"/>
  <c r="V32" i="1"/>
  <c r="T33" i="1"/>
  <c r="U33" i="1"/>
  <c r="V33" i="1"/>
  <c r="T34" i="1"/>
  <c r="U34" i="1"/>
  <c r="V34" i="1"/>
  <c r="T35" i="1"/>
  <c r="U35" i="1"/>
  <c r="V35" i="1"/>
  <c r="T36" i="1"/>
  <c r="U36" i="1"/>
  <c r="V36" i="1"/>
  <c r="T37" i="1"/>
  <c r="U37" i="1"/>
  <c r="V37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L25" i="1"/>
  <c r="AB25" i="1" s="1"/>
  <c r="AG25" i="1" s="1"/>
  <c r="L26" i="1"/>
  <c r="AL26" i="1" s="1"/>
  <c r="L27" i="1"/>
  <c r="Z27" i="1" s="1"/>
  <c r="L28" i="1"/>
  <c r="AL28" i="1" s="1"/>
  <c r="L29" i="1"/>
  <c r="R29" i="1" s="1"/>
  <c r="L30" i="1"/>
  <c r="O30" i="1" s="1"/>
  <c r="L31" i="1"/>
  <c r="R31" i="1" s="1"/>
  <c r="L32" i="1"/>
  <c r="AN32" i="1" s="1"/>
  <c r="L33" i="1"/>
  <c r="AB33" i="1" s="1"/>
  <c r="AG33" i="1" s="1"/>
  <c r="L34" i="1"/>
  <c r="AL34" i="1" s="1"/>
  <c r="L35" i="1"/>
  <c r="Z35" i="1" s="1"/>
  <c r="L36" i="1"/>
  <c r="AL36" i="1" s="1"/>
  <c r="L37" i="1"/>
  <c r="R37" i="1" s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24" i="1"/>
  <c r="AA24" i="1"/>
  <c r="AF24" i="1" s="1"/>
  <c r="Y24" i="1"/>
  <c r="AH24" i="1" s="1"/>
  <c r="X24" i="1"/>
  <c r="V24" i="1"/>
  <c r="U24" i="1"/>
  <c r="M24" i="1"/>
  <c r="L24" i="1"/>
  <c r="R24" i="1" s="1"/>
  <c r="N54" i="9"/>
  <c r="N52" i="9"/>
  <c r="N51" i="9"/>
  <c r="N50" i="9"/>
  <c r="N49" i="9"/>
  <c r="N48" i="9"/>
  <c r="N47" i="9"/>
  <c r="N46" i="9"/>
  <c r="N45" i="9"/>
  <c r="N44" i="9"/>
  <c r="N43" i="9"/>
  <c r="N42" i="9"/>
  <c r="N41" i="9"/>
  <c r="N40" i="9"/>
  <c r="N39" i="9"/>
  <c r="N38" i="9"/>
  <c r="N37" i="9"/>
  <c r="N36" i="9"/>
  <c r="N35" i="9"/>
  <c r="N34" i="9"/>
  <c r="N33" i="9"/>
  <c r="N32" i="9"/>
  <c r="N31" i="9"/>
  <c r="N30" i="9"/>
  <c r="N29" i="9"/>
  <c r="N28" i="9"/>
  <c r="N27" i="9"/>
  <c r="N26" i="9"/>
  <c r="N25" i="9"/>
  <c r="N24" i="9"/>
  <c r="N23" i="9"/>
  <c r="N22" i="9"/>
  <c r="N21" i="9"/>
  <c r="N19" i="9"/>
  <c r="N18" i="9"/>
  <c r="N17" i="9"/>
  <c r="N13" i="9"/>
  <c r="N12" i="9"/>
  <c r="N10" i="9"/>
  <c r="N9" i="9"/>
  <c r="N8" i="9"/>
  <c r="N7" i="9"/>
  <c r="N6" i="9"/>
  <c r="N5" i="9"/>
  <c r="N4" i="9"/>
  <c r="N2" i="9"/>
  <c r="E67" i="9"/>
  <c r="E81" i="9"/>
  <c r="E80" i="9"/>
  <c r="E79" i="9"/>
  <c r="E78" i="9"/>
  <c r="E77" i="9"/>
  <c r="E76" i="9"/>
  <c r="E75" i="9"/>
  <c r="E74" i="9"/>
  <c r="E73" i="9"/>
  <c r="E72" i="9"/>
  <c r="E71" i="9"/>
  <c r="E70" i="9"/>
  <c r="E69" i="9"/>
  <c r="E68" i="9"/>
  <c r="E82" i="9"/>
  <c r="E66" i="9"/>
  <c r="E60" i="9"/>
  <c r="E63" i="9"/>
  <c r="E61" i="9"/>
  <c r="E62" i="9"/>
  <c r="E65" i="9"/>
  <c r="E57" i="9"/>
  <c r="E55" i="9"/>
  <c r="E56" i="9"/>
  <c r="E58" i="9"/>
  <c r="E83" i="9"/>
  <c r="E51" i="9"/>
  <c r="E54" i="9"/>
  <c r="E53" i="9"/>
  <c r="E52" i="9"/>
  <c r="E59" i="9"/>
  <c r="E50" i="9"/>
  <c r="E49" i="9"/>
  <c r="E48" i="9"/>
  <c r="E47" i="9"/>
  <c r="E46" i="9"/>
  <c r="E45" i="9"/>
  <c r="E44" i="9"/>
  <c r="E43" i="9"/>
  <c r="E42" i="9"/>
  <c r="E41" i="9"/>
  <c r="E40" i="9"/>
  <c r="E39" i="9"/>
  <c r="E38" i="9"/>
  <c r="E37" i="9"/>
  <c r="E36" i="9"/>
  <c r="E35" i="9"/>
  <c r="E34" i="9"/>
  <c r="E33" i="9"/>
  <c r="E32" i="9"/>
  <c r="E31" i="9"/>
  <c r="E30" i="9"/>
  <c r="E29" i="9"/>
  <c r="E28" i="9"/>
  <c r="E27" i="9"/>
  <c r="E26" i="9"/>
  <c r="E25" i="9"/>
  <c r="E24" i="9"/>
  <c r="E23" i="9"/>
  <c r="E22" i="9"/>
  <c r="E21" i="9"/>
  <c r="E20" i="9"/>
  <c r="E19" i="9"/>
  <c r="E18" i="9"/>
  <c r="E17" i="9"/>
  <c r="E16" i="9"/>
  <c r="E15" i="9"/>
  <c r="E14" i="9"/>
  <c r="E13" i="9"/>
  <c r="E12" i="9"/>
  <c r="E11" i="9"/>
  <c r="E10" i="9"/>
  <c r="E9" i="9"/>
  <c r="E8" i="9"/>
  <c r="E7" i="9"/>
  <c r="E6" i="9"/>
  <c r="E5" i="9"/>
  <c r="E4" i="9"/>
  <c r="E3" i="9"/>
  <c r="E2" i="9"/>
  <c r="Q24" i="1"/>
  <c r="A150" i="10"/>
  <c r="B150" i="10"/>
  <c r="C150" i="10"/>
  <c r="D150" i="10"/>
  <c r="G150" i="10" s="1"/>
  <c r="A151" i="10"/>
  <c r="B151" i="10"/>
  <c r="A149" i="10"/>
  <c r="B149" i="10"/>
  <c r="C149" i="10"/>
  <c r="D149" i="10"/>
  <c r="G103" i="10"/>
  <c r="D148" i="10"/>
  <c r="G148" i="10" s="1"/>
  <c r="C148" i="10"/>
  <c r="B148" i="10"/>
  <c r="A148" i="10"/>
  <c r="A87" i="10"/>
  <c r="A88" i="10"/>
  <c r="A89" i="10"/>
  <c r="A90" i="10"/>
  <c r="A91" i="10"/>
  <c r="A92" i="10"/>
  <c r="A93" i="10"/>
  <c r="A94" i="10"/>
  <c r="A95" i="10"/>
  <c r="A96" i="10"/>
  <c r="A97" i="10"/>
  <c r="A98" i="10"/>
  <c r="A99" i="10"/>
  <c r="A100" i="10"/>
  <c r="A101" i="10"/>
  <c r="A102" i="10"/>
  <c r="A103" i="10"/>
  <c r="A104" i="10"/>
  <c r="A105" i="10"/>
  <c r="A106" i="10"/>
  <c r="A107" i="10"/>
  <c r="A108" i="10"/>
  <c r="A109" i="10"/>
  <c r="A110" i="10"/>
  <c r="A111" i="10"/>
  <c r="A112" i="10"/>
  <c r="A113" i="10"/>
  <c r="A114" i="10"/>
  <c r="A115" i="10"/>
  <c r="A116" i="10"/>
  <c r="A117" i="10"/>
  <c r="A118" i="10"/>
  <c r="A119" i="10"/>
  <c r="A120" i="10"/>
  <c r="A121" i="10"/>
  <c r="A122" i="10"/>
  <c r="A123" i="10"/>
  <c r="A124" i="10"/>
  <c r="A125" i="10"/>
  <c r="A126" i="10"/>
  <c r="A127" i="10"/>
  <c r="A128" i="10"/>
  <c r="A129" i="10"/>
  <c r="A130" i="10"/>
  <c r="A131" i="10"/>
  <c r="A132" i="10"/>
  <c r="A133" i="10"/>
  <c r="A134" i="10"/>
  <c r="A135" i="10"/>
  <c r="A136" i="10"/>
  <c r="A137" i="10"/>
  <c r="A138" i="10"/>
  <c r="A139" i="10"/>
  <c r="A140" i="10"/>
  <c r="A141" i="10"/>
  <c r="A142" i="10"/>
  <c r="A143" i="10"/>
  <c r="A144" i="10"/>
  <c r="A145" i="10"/>
  <c r="A146" i="10"/>
  <c r="A147" i="10"/>
  <c r="A86" i="10"/>
  <c r="B86" i="10"/>
  <c r="C86" i="10"/>
  <c r="D86" i="10"/>
  <c r="G86" i="10" s="1"/>
  <c r="B87" i="10"/>
  <c r="C87" i="10"/>
  <c r="D87" i="10"/>
  <c r="G87" i="10" s="1"/>
  <c r="B88" i="10"/>
  <c r="C88" i="10"/>
  <c r="D88" i="10"/>
  <c r="G88" i="10" s="1"/>
  <c r="B89" i="10"/>
  <c r="C89" i="10"/>
  <c r="D89" i="10"/>
  <c r="G89" i="10" s="1"/>
  <c r="B92" i="10"/>
  <c r="C92" i="10"/>
  <c r="D92" i="10"/>
  <c r="G92" i="10" s="1"/>
  <c r="B93" i="10"/>
  <c r="C93" i="10"/>
  <c r="D93" i="10"/>
  <c r="G93" i="10" s="1"/>
  <c r="B94" i="10"/>
  <c r="C94" i="10"/>
  <c r="D94" i="10"/>
  <c r="G94" i="10" s="1"/>
  <c r="B95" i="10"/>
  <c r="C95" i="10"/>
  <c r="D95" i="10"/>
  <c r="G95" i="10" s="1"/>
  <c r="B96" i="10"/>
  <c r="C96" i="10"/>
  <c r="D96" i="10"/>
  <c r="G96" i="10" s="1"/>
  <c r="B97" i="10"/>
  <c r="C97" i="10"/>
  <c r="D97" i="10"/>
  <c r="G97" i="10" s="1"/>
  <c r="B98" i="10"/>
  <c r="C98" i="10"/>
  <c r="D98" i="10"/>
  <c r="G98" i="10" s="1"/>
  <c r="B99" i="10"/>
  <c r="C99" i="10"/>
  <c r="D99" i="10"/>
  <c r="G99" i="10" s="1"/>
  <c r="B100" i="10"/>
  <c r="C100" i="10"/>
  <c r="D100" i="10"/>
  <c r="G100" i="10" s="1"/>
  <c r="B101" i="10"/>
  <c r="C101" i="10"/>
  <c r="D101" i="10"/>
  <c r="G101" i="10" s="1"/>
  <c r="B102" i="10"/>
  <c r="C102" i="10"/>
  <c r="D102" i="10"/>
  <c r="G102" i="10" s="1"/>
  <c r="B104" i="10"/>
  <c r="C104" i="10"/>
  <c r="D104" i="10"/>
  <c r="G104" i="10" s="1"/>
  <c r="B105" i="10"/>
  <c r="C105" i="10"/>
  <c r="D105" i="10"/>
  <c r="G105" i="10" s="1"/>
  <c r="B106" i="10"/>
  <c r="C106" i="10"/>
  <c r="D106" i="10"/>
  <c r="G106" i="10" s="1"/>
  <c r="B107" i="10"/>
  <c r="C107" i="10"/>
  <c r="D107" i="10"/>
  <c r="G107" i="10" s="1"/>
  <c r="B108" i="10"/>
  <c r="C108" i="10"/>
  <c r="D108" i="10"/>
  <c r="G108" i="10" s="1"/>
  <c r="B109" i="10"/>
  <c r="C109" i="10"/>
  <c r="D109" i="10"/>
  <c r="G109" i="10" s="1"/>
  <c r="B110" i="10"/>
  <c r="C110" i="10"/>
  <c r="D110" i="10"/>
  <c r="G110" i="10" s="1"/>
  <c r="B111" i="10"/>
  <c r="C111" i="10"/>
  <c r="D111" i="10"/>
  <c r="G111" i="10" s="1"/>
  <c r="B112" i="10"/>
  <c r="C112" i="10"/>
  <c r="D112" i="10"/>
  <c r="G112" i="10" s="1"/>
  <c r="B113" i="10"/>
  <c r="C113" i="10"/>
  <c r="D113" i="10"/>
  <c r="G113" i="10" s="1"/>
  <c r="B114" i="10"/>
  <c r="C114" i="10"/>
  <c r="D114" i="10"/>
  <c r="G114" i="10" s="1"/>
  <c r="B115" i="10"/>
  <c r="C115" i="10"/>
  <c r="D115" i="10"/>
  <c r="G115" i="10" s="1"/>
  <c r="B116" i="10"/>
  <c r="C116" i="10"/>
  <c r="D116" i="10"/>
  <c r="G116" i="10" s="1"/>
  <c r="B117" i="10"/>
  <c r="C117" i="10"/>
  <c r="D117" i="10"/>
  <c r="G117" i="10" s="1"/>
  <c r="B118" i="10"/>
  <c r="C118" i="10"/>
  <c r="D118" i="10"/>
  <c r="G118" i="10" s="1"/>
  <c r="B120" i="10"/>
  <c r="C120" i="10"/>
  <c r="D120" i="10"/>
  <c r="G120" i="10" s="1"/>
  <c r="B136" i="10"/>
  <c r="C136" i="10"/>
  <c r="D136" i="10"/>
  <c r="G136" i="10" s="1"/>
  <c r="B137" i="10"/>
  <c r="C137" i="10"/>
  <c r="D137" i="10"/>
  <c r="G137" i="10" s="1"/>
  <c r="B140" i="10"/>
  <c r="C140" i="10"/>
  <c r="D140" i="10"/>
  <c r="G140" i="10" s="1"/>
  <c r="B141" i="10"/>
  <c r="C141" i="10"/>
  <c r="D141" i="10"/>
  <c r="G141" i="10" s="1"/>
  <c r="D90" i="10"/>
  <c r="D91" i="10"/>
  <c r="D103" i="10"/>
  <c r="D119" i="10"/>
  <c r="D121" i="10"/>
  <c r="D122" i="10"/>
  <c r="G122" i="10"/>
  <c r="D123" i="10"/>
  <c r="G123" i="10" s="1"/>
  <c r="D124" i="10"/>
  <c r="G124" i="10" s="1"/>
  <c r="D125" i="10"/>
  <c r="D126" i="10"/>
  <c r="D127" i="10"/>
  <c r="D128" i="10"/>
  <c r="D129" i="10"/>
  <c r="D130" i="10"/>
  <c r="D131" i="10"/>
  <c r="D132" i="10"/>
  <c r="D133" i="10"/>
  <c r="D134" i="10"/>
  <c r="D135" i="10"/>
  <c r="D138" i="10"/>
  <c r="G138" i="10" s="1"/>
  <c r="D139" i="10"/>
  <c r="G139" i="10" s="1"/>
  <c r="D142" i="10"/>
  <c r="D143" i="10"/>
  <c r="G143" i="10" s="1"/>
  <c r="D144" i="10"/>
  <c r="G144" i="10" s="1"/>
  <c r="D145" i="10"/>
  <c r="G145" i="10" s="1"/>
  <c r="D146" i="10"/>
  <c r="G146" i="10" s="1"/>
  <c r="D147" i="10"/>
  <c r="G147" i="10" s="1"/>
  <c r="B90" i="10"/>
  <c r="B91" i="10"/>
  <c r="B103" i="10"/>
  <c r="B119" i="10"/>
  <c r="B121" i="10"/>
  <c r="B122" i="10"/>
  <c r="B123" i="10"/>
  <c r="B124" i="10"/>
  <c r="B125" i="10"/>
  <c r="B126" i="10"/>
  <c r="B127" i="10"/>
  <c r="B128" i="10"/>
  <c r="B129" i="10"/>
  <c r="B130" i="10"/>
  <c r="B131" i="10"/>
  <c r="B132" i="10"/>
  <c r="B133" i="10"/>
  <c r="B134" i="10"/>
  <c r="B135" i="10"/>
  <c r="B138" i="10"/>
  <c r="B139" i="10"/>
  <c r="B142" i="10"/>
  <c r="B143" i="10"/>
  <c r="B144" i="10"/>
  <c r="B145" i="10"/>
  <c r="B146" i="10"/>
  <c r="B147" i="10"/>
  <c r="C147" i="10"/>
  <c r="C146" i="10"/>
  <c r="C145" i="10"/>
  <c r="C144" i="10"/>
  <c r="C143" i="10"/>
  <c r="C142" i="10"/>
  <c r="C139" i="10"/>
  <c r="C138" i="10"/>
  <c r="C135" i="10"/>
  <c r="C134" i="10"/>
  <c r="C133" i="10"/>
  <c r="C132" i="10"/>
  <c r="C131" i="10"/>
  <c r="C130" i="10"/>
  <c r="C129" i="10"/>
  <c r="C128" i="10"/>
  <c r="C127" i="10"/>
  <c r="C126" i="10"/>
  <c r="C125" i="10"/>
  <c r="C124" i="10"/>
  <c r="C123" i="10"/>
  <c r="C122" i="10"/>
  <c r="C121" i="10"/>
  <c r="C119" i="10"/>
  <c r="C103" i="10"/>
  <c r="C91" i="10"/>
  <c r="C90" i="10"/>
  <c r="A25" i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T47" i="1" l="1"/>
  <c r="AT46" i="1"/>
  <c r="AT45" i="1"/>
  <c r="G130" i="10"/>
  <c r="AI35" i="1"/>
  <c r="AI27" i="1"/>
  <c r="AT38" i="1"/>
  <c r="AT52" i="1"/>
  <c r="AT39" i="1"/>
  <c r="AT50" i="1"/>
  <c r="AE47" i="1"/>
  <c r="AT48" i="1"/>
  <c r="AT40" i="1"/>
  <c r="AT37" i="1"/>
  <c r="AT53" i="1"/>
  <c r="N45" i="1"/>
  <c r="R46" i="1"/>
  <c r="AB47" i="1"/>
  <c r="AG47" i="1" s="1"/>
  <c r="P28" i="1"/>
  <c r="AD39" i="1"/>
  <c r="P46" i="1"/>
  <c r="Z46" i="1"/>
  <c r="AE46" i="1" s="1"/>
  <c r="AH47" i="1"/>
  <c r="O27" i="1"/>
  <c r="N40" i="1"/>
  <c r="AB46" i="1"/>
  <c r="AG46" i="1" s="1"/>
  <c r="Z45" i="1"/>
  <c r="AE45" i="1" s="1"/>
  <c r="R45" i="1"/>
  <c r="O46" i="1"/>
  <c r="AB45" i="1"/>
  <c r="AG45" i="1" s="1"/>
  <c r="Z40" i="1"/>
  <c r="AE40" i="1" s="1"/>
  <c r="R44" i="1"/>
  <c r="O45" i="1"/>
  <c r="AB44" i="1"/>
  <c r="AG44" i="1" s="1"/>
  <c r="Z38" i="1"/>
  <c r="AE38" i="1" s="1"/>
  <c r="R38" i="1"/>
  <c r="O38" i="1"/>
  <c r="O44" i="1"/>
  <c r="O40" i="1"/>
  <c r="N39" i="1"/>
  <c r="AB40" i="1"/>
  <c r="AG40" i="1" s="1"/>
  <c r="Z42" i="1"/>
  <c r="AI42" i="1" s="1"/>
  <c r="R47" i="1"/>
  <c r="N46" i="1"/>
  <c r="AD42" i="1"/>
  <c r="AB39" i="1"/>
  <c r="AG39" i="1" s="1"/>
  <c r="O35" i="1"/>
  <c r="R27" i="1"/>
  <c r="AD41" i="1"/>
  <c r="Z39" i="1"/>
  <c r="AE39" i="1" s="1"/>
  <c r="P44" i="1"/>
  <c r="N44" i="1"/>
  <c r="AB42" i="1"/>
  <c r="AG42" i="1" s="1"/>
  <c r="P33" i="1"/>
  <c r="R36" i="1"/>
  <c r="N42" i="1"/>
  <c r="R35" i="1"/>
  <c r="AH36" i="1"/>
  <c r="AH46" i="1"/>
  <c r="AD38" i="1"/>
  <c r="O42" i="1"/>
  <c r="AH45" i="1"/>
  <c r="AH43" i="1"/>
  <c r="R42" i="1"/>
  <c r="AD44" i="1"/>
  <c r="R39" i="1"/>
  <c r="P42" i="1"/>
  <c r="N47" i="1"/>
  <c r="AB50" i="1"/>
  <c r="AG50" i="1" s="1"/>
  <c r="AN47" i="1"/>
  <c r="P26" i="1"/>
  <c r="O36" i="1"/>
  <c r="O47" i="1"/>
  <c r="AN39" i="1"/>
  <c r="N26" i="1"/>
  <c r="P36" i="1"/>
  <c r="AB28" i="1"/>
  <c r="AG28" i="1" s="1"/>
  <c r="AH28" i="1"/>
  <c r="AL33" i="1"/>
  <c r="O37" i="1"/>
  <c r="P34" i="1"/>
  <c r="R26" i="1"/>
  <c r="AB30" i="1"/>
  <c r="AG30" i="1" s="1"/>
  <c r="AH34" i="1"/>
  <c r="AB48" i="1"/>
  <c r="AG48" i="1" s="1"/>
  <c r="AB38" i="1"/>
  <c r="AG38" i="1" s="1"/>
  <c r="Z44" i="1"/>
  <c r="P38" i="1"/>
  <c r="N48" i="1"/>
  <c r="Z51" i="1"/>
  <c r="AE51" i="1" s="1"/>
  <c r="AL27" i="1"/>
  <c r="AH26" i="1"/>
  <c r="AL25" i="1"/>
  <c r="Z25" i="1"/>
  <c r="AE25" i="1" s="1"/>
  <c r="AH33" i="1"/>
  <c r="O31" i="1"/>
  <c r="AB36" i="1"/>
  <c r="AG36" i="1" s="1"/>
  <c r="AD32" i="1"/>
  <c r="AH25" i="1"/>
  <c r="AB31" i="1"/>
  <c r="AG31" i="1" s="1"/>
  <c r="AN33" i="1"/>
  <c r="O29" i="1"/>
  <c r="P25" i="1"/>
  <c r="R34" i="1"/>
  <c r="N34" i="1"/>
  <c r="O28" i="1"/>
  <c r="R30" i="1"/>
  <c r="AD31" i="1"/>
  <c r="AD40" i="1"/>
  <c r="Z48" i="1"/>
  <c r="AE48" i="1" s="1"/>
  <c r="P45" i="1"/>
  <c r="N43" i="1"/>
  <c r="R50" i="1"/>
  <c r="AL51" i="1"/>
  <c r="AN31" i="1"/>
  <c r="N31" i="1"/>
  <c r="R28" i="1"/>
  <c r="Z33" i="1"/>
  <c r="AE33" i="1" s="1"/>
  <c r="AL35" i="1"/>
  <c r="AN25" i="1"/>
  <c r="AL49" i="1"/>
  <c r="AL41" i="1"/>
  <c r="Z32" i="1"/>
  <c r="AE32" i="1" s="1"/>
  <c r="N41" i="1"/>
  <c r="P43" i="1"/>
  <c r="AL48" i="1"/>
  <c r="AP48" i="1" s="1"/>
  <c r="AL40" i="1"/>
  <c r="AP40" i="1" s="1"/>
  <c r="AL32" i="1"/>
  <c r="AL24" i="1"/>
  <c r="AN46" i="1"/>
  <c r="AP46" i="1" s="1"/>
  <c r="AN38" i="1"/>
  <c r="AP38" i="1" s="1"/>
  <c r="AN30" i="1"/>
  <c r="N30" i="1"/>
  <c r="P32" i="1"/>
  <c r="Z36" i="1"/>
  <c r="AI36" i="1" s="1"/>
  <c r="AB34" i="1"/>
  <c r="AG34" i="1" s="1"/>
  <c r="Z28" i="1"/>
  <c r="AE28" i="1" s="1"/>
  <c r="AB26" i="1"/>
  <c r="AG26" i="1" s="1"/>
  <c r="AH30" i="1"/>
  <c r="AH49" i="1"/>
  <c r="R43" i="1"/>
  <c r="AH53" i="1"/>
  <c r="AL47" i="1"/>
  <c r="AL39" i="1"/>
  <c r="AL31" i="1"/>
  <c r="AN53" i="1"/>
  <c r="AN45" i="1"/>
  <c r="AP45" i="1" s="1"/>
  <c r="AN37" i="1"/>
  <c r="AN29" i="1"/>
  <c r="Z30" i="1"/>
  <c r="AI30" i="1" s="1"/>
  <c r="N52" i="1"/>
  <c r="N37" i="1"/>
  <c r="N29" i="1"/>
  <c r="O34" i="1"/>
  <c r="O26" i="1"/>
  <c r="P31" i="1"/>
  <c r="R33" i="1"/>
  <c r="R25" i="1"/>
  <c r="AB37" i="1"/>
  <c r="AG37" i="1" s="1"/>
  <c r="Z31" i="1"/>
  <c r="AE31" i="1" s="1"/>
  <c r="AB29" i="1"/>
  <c r="AG29" i="1" s="1"/>
  <c r="AH35" i="1"/>
  <c r="AJ35" i="1" s="1"/>
  <c r="AK35" i="1" s="1"/>
  <c r="AH27" i="1"/>
  <c r="AH48" i="1"/>
  <c r="AB43" i="1"/>
  <c r="AG43" i="1" s="1"/>
  <c r="Z43" i="1"/>
  <c r="AE43" i="1" s="1"/>
  <c r="P41" i="1"/>
  <c r="AH52" i="1"/>
  <c r="P52" i="1"/>
  <c r="AL30" i="1"/>
  <c r="AN52" i="1"/>
  <c r="AN44" i="1"/>
  <c r="AP44" i="1" s="1"/>
  <c r="AN36" i="1"/>
  <c r="AN28" i="1"/>
  <c r="N32" i="1"/>
  <c r="N36" i="1"/>
  <c r="N28" i="1"/>
  <c r="O33" i="1"/>
  <c r="O25" i="1"/>
  <c r="P30" i="1"/>
  <c r="R32" i="1"/>
  <c r="Z34" i="1"/>
  <c r="AE34" i="1" s="1"/>
  <c r="AB32" i="1"/>
  <c r="AG32" i="1" s="1"/>
  <c r="Z26" i="1"/>
  <c r="AI26" i="1" s="1"/>
  <c r="AD24" i="1"/>
  <c r="AJ42" i="1"/>
  <c r="AK42" i="1" s="1"/>
  <c r="R41" i="1"/>
  <c r="P48" i="1"/>
  <c r="P40" i="1"/>
  <c r="O43" i="1"/>
  <c r="AH51" i="1"/>
  <c r="R52" i="1"/>
  <c r="P51" i="1"/>
  <c r="AL53" i="1"/>
  <c r="AP53" i="1" s="1"/>
  <c r="AL37" i="1"/>
  <c r="AL29" i="1"/>
  <c r="AN51" i="1"/>
  <c r="AN43" i="1"/>
  <c r="AP43" i="1" s="1"/>
  <c r="AN35" i="1"/>
  <c r="AN27" i="1"/>
  <c r="G121" i="10"/>
  <c r="N35" i="1"/>
  <c r="N27" i="1"/>
  <c r="O32" i="1"/>
  <c r="P37" i="1"/>
  <c r="P29" i="1"/>
  <c r="Z37" i="1"/>
  <c r="AI37" i="1" s="1"/>
  <c r="AB35" i="1"/>
  <c r="AG35" i="1" s="1"/>
  <c r="Z29" i="1"/>
  <c r="AI29" i="1" s="1"/>
  <c r="AB27" i="1"/>
  <c r="AG27" i="1" s="1"/>
  <c r="AH37" i="1"/>
  <c r="AH29" i="1"/>
  <c r="AB49" i="1"/>
  <c r="AG49" i="1" s="1"/>
  <c r="AB41" i="1"/>
  <c r="AG41" i="1" s="1"/>
  <c r="Z49" i="1"/>
  <c r="AI49" i="1" s="1"/>
  <c r="Z41" i="1"/>
  <c r="AI41" i="1" s="1"/>
  <c r="AJ41" i="1" s="1"/>
  <c r="AK41" i="1" s="1"/>
  <c r="R48" i="1"/>
  <c r="R40" i="1"/>
  <c r="P47" i="1"/>
  <c r="P39" i="1"/>
  <c r="AH50" i="1"/>
  <c r="Z52" i="1"/>
  <c r="AI52" i="1" s="1"/>
  <c r="R51" i="1"/>
  <c r="P50" i="1"/>
  <c r="AL52" i="1"/>
  <c r="AN50" i="1"/>
  <c r="AP50" i="1" s="1"/>
  <c r="AN42" i="1"/>
  <c r="AP42" i="1" s="1"/>
  <c r="AN34" i="1"/>
  <c r="AN26" i="1"/>
  <c r="AB52" i="1"/>
  <c r="AG52" i="1" s="1"/>
  <c r="AN49" i="1"/>
  <c r="AN41" i="1"/>
  <c r="G119" i="10"/>
  <c r="N33" i="1"/>
  <c r="N25" i="1"/>
  <c r="P35" i="1"/>
  <c r="P27" i="1"/>
  <c r="O48" i="1"/>
  <c r="AB51" i="1"/>
  <c r="AG51" i="1" s="1"/>
  <c r="Z50" i="1"/>
  <c r="AI50" i="1" s="1"/>
  <c r="O50" i="1"/>
  <c r="AN24" i="1"/>
  <c r="AI47" i="1"/>
  <c r="AE35" i="1"/>
  <c r="AE27" i="1"/>
  <c r="Z53" i="1"/>
  <c r="N53" i="1"/>
  <c r="AB53" i="1"/>
  <c r="AG53" i="1" s="1"/>
  <c r="P53" i="1"/>
  <c r="R53" i="1"/>
  <c r="R49" i="1"/>
  <c r="O49" i="1"/>
  <c r="P49" i="1"/>
  <c r="AB24" i="1"/>
  <c r="Z24" i="1"/>
  <c r="AE24" i="1" s="1"/>
  <c r="AT27" i="1"/>
  <c r="AT35" i="1"/>
  <c r="G135" i="10"/>
  <c r="P24" i="1"/>
  <c r="O24" i="1"/>
  <c r="N24" i="1"/>
  <c r="G126" i="10"/>
  <c r="G125" i="10"/>
  <c r="G128" i="10"/>
  <c r="G134" i="10"/>
  <c r="AT34" i="1"/>
  <c r="G131" i="10"/>
  <c r="G129" i="10"/>
  <c r="AT24" i="1"/>
  <c r="D14" i="1" s="1"/>
  <c r="G127" i="10"/>
  <c r="G142" i="10"/>
  <c r="AT30" i="1"/>
  <c r="G133" i="10"/>
  <c r="G132" i="10"/>
  <c r="AT29" i="1"/>
  <c r="AT25" i="1"/>
  <c r="AT31" i="1"/>
  <c r="AT33" i="1"/>
  <c r="AT28" i="1"/>
  <c r="AT26" i="1"/>
  <c r="AT36" i="1"/>
  <c r="AJ27" i="1" l="1"/>
  <c r="AK27" i="1" s="1"/>
  <c r="AP47" i="1"/>
  <c r="AI33" i="1"/>
  <c r="AJ33" i="1" s="1"/>
  <c r="AK33" i="1" s="1"/>
  <c r="AE30" i="1"/>
  <c r="AI40" i="1"/>
  <c r="AJ40" i="1" s="1"/>
  <c r="AK40" i="1" s="1"/>
  <c r="AQ40" i="1" s="1"/>
  <c r="AI46" i="1"/>
  <c r="AJ46" i="1" s="1"/>
  <c r="AK46" i="1" s="1"/>
  <c r="AQ46" i="1" s="1"/>
  <c r="AJ47" i="1"/>
  <c r="AK47" i="1" s="1"/>
  <c r="AI25" i="1"/>
  <c r="AJ25" i="1" s="1"/>
  <c r="AK25" i="1" s="1"/>
  <c r="AE52" i="1"/>
  <c r="AI48" i="1"/>
  <c r="AJ48" i="1" s="1"/>
  <c r="AK48" i="1" s="1"/>
  <c r="AQ48" i="1" s="1"/>
  <c r="AE42" i="1"/>
  <c r="AQ42" i="1"/>
  <c r="AJ37" i="1"/>
  <c r="AK37" i="1" s="1"/>
  <c r="AJ30" i="1"/>
  <c r="AK30" i="1" s="1"/>
  <c r="AI39" i="1"/>
  <c r="AJ39" i="1" s="1"/>
  <c r="AK39" i="1" s="1"/>
  <c r="AP51" i="1"/>
  <c r="AI45" i="1"/>
  <c r="AJ45" i="1" s="1"/>
  <c r="AK45" i="1" s="1"/>
  <c r="AQ45" i="1" s="1"/>
  <c r="AJ26" i="1"/>
  <c r="AK26" i="1" s="1"/>
  <c r="AE41" i="1"/>
  <c r="AI38" i="1"/>
  <c r="AJ38" i="1" s="1"/>
  <c r="AK38" i="1" s="1"/>
  <c r="AQ38" i="1" s="1"/>
  <c r="AP37" i="1"/>
  <c r="AJ50" i="1"/>
  <c r="AK50" i="1" s="1"/>
  <c r="AQ50" i="1" s="1"/>
  <c r="AI51" i="1"/>
  <c r="AJ51" i="1" s="1"/>
  <c r="AK51" i="1" s="1"/>
  <c r="AJ29" i="1"/>
  <c r="AK29" i="1" s="1"/>
  <c r="AI28" i="1"/>
  <c r="AJ28" i="1" s="1"/>
  <c r="AK28" i="1" s="1"/>
  <c r="AP39" i="1"/>
  <c r="AJ49" i="1"/>
  <c r="AK49" i="1" s="1"/>
  <c r="AJ36" i="1"/>
  <c r="AK36" i="1" s="1"/>
  <c r="AP41" i="1"/>
  <c r="AQ41" i="1" s="1"/>
  <c r="AE29" i="1"/>
  <c r="AP52" i="1"/>
  <c r="AP49" i="1"/>
  <c r="AE44" i="1"/>
  <c r="AI44" i="1"/>
  <c r="AJ44" i="1" s="1"/>
  <c r="AK44" i="1" s="1"/>
  <c r="AQ44" i="1" s="1"/>
  <c r="AE50" i="1"/>
  <c r="AI31" i="1"/>
  <c r="AJ31" i="1" s="1"/>
  <c r="AK31" i="1" s="1"/>
  <c r="AJ52" i="1"/>
  <c r="AK52" i="1" s="1"/>
  <c r="AI32" i="1"/>
  <c r="AJ32" i="1" s="1"/>
  <c r="AK32" i="1" s="1"/>
  <c r="AE26" i="1"/>
  <c r="AI43" i="1"/>
  <c r="AJ43" i="1" s="1"/>
  <c r="AK43" i="1" s="1"/>
  <c r="AQ43" i="1" s="1"/>
  <c r="AE36" i="1"/>
  <c r="AE37" i="1"/>
  <c r="AE49" i="1"/>
  <c r="AI34" i="1"/>
  <c r="AJ34" i="1" s="1"/>
  <c r="AK34" i="1" s="1"/>
  <c r="AI53" i="1"/>
  <c r="AJ53" i="1" s="1"/>
  <c r="AK53" i="1" s="1"/>
  <c r="AQ53" i="1" s="1"/>
  <c r="AE53" i="1"/>
  <c r="AP27" i="1"/>
  <c r="AP35" i="1"/>
  <c r="AP36" i="1"/>
  <c r="AP26" i="1"/>
  <c r="AG24" i="1"/>
  <c r="AP34" i="1"/>
  <c r="AI24" i="1"/>
  <c r="AJ24" i="1" s="1"/>
  <c r="D18" i="1" s="1"/>
  <c r="AP31" i="1"/>
  <c r="AP30" i="1"/>
  <c r="AP25" i="1"/>
  <c r="AP29" i="1"/>
  <c r="AP24" i="1"/>
  <c r="AP33" i="1"/>
  <c r="AP28" i="1"/>
  <c r="AT32" i="1"/>
  <c r="AP32" i="1"/>
  <c r="AQ47" i="1" l="1"/>
  <c r="AQ30" i="1"/>
  <c r="AQ49" i="1"/>
  <c r="AQ51" i="1"/>
  <c r="AQ39" i="1"/>
  <c r="AQ52" i="1"/>
  <c r="D13" i="1"/>
  <c r="AQ27" i="1"/>
  <c r="AQ35" i="1"/>
  <c r="AQ33" i="1"/>
  <c r="AQ25" i="1"/>
  <c r="AQ26" i="1"/>
  <c r="AQ36" i="1"/>
  <c r="AQ31" i="1"/>
  <c r="AQ34" i="1"/>
  <c r="AQ29" i="1"/>
  <c r="AK24" i="1"/>
  <c r="D15" i="1" s="1"/>
  <c r="AQ32" i="1"/>
  <c r="AQ28" i="1"/>
  <c r="D16" i="1" l="1"/>
  <c r="AQ37" i="1"/>
  <c r="AQ24" i="1"/>
  <c r="D17" i="1" l="1"/>
</calcChain>
</file>

<file path=xl/sharedStrings.xml><?xml version="1.0" encoding="utf-8"?>
<sst xmlns="http://schemas.openxmlformats.org/spreadsheetml/2006/main" count="853" uniqueCount="441">
  <si>
    <t>1. Is the building serviced by emergency back-up batteries for lighting at the fixture/lamp level?</t>
  </si>
  <si>
    <t>Property Address:</t>
  </si>
  <si>
    <t>2. Is the building serviced by a centralized battery back-up system or UPS?</t>
  </si>
  <si>
    <t>3. If yes, does the UPS provide back-up service for lighting?</t>
  </si>
  <si>
    <t>4. Is the building serviced by a back-up generator?</t>
  </si>
  <si>
    <t>5. If yes, does the generator provide back-up service for lighting?</t>
  </si>
  <si>
    <t>6. What is the voltage used for the interior building lights?</t>
  </si>
  <si>
    <t>7. If multiple voltages exist, please specify which interior areas are serviced by which voltages.</t>
  </si>
  <si>
    <t>8. What is the voltage used for the exterior building lights?</t>
  </si>
  <si>
    <t>9. If multiple voltages exist, please specify which exterior areas are serviced by which voltages.</t>
  </si>
  <si>
    <t>10. Does Verizon own/maintain responsibility for all exterior lights illuminating the property?</t>
  </si>
  <si>
    <t>11. If no, please specify which lights are owned/are the responsibility for Verizon and which are not?</t>
  </si>
  <si>
    <t>Property Name:</t>
  </si>
  <si>
    <t xml:space="preserve">Verizon Notes: </t>
  </si>
  <si>
    <t>1). At the bottom of the spreadsheet tally the total number of fixtures of each type offered, include the total cost and energy savings (kWh) of each type</t>
  </si>
  <si>
    <t xml:space="preserve">2). At the bottom of the spreadsheet the total number of sensors of each type offered and include the total cost </t>
  </si>
  <si>
    <t xml:space="preserve">Vendor notes for Verizon: </t>
  </si>
  <si>
    <t>Project Summary:</t>
  </si>
  <si>
    <t>Project Total Estimated Total Cost:</t>
  </si>
  <si>
    <t>Project Total Estimated Rebate:</t>
  </si>
  <si>
    <t xml:space="preserve"> </t>
  </si>
  <si>
    <t>*Project Estimated Payback (Without Rebate in Years):</t>
  </si>
  <si>
    <t>*Project Estimated Payback (With Rebate in Years):</t>
  </si>
  <si>
    <t>*Please only include the saving derived from the lights directly</t>
  </si>
  <si>
    <t>Lighting Line-by-line</t>
  </si>
  <si>
    <t>**Electric Cost</t>
  </si>
  <si>
    <t>**This is to be provided by Verizon</t>
  </si>
  <si>
    <t>Line Item</t>
  </si>
  <si>
    <t>Measure Location</t>
  </si>
  <si>
    <t xml:space="preserve">Pre Fixture Description </t>
  </si>
  <si>
    <t>Pre Qty fixtures</t>
  </si>
  <si>
    <t>Pre Qty Lamps</t>
  </si>
  <si>
    <t>Pre Control Description</t>
  </si>
  <si>
    <t>Pre Qty Sensor/Timer</t>
  </si>
  <si>
    <t>Pre Room Light Meter Reading</t>
  </si>
  <si>
    <t>Fixture Height</t>
  </si>
  <si>
    <t>Post Fixture Description</t>
  </si>
  <si>
    <t>Ballast Type (Electronic or Standard Magnetic) (If applicable)</t>
  </si>
  <si>
    <t>Fixture Manufacturer</t>
  </si>
  <si>
    <t>Model/Product Number Fixture</t>
  </si>
  <si>
    <t>DLC/Energy Star Code</t>
  </si>
  <si>
    <t>Post Qty fixtures</t>
  </si>
  <si>
    <t>Post Qty Lamps</t>
  </si>
  <si>
    <t>Post Control Description</t>
  </si>
  <si>
    <t>Controls Manufacturer</t>
  </si>
  <si>
    <t>Model/Product Number Controls</t>
  </si>
  <si>
    <t>Post Qty Sensor/Timer</t>
  </si>
  <si>
    <t>Pre Annual Hours</t>
  </si>
  <si>
    <t>Post Annual Hours</t>
  </si>
  <si>
    <t>Existing Wattage per fixture</t>
  </si>
  <si>
    <t>Proposed Wattage per fixture</t>
  </si>
  <si>
    <t>Existing Wattage per lamp</t>
  </si>
  <si>
    <t>Proposed Wattage per lamp</t>
  </si>
  <si>
    <t>Post Room Light Meter Reading</t>
  </si>
  <si>
    <t>Pre KW Total</t>
  </si>
  <si>
    <t>Post KW Total</t>
  </si>
  <si>
    <t xml:space="preserve">Pre kWh per Lamp </t>
  </si>
  <si>
    <t xml:space="preserve">Post kWh per Lamp </t>
  </si>
  <si>
    <t xml:space="preserve">(Pre) Total kWh </t>
  </si>
  <si>
    <t>(Post) Total kWh</t>
  </si>
  <si>
    <t>Total kWh Saved</t>
  </si>
  <si>
    <t>Total Dollars Saved</t>
  </si>
  <si>
    <t>Material Cost Per Fixture</t>
  </si>
  <si>
    <t>Material Cost per Control</t>
  </si>
  <si>
    <t>Labor Cost per Fixture</t>
  </si>
  <si>
    <t>Labor cost per Control</t>
  </si>
  <si>
    <t>Total Cost per row</t>
  </si>
  <si>
    <t>Simple Payback- No rebate</t>
  </si>
  <si>
    <t>Notes</t>
  </si>
  <si>
    <t>Electronic</t>
  </si>
  <si>
    <t>Standard Magnetic</t>
  </si>
  <si>
    <t>Not Applicable</t>
  </si>
  <si>
    <t>Project Estimated $ kWh Saved:</t>
  </si>
  <si>
    <t>(blank)</t>
  </si>
  <si>
    <t>Grand Total</t>
  </si>
  <si>
    <t>N/A</t>
  </si>
  <si>
    <t>1L 2ft T8</t>
  </si>
  <si>
    <t>Type C LED Tube 1L 2ft Retrofit</t>
  </si>
  <si>
    <t>Green Creative</t>
  </si>
  <si>
    <t>9.5T8/2F/840/EXT/A2/R</t>
  </si>
  <si>
    <t>-</t>
  </si>
  <si>
    <t>1L 4ft T8</t>
  </si>
  <si>
    <t>Type C LED Tube 1L 4ft Retrofit</t>
  </si>
  <si>
    <t>11.5T8/4F/840/EXT/A2/R</t>
  </si>
  <si>
    <t>2L 2ft T8</t>
  </si>
  <si>
    <t>Type C LED Tube 2L 2ft Retrofit</t>
  </si>
  <si>
    <t>2L 4ft T8</t>
  </si>
  <si>
    <t>Type C LED Tube 2L 4ft Retrofit</t>
  </si>
  <si>
    <t>14.5T8U6/840/EXT/A2/R</t>
  </si>
  <si>
    <t>2x4 3L T8</t>
  </si>
  <si>
    <t>Type C LED Tube 3L 4ft Retrofit</t>
  </si>
  <si>
    <t>2x4 4L T8</t>
  </si>
  <si>
    <t>Type C LED Tube 4L 4ft Retrofit</t>
  </si>
  <si>
    <t>Lutron</t>
  </si>
  <si>
    <t>ULOS-CDT-500-WH</t>
  </si>
  <si>
    <t>3L 4ft T8</t>
  </si>
  <si>
    <t>4L 4ft T8</t>
  </si>
  <si>
    <t>1L 2ft T12</t>
  </si>
  <si>
    <t>1L 4ft T12</t>
  </si>
  <si>
    <t>LED A Lamp</t>
  </si>
  <si>
    <t xml:space="preserve">2L 4ft T8 Wall Mount </t>
  </si>
  <si>
    <t>LED PL Plug and Play</t>
  </si>
  <si>
    <t>Double-sided Exit Sign Surface Mounted</t>
  </si>
  <si>
    <t>New LED Double-sided Exit Sign Surface Mounted</t>
  </si>
  <si>
    <t>Single-sided Exit Sign Surface Mounted</t>
  </si>
  <si>
    <t>New LED Single-sided Exit Sign Surface Mounted</t>
  </si>
  <si>
    <t>2L 3ft T8</t>
  </si>
  <si>
    <t>2L 4ft T12</t>
  </si>
  <si>
    <t>Double-sided Exit Sign Surface Mounted with Bug Eyes</t>
  </si>
  <si>
    <t>New LED Double-sided Exit Sign Surface Mounted with Bug Eyes</t>
  </si>
  <si>
    <t>Single-sided Exit Sign Surface Mounted with Bug Eyes</t>
  </si>
  <si>
    <t>New LED Single-sided Exit Sign Surface Mounted with Bug Eyes</t>
  </si>
  <si>
    <t>New LED 4ft Bi-Level Fixture</t>
  </si>
  <si>
    <t>New LED 2ft Bi-Level Fixture</t>
  </si>
  <si>
    <t>2x4 2L T8</t>
  </si>
  <si>
    <t>A Lamp</t>
  </si>
  <si>
    <t>Topaz</t>
  </si>
  <si>
    <t>LA19/9W/40K/GU24D</t>
  </si>
  <si>
    <t>Rab</t>
  </si>
  <si>
    <t>Fulham</t>
  </si>
  <si>
    <t>FHEC30W</t>
  </si>
  <si>
    <t>Philips</t>
  </si>
  <si>
    <t>FSS220L840-UNV-DIM-(_LSXR10)</t>
  </si>
  <si>
    <t>FSS430L840-UNV-DIM-(_LSXR10,DAYOCC,SWZDT,IAP)</t>
  </si>
  <si>
    <t>8T8/2F/830/DIR (97841)</t>
  </si>
  <si>
    <t>2L 2ft T12 48V</t>
  </si>
  <si>
    <t>PAR30</t>
  </si>
  <si>
    <t>PAR38</t>
  </si>
  <si>
    <t>LED PAR30</t>
  </si>
  <si>
    <t>LED PAR38</t>
  </si>
  <si>
    <t>26W CFL</t>
  </si>
  <si>
    <t>13W CFL</t>
  </si>
  <si>
    <t>New LED 6in Recessed Can</t>
  </si>
  <si>
    <t>100W MH Wallpack</t>
  </si>
  <si>
    <t>250W MH Wallpack</t>
  </si>
  <si>
    <t>150W MH Wallpack</t>
  </si>
  <si>
    <t>100W MH Pole Light</t>
  </si>
  <si>
    <t>New LED 52W Floodlight</t>
  </si>
  <si>
    <t>FFLED52N [blank SF T] [blank W]/[PC,PC2,PCS,PCS2]</t>
  </si>
  <si>
    <t>100W MH Floodlight</t>
  </si>
  <si>
    <t>200W MH Floodlight</t>
  </si>
  <si>
    <t>kWh</t>
  </si>
  <si>
    <t>2L 2ft T8 Stair</t>
  </si>
  <si>
    <t>2L 4ft T8 Stair</t>
  </si>
  <si>
    <t>100W MH Canopy</t>
  </si>
  <si>
    <t>New LED Canopy</t>
  </si>
  <si>
    <t>Manufacturer</t>
  </si>
  <si>
    <t>Model Number</t>
  </si>
  <si>
    <t>Switch Sensor</t>
  </si>
  <si>
    <t>MS-OPS2-XX</t>
  </si>
  <si>
    <t>Ceiling Mount Sensor</t>
  </si>
  <si>
    <t>Timer Control</t>
  </si>
  <si>
    <t>Cooper Controls</t>
  </si>
  <si>
    <t>TSW-MV</t>
  </si>
  <si>
    <t>Qty.</t>
  </si>
  <si>
    <t>No Upgrade</t>
  </si>
  <si>
    <t>none</t>
  </si>
  <si>
    <t>A Lamp Jelly Jar</t>
  </si>
  <si>
    <t>1L 4ft T8 Stair</t>
  </si>
  <si>
    <t>GE</t>
  </si>
  <si>
    <t>A Lamp Stair</t>
  </si>
  <si>
    <t>Double-sided Exit Sign Pendant Mounted</t>
  </si>
  <si>
    <t>New LED Double-sided Exit Sign Pendant Mounted</t>
  </si>
  <si>
    <t>Wall Switch</t>
  </si>
  <si>
    <t>Pre-Control Description</t>
  </si>
  <si>
    <t>Post-Control Description</t>
  </si>
  <si>
    <t>Photocell</t>
  </si>
  <si>
    <t>Cost Per Material</t>
  </si>
  <si>
    <t>Cost Per Labor</t>
  </si>
  <si>
    <t>Yes</t>
  </si>
  <si>
    <t>120V</t>
  </si>
  <si>
    <t>2L 2ft T8 48V</t>
  </si>
  <si>
    <t>175W MH Wallpack</t>
  </si>
  <si>
    <t>175W Mercury Vapor Downlight</t>
  </si>
  <si>
    <t>4L 4ft T12</t>
  </si>
  <si>
    <t>2x4 4L T12</t>
  </si>
  <si>
    <t>75W MH Wallpack</t>
  </si>
  <si>
    <t>1x4 2L T8</t>
  </si>
  <si>
    <t>Battery</t>
  </si>
  <si>
    <t>Post Control</t>
  </si>
  <si>
    <t>Type C LED Tube 2L 3ft Retrofit</t>
  </si>
  <si>
    <t>Type A LED Plug and Play Tube 2L 2ft 48V</t>
  </si>
  <si>
    <t>MR16</t>
  </si>
  <si>
    <t>Circline</t>
  </si>
  <si>
    <t>100W MH Shoebox</t>
  </si>
  <si>
    <t>250W MH Shoebox</t>
  </si>
  <si>
    <t>Luxrite</t>
  </si>
  <si>
    <t>LR23155</t>
  </si>
  <si>
    <t>New LED Circline Fixture</t>
  </si>
  <si>
    <t>2L 2ft T12</t>
  </si>
  <si>
    <t>LED MR16</t>
  </si>
  <si>
    <t>Installers- Does the LBL match your site walk? If not, add a row.</t>
  </si>
  <si>
    <t>3) Please have the watch engineers and the property manager sign the line by line (for room verification, etc.)</t>
  </si>
  <si>
    <t>Watch Engineer Signature:</t>
  </si>
  <si>
    <t>Property Manager Signature:</t>
  </si>
  <si>
    <t>2L 4ft T8 w/emergency</t>
  </si>
  <si>
    <t>Type C LED Tube 2L 4ft Retrofit w/emergency</t>
  </si>
  <si>
    <t>Type C LED Tube 4L 4ft Retrofit w/emergency</t>
  </si>
  <si>
    <t>2x4 4L T8 w/emergency</t>
  </si>
  <si>
    <t>Globe Lamp</t>
  </si>
  <si>
    <t>6MR16DIM/840FL35</t>
  </si>
  <si>
    <t>10.5T8/3F/840/EXT/A2/R</t>
  </si>
  <si>
    <t>2L 4ft T8 Stair w/emergency</t>
  </si>
  <si>
    <t>New LED 4ft Bi-Level Fixture w/emergency</t>
  </si>
  <si>
    <t>Estimated Rebate Per Fixture</t>
  </si>
  <si>
    <t>Estimated Rebate Per Control</t>
  </si>
  <si>
    <t>LED 2 PL Plug and Play</t>
  </si>
  <si>
    <t>2L PL 2-pin</t>
  </si>
  <si>
    <t>2L PL 4-pin</t>
  </si>
  <si>
    <t>Rebate Per Fixture</t>
  </si>
  <si>
    <t>Fixture Description</t>
  </si>
  <si>
    <t>Replacement Type</t>
  </si>
  <si>
    <t>Existing Condition</t>
  </si>
  <si>
    <t>Incan&gt;=60W, Halogen&gt;=60W, 2CFL&gt;=32W</t>
  </si>
  <si>
    <t>LED Interior High/Low Bay Luminaires</t>
  </si>
  <si>
    <t>HID&lt;250W</t>
  </si>
  <si>
    <t>HID 400W-999W</t>
  </si>
  <si>
    <t>HID&gt;=1000W</t>
  </si>
  <si>
    <t>HID 250W-399W</t>
  </si>
  <si>
    <t>LED Exit Sign</t>
  </si>
  <si>
    <t>Any</t>
  </si>
  <si>
    <t>A Lamp&lt;11W</t>
  </si>
  <si>
    <t>A Lamp&gt;=11W</t>
  </si>
  <si>
    <t>Globe</t>
  </si>
  <si>
    <t>Candelabra</t>
  </si>
  <si>
    <t>LED Candelabra</t>
  </si>
  <si>
    <t>Other Decorative</t>
  </si>
  <si>
    <t>4Pin&lt;11W</t>
  </si>
  <si>
    <t>4Pin&gt;=11W</t>
  </si>
  <si>
    <t>R/PAR20</t>
  </si>
  <si>
    <t>BR40</t>
  </si>
  <si>
    <t>MR/MR16</t>
  </si>
  <si>
    <t>TLED U-Bent all UL-Type</t>
  </si>
  <si>
    <t>2x2 4L T8</t>
  </si>
  <si>
    <t>Type C LED Tube 4L 2ft Retrofit</t>
  </si>
  <si>
    <t>Post Fixture Description (indicate fixture replacement or Type C retrofit)</t>
  </si>
  <si>
    <t>13PAR30DIM/930SP15</t>
  </si>
  <si>
    <t>LRXR610840PH</t>
  </si>
  <si>
    <t>17PAR38DIM/940FL40</t>
  </si>
  <si>
    <t>3.3FB11DIM/927</t>
  </si>
  <si>
    <t>8.5PLH/840/DIR</t>
  </si>
  <si>
    <t>Xeleum</t>
  </si>
  <si>
    <t>XBAT04-S40K-BUYW</t>
  </si>
  <si>
    <t>Does the fixture operate properly?- Y/N, document where N</t>
  </si>
  <si>
    <t>Post Wattage per Fixture</t>
  </si>
  <si>
    <t>Proposed Wattage per Lamp</t>
  </si>
  <si>
    <t>Material Cost per Fixture</t>
  </si>
  <si>
    <t>2G11 Base Lamp</t>
  </si>
  <si>
    <t>*Please see attached signature image.</t>
  </si>
  <si>
    <t>Verizon</t>
  </si>
  <si>
    <t>Rebate per Fixture</t>
  </si>
  <si>
    <t>Rebate Program</t>
  </si>
  <si>
    <t>ILIP</t>
  </si>
  <si>
    <t>C&amp;I</t>
  </si>
  <si>
    <t>Post Qty Lamps Per Fixture</t>
  </si>
  <si>
    <t>2L PL 6in Recessed Can</t>
  </si>
  <si>
    <t>Wall Dimmer</t>
  </si>
  <si>
    <t>Type C LED Tube 3L 2ft Retrofit</t>
  </si>
  <si>
    <t>2x2 3L T8</t>
  </si>
  <si>
    <t>LED 2ft Refit Universal Linear Kit</t>
  </si>
  <si>
    <t>RUL248A0WW40LB</t>
  </si>
  <si>
    <t>LED 4ft Refit Universal Linear Kit</t>
  </si>
  <si>
    <t>2x4 2L Bi-ax T8</t>
  </si>
  <si>
    <t>No Switch</t>
  </si>
  <si>
    <t>RUL488A0WW40LB</t>
  </si>
  <si>
    <t>350W MH High Bay</t>
  </si>
  <si>
    <t>New LED 90W High Bay</t>
  </si>
  <si>
    <t>F-LUHB/90W/40K</t>
  </si>
  <si>
    <t>No</t>
  </si>
  <si>
    <t>2x2 2L U-Bend T8</t>
  </si>
  <si>
    <t>1L U-Bend T8</t>
  </si>
  <si>
    <t>Type C LED Tube 2L 2ft T5 Retrofit</t>
  </si>
  <si>
    <t>9.5T5HE/2F/840/BYP</t>
  </si>
  <si>
    <t>Type C LED Tube 2L 2ft T5 Retrofit w/emergency</t>
  </si>
  <si>
    <t>2L 2ft T5</t>
  </si>
  <si>
    <t>2L 2ft T5 w/emergency</t>
  </si>
  <si>
    <t>250W MH Parking Lot Pole Light</t>
  </si>
  <si>
    <t>New LED 60W Pole Light</t>
  </si>
  <si>
    <t>No Access</t>
  </si>
  <si>
    <t>F-BL/60W/50K/[BZ,GR,SV]-95</t>
  </si>
  <si>
    <t>PLGPQ2NC4DQA</t>
  </si>
  <si>
    <t>LED</t>
  </si>
  <si>
    <t>No Recommendation</t>
  </si>
  <si>
    <t>New LED 78W Floodlight</t>
  </si>
  <si>
    <t>EZLED78 [T, SF] [blank, W] / [PC, PC2, PCS, PCS2, PTC]</t>
  </si>
  <si>
    <t>PW4XT25B</t>
  </si>
  <si>
    <t>250W MH Floodlight</t>
  </si>
  <si>
    <t>2020 NYC ConEdison ILIP Incentives</t>
  </si>
  <si>
    <t>Floor</t>
  </si>
  <si>
    <t>1L 4ft T5</t>
  </si>
  <si>
    <t>Type C LED Tube 1L 4ft T5 Retrofit</t>
  </si>
  <si>
    <t>2x4 2L T5</t>
  </si>
  <si>
    <t>Type C LED Tube 2L 4ft T5 Retrofit</t>
  </si>
  <si>
    <t>2x4 2L T5 w/emergency</t>
  </si>
  <si>
    <t>Type C LED Tube 2L 4ft T5 Retrofit w/emergency</t>
  </si>
  <si>
    <t>2x2 2L PLL</t>
  </si>
  <si>
    <t>Red Fixture w/2L A Lamp</t>
  </si>
  <si>
    <t>LED 2L A Lamp</t>
  </si>
  <si>
    <t>1L 4-pin PL</t>
  </si>
  <si>
    <t>1L 4-pin PL 6in Recessed Can</t>
  </si>
  <si>
    <t>1L 4-pin PL 8in Recessed Can</t>
  </si>
  <si>
    <t>New LED 8in Recessed Can</t>
  </si>
  <si>
    <t>1L 4-pin PL 6in Recessed Can w/emergency</t>
  </si>
  <si>
    <t>New LED 6in Recessed Can w/emergency</t>
  </si>
  <si>
    <t>2L 4-pin PL 8in Recessed Can w/emergency</t>
  </si>
  <si>
    <t>New LED 8in Recessed Can w/emergency</t>
  </si>
  <si>
    <t>2L 4-pin PL 8in Recessed Can</t>
  </si>
  <si>
    <t>2L 4-pin PL 6in Recessed Can</t>
  </si>
  <si>
    <t>2L 4-pin PL 6in Recessed Can w/emergency</t>
  </si>
  <si>
    <t>1L BR30 6in Recessed Can</t>
  </si>
  <si>
    <t>400W MH Wallpack</t>
  </si>
  <si>
    <t>New LED 55W Wallpack</t>
  </si>
  <si>
    <t>LED 4-pin PL Plug and Play</t>
  </si>
  <si>
    <t>WP3LED55Y</t>
  </si>
  <si>
    <t>LRXR810840MD</t>
  </si>
  <si>
    <t>PLFTE8GCMPQM</t>
  </si>
  <si>
    <t>PLCLA8S3KCXT</t>
  </si>
  <si>
    <t>13.5T5HE/4F/840/EXT/A4/R</t>
  </si>
  <si>
    <t>PLX6Y4NYQNWD</t>
  </si>
  <si>
    <t>Screw or Pin Base - Inca Fixture ≤60w</t>
  </si>
  <si>
    <t>2 Foot 1-Lamp Fluorescent Fixture</t>
  </si>
  <si>
    <t>2 Foot 2-Lamp Fluorescent Fixture</t>
  </si>
  <si>
    <t>4 Foot 1-Lamp Fluorescent Fixture</t>
  </si>
  <si>
    <t>4 Foot 2-Lamp Fluorescent Fixture</t>
  </si>
  <si>
    <t>8 Foot 1-Lamp Fluorescent Fixture</t>
  </si>
  <si>
    <t>8 Foot 2-Lamp Fluorescent Fixture</t>
  </si>
  <si>
    <t>Direct Linear Ambient Luminaires
Linear Ambient Luminaires w/ Indirect
Components</t>
  </si>
  <si>
    <t>Track or Mono-point Luminaires</t>
  </si>
  <si>
    <t>ENERGY STAR Downlights Fixture with
Screw-In or Pin-Based Lamps</t>
  </si>
  <si>
    <t>1x4 Luminaires for Ambient Lighting of
Interior Commercial Spaces</t>
  </si>
  <si>
    <t>1x4 Troffer - 1 Lamp Fluorescent Fixture</t>
  </si>
  <si>
    <t>1x4 Troffer - 2 Lamp Fluorescent Fixture</t>
  </si>
  <si>
    <t>2x2 Troffer - 2 Lamp Fluorescent Fixture</t>
  </si>
  <si>
    <t>2x2 Luminaires for Ambient Lighting of
Interior Commercial Spaces</t>
  </si>
  <si>
    <t>2x4 Troffer - 2 Lamp Fluorescent Fixture</t>
  </si>
  <si>
    <t>2x4 Troffer - 3 Lamp Fluorescent Fixture</t>
  </si>
  <si>
    <t>2x4 Troffer - 4 Lamp Fluorescent Fixture</t>
  </si>
  <si>
    <t>2x4 Luminaires for Ambient Lighting of
Interior Commercial Spaces</t>
  </si>
  <si>
    <t>T5 High Bay - 2 Lamp Fluorescent Fixture</t>
  </si>
  <si>
    <t>T5 High Bay - 3 Lamp Fluorescent Fixture</t>
  </si>
  <si>
    <t>T5 High Bay - 4 Lamp Fluorescent Fixture</t>
  </si>
  <si>
    <t>T8 High Bay - 4 Lamp Fluorescent Fixture</t>
  </si>
  <si>
    <t>T8 High Bay - 6 Lamp Fluorescent Fixture</t>
  </si>
  <si>
    <t>T8 High Bay - 8 Lamp Fluorescent Fixture</t>
  </si>
  <si>
    <t>Bollards
Landscape/Accent Flood and Spot
Luminaires
Architectural Flood and Spot Luminaires</t>
  </si>
  <si>
    <t>HID&lt;100W</t>
  </si>
  <si>
    <t>HID 101W-249W</t>
  </si>
  <si>
    <t>Parking Garage Luminaires
Fuel Pump Canopy Luminaires</t>
  </si>
  <si>
    <t>HID Parking Garage Fixture ≤100W</t>
  </si>
  <si>
    <t>HID Parking Garage Fixture 101W to 249W</t>
  </si>
  <si>
    <t>HID Parking Garage Fixture ≥250W</t>
  </si>
  <si>
    <t>Outdoor Pole/Arm-Mounted Area and
Roadway Luminaires
Outdoor Pole/Arm-Mounted Decorative
Luminaires</t>
  </si>
  <si>
    <t>HID Pole Fixture ≤100W</t>
  </si>
  <si>
    <t>HID Pole Fixture 101W to 249W</t>
  </si>
  <si>
    <t>HID Pole Fixture 250W to 399W</t>
  </si>
  <si>
    <t>HID Pole Fixture 400W to 999W</t>
  </si>
  <si>
    <t>HID Pole Fixture ≥1000W</t>
  </si>
  <si>
    <t>Outdoor Full-Cutoff Wall-Mounted Area
Luminaires
Outdoor Non-Cutoff and Semi-Cutoff
Wall-Mounted Area Luminaires</t>
  </si>
  <si>
    <t>HID Exterior Wall Pack Fixture ≤100W</t>
  </si>
  <si>
    <t>HID Exterior Wall Pack Fixture 101W to
399W</t>
  </si>
  <si>
    <t>HID Exterior Wall Pack Fixture ≥400W</t>
  </si>
  <si>
    <t>Incandescent or CFL Exit Sign</t>
  </si>
  <si>
    <t>Bi-Level Lighting Controls in Stairwells</t>
  </si>
  <si>
    <t>Bi-Level Lighting Controls in Corridors</t>
  </si>
  <si>
    <t>&lt; 100 Watts</t>
  </si>
  <si>
    <t>101 - 249 Watts</t>
  </si>
  <si>
    <t>&gt; 250 Watts</t>
  </si>
  <si>
    <t>250-399 Watts</t>
  </si>
  <si>
    <t>400-999 Watts</t>
  </si>
  <si>
    <t>&gt; 1000 Watts</t>
  </si>
  <si>
    <t>Bi-Level Lighting Controls in Parking Garages</t>
  </si>
  <si>
    <t>Bi-Level Lighting Controls in Parking Lots</t>
  </si>
  <si>
    <t>Networked Controls (one-for-one
fixture replacement)</t>
  </si>
  <si>
    <t>Screw or Pin Base - Incandescent Fixture
&gt;60W</t>
  </si>
  <si>
    <t>Retrofit Kit for Direct Linear Ambient
Luminaires
Retrofit Kit for Linear Ambient
Luminaires w/ Indirect Components</t>
  </si>
  <si>
    <t>Retrofit Kit for High Bay Luminaires for
Commercial and Industrial Buildings
Retrofit Kit for Low Bay Luminaires for
Commercial and Industrial Buildings</t>
  </si>
  <si>
    <t>Retrofit Kit for ENERGY STAR
Downlights w. Screw-In or Pin-Based
Lamps</t>
  </si>
  <si>
    <t>Retrofit Kit for 1x4 Luminaires for
Ambient Lighting of Interior Commercial
Spaces</t>
  </si>
  <si>
    <t>Retrofit Kit for 2x2 Luminaires for
Ambient Lighting of Interior Commercial
Spaces</t>
  </si>
  <si>
    <t>Retrofit Kit for 2x4 Luminaires for
Ambient Lighting of Interior Commercial
Spaces</t>
  </si>
  <si>
    <t>2020 NYC ConEdison C&amp;I Rebates</t>
  </si>
  <si>
    <t>TLED all UL-Type 2ft T8</t>
  </si>
  <si>
    <t>TLED all UL-Type 3ft T8</t>
  </si>
  <si>
    <t>TLED all UL-Type 4ft T8</t>
  </si>
  <si>
    <t>TLED all UL-Type 8ft T8</t>
  </si>
  <si>
    <t>TLED all UL-U-Bend</t>
  </si>
  <si>
    <t>TLED all UL-Type 4ft T5</t>
  </si>
  <si>
    <t>T5HO all UL-Type 4ft T5</t>
  </si>
  <si>
    <t>HID Int/Ext &lt;250W</t>
  </si>
  <si>
    <t>HID Int/Ext &lt;250W&lt;400W</t>
  </si>
  <si>
    <t>HID Int/Ext &gt;=400W&lt;1000W</t>
  </si>
  <si>
    <t>HID Int/Ext &gt;=1000W</t>
  </si>
  <si>
    <t>New LED 26W Floodlight</t>
  </si>
  <si>
    <t>FFLED26 [blank, SF, T] YB44 [blank, W] [/PCU, /PCS, /PCS2] [blank, USA]</t>
  </si>
  <si>
    <t>P23Q6N99</t>
  </si>
  <si>
    <t>P5H78UZT</t>
  </si>
  <si>
    <t>P8MKJQUD</t>
  </si>
  <si>
    <t>PL8BEF27978O</t>
  </si>
  <si>
    <t>Type C LED U-Bend Tube 1L Retrofit</t>
  </si>
  <si>
    <t>Type C LED U-Bend Tube 2L Retrofit</t>
  </si>
  <si>
    <t>PND8Z48F</t>
  </si>
  <si>
    <t>PLZ4C0MF9KR5</t>
  </si>
  <si>
    <t>PUJGPOP3</t>
  </si>
  <si>
    <t>P81A9ZVK</t>
  </si>
  <si>
    <t>PB30RVG0</t>
  </si>
  <si>
    <t>PKU1YS4U</t>
  </si>
  <si>
    <t>PWZ2ZZY6X</t>
  </si>
  <si>
    <t>PL2O4Z5GCZGB</t>
  </si>
  <si>
    <t>PTAKZGUE</t>
  </si>
  <si>
    <t>New LED 2x2 Bi-Level Panel Fixture</t>
  </si>
  <si>
    <t>New LED 2x4 Bi-Level Panel Fixture</t>
  </si>
  <si>
    <t>New LED 1x4 Bi-Level Panel Fixture</t>
  </si>
  <si>
    <t>LR24227</t>
  </si>
  <si>
    <t>LR24230</t>
  </si>
  <si>
    <t>LR24233</t>
  </si>
  <si>
    <t>Average of Pre Qty Lamps</t>
  </si>
  <si>
    <t>Sum of Pre Qty fixtures</t>
  </si>
  <si>
    <t>Average of Existing Wattage per fixture</t>
  </si>
  <si>
    <t>Average of Existing Wattage per lamp</t>
  </si>
  <si>
    <t>Sum of Post Qty fixtures</t>
  </si>
  <si>
    <t>Average of Post Qty Lamps Per Fixture</t>
  </si>
  <si>
    <t>Average of Proposed Wattage per fixture</t>
  </si>
  <si>
    <t>Average of Proposed Wattage per lamp</t>
  </si>
  <si>
    <t>Pre Fixture QC</t>
  </si>
  <si>
    <t>Post Fixture QC</t>
  </si>
  <si>
    <t>Sum of Total kWh Saved</t>
  </si>
  <si>
    <t>Sum of Post Qty Sensor/Timer</t>
  </si>
  <si>
    <t>Naming Convention</t>
  </si>
  <si>
    <t>Occupancy</t>
  </si>
  <si>
    <t>Leviton</t>
  </si>
  <si>
    <t>Total Estimated Rebate</t>
  </si>
  <si>
    <t>#N/A</t>
  </si>
  <si>
    <t>New LED 28W Wallpack</t>
  </si>
  <si>
    <t>Honya</t>
  </si>
  <si>
    <t>TS-WK03G-28WH-
50K</t>
  </si>
  <si>
    <t>P07B7M3G</t>
  </si>
  <si>
    <t>OSSMT-MDW</t>
  </si>
  <si>
    <t>Count</t>
  </si>
  <si>
    <t>Sum of Total Costs per Fixture</t>
  </si>
  <si>
    <t>Sum of Total Costs per Control</t>
  </si>
  <si>
    <t>Please remove red tabs before sending for review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</si>
</sst>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13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2"/>
      <color rgb="FF222222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0"/>
      <name val="Calibri"/>
      <family val="2"/>
    </font>
    <font>
      <b/>
      <sz val="11"/>
      <color theme="0"/>
      <name val="Calibri"/>
      <family val="2"/>
    </font>
    <font>
      <sz val="10"/>
      <color indexed="8"/>
      <name val="Arial"/>
      <family val="2"/>
    </font>
    <font>
      <sz val="11"/>
      <color theme="1"/>
      <name val="Calibri (Body)_x0000_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u/>
      <sz val="11"/>
      <color theme="10"/>
      <name val="Calibri"/>
      <family val="2"/>
    </font>
    <font>
      <i/>
      <sz val="9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37">
    <border>
      <left/>
      <right/>
      <top/>
      <bottom/>
      <diagonal/>
    </border>
    <border>
      <left/>
      <right/>
      <top/>
      <bottom/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/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 style="medium">
        <color theme="2" tint="-0.249977111117893"/>
      </top>
      <bottom style="medium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/>
      <bottom/>
      <diagonal/>
    </border>
    <border>
      <left/>
      <right style="thin">
        <color theme="2" tint="-0.249977111117893"/>
      </right>
      <top/>
      <bottom/>
      <diagonal/>
    </border>
    <border>
      <left style="thin">
        <color theme="2" tint="-0.249977111117893"/>
      </left>
      <right style="thin">
        <color theme="2" tint="-0.249977111117893"/>
      </right>
      <top style="medium">
        <color theme="2" tint="-0.249977111117893"/>
      </top>
      <bottom/>
      <diagonal/>
    </border>
    <border>
      <left style="thin">
        <color theme="2" tint="-0.249977111117893"/>
      </left>
      <right/>
      <top style="thin">
        <color theme="2" tint="-0.249977111117893"/>
      </top>
      <bottom style="thin">
        <color theme="2" tint="-0.249977111117893"/>
      </bottom>
      <diagonal/>
    </border>
    <border>
      <left/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/>
      <top/>
      <bottom style="thin">
        <color theme="2" tint="-0.249977111117893"/>
      </bottom>
      <diagonal/>
    </border>
    <border>
      <left style="thin">
        <color theme="2" tint="-0.249977111117893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theme="2" tint="-0.249977111117893"/>
      </right>
      <top/>
      <bottom style="thin">
        <color theme="2" tint="-0.249977111117893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2" tint="-0.249977111117893"/>
      </left>
      <right style="thin">
        <color theme="2" tint="-0.249977111117893"/>
      </right>
      <top/>
      <bottom style="medium">
        <color theme="2" tint="-0.249977111117893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</borders>
  <cellStyleXfs count="8">
    <xf numFmtId="0" fontId="0" fillId="0" borderId="0"/>
    <xf numFmtId="44" fontId="4" fillId="0" borderId="0" applyFont="0" applyFill="0" applyBorder="0" applyAlignment="0" applyProtection="0"/>
    <xf numFmtId="0" fontId="1" fillId="0" borderId="1"/>
    <xf numFmtId="0" fontId="7" fillId="0" borderId="1"/>
    <xf numFmtId="44" fontId="1" fillId="0" borderId="1" applyFont="0" applyFill="0" applyBorder="0" applyAlignment="0" applyProtection="0"/>
    <xf numFmtId="9" fontId="1" fillId="0" borderId="1" applyFont="0" applyFill="0" applyBorder="0" applyAlignment="0" applyProtection="0"/>
    <xf numFmtId="0" fontId="4" fillId="0" borderId="1"/>
    <xf numFmtId="0" fontId="11" fillId="0" borderId="0" applyNumberFormat="0" applyFill="0" applyBorder="0" applyAlignment="0" applyProtection="0"/>
  </cellStyleXfs>
  <cellXfs count="162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/>
    <xf numFmtId="0" fontId="0" fillId="0" borderId="0" xfId="0" applyAlignment="1">
      <alignment horizontal="right"/>
    </xf>
    <xf numFmtId="0" fontId="0" fillId="0" borderId="1" xfId="0" applyBorder="1"/>
    <xf numFmtId="0" fontId="0" fillId="2" borderId="2" xfId="0" applyFill="1" applyBorder="1"/>
    <xf numFmtId="0" fontId="0" fillId="2" borderId="3" xfId="0" applyFill="1" applyBorder="1"/>
    <xf numFmtId="0" fontId="6" fillId="3" borderId="4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4" fillId="2" borderId="2" xfId="0" applyFont="1" applyFill="1" applyBorder="1"/>
    <xf numFmtId="0" fontId="0" fillId="2" borderId="8" xfId="0" applyFill="1" applyBorder="1"/>
    <xf numFmtId="0" fontId="0" fillId="2" borderId="9" xfId="0" applyFill="1" applyBorder="1"/>
    <xf numFmtId="0" fontId="4" fillId="2" borderId="3" xfId="0" applyFont="1" applyFill="1" applyBorder="1"/>
    <xf numFmtId="0" fontId="0" fillId="2" borderId="10" xfId="0" applyFill="1" applyBorder="1"/>
    <xf numFmtId="0" fontId="4" fillId="2" borderId="5" xfId="0" applyFont="1" applyFill="1" applyBorder="1"/>
    <xf numFmtId="0" fontId="0" fillId="2" borderId="5" xfId="0" applyFill="1" applyBorder="1"/>
    <xf numFmtId="0" fontId="4" fillId="2" borderId="11" xfId="0" applyFont="1" applyFill="1" applyBorder="1"/>
    <xf numFmtId="0" fontId="0" fillId="2" borderId="11" xfId="0" applyFill="1" applyBorder="1"/>
    <xf numFmtId="0" fontId="0" fillId="2" borderId="1" xfId="0" applyFill="1" applyBorder="1"/>
    <xf numFmtId="0" fontId="4" fillId="2" borderId="2" xfId="0" applyFont="1" applyFill="1" applyBorder="1" applyProtection="1">
      <protection locked="0"/>
    </xf>
    <xf numFmtId="0" fontId="4" fillId="2" borderId="9" xfId="0" applyFont="1" applyFill="1" applyBorder="1"/>
    <xf numFmtId="0" fontId="4" fillId="2" borderId="6" xfId="0" applyFont="1" applyFill="1" applyBorder="1"/>
    <xf numFmtId="0" fontId="4" fillId="2" borderId="1" xfId="0" applyFont="1" applyFill="1" applyBorder="1"/>
    <xf numFmtId="0" fontId="5" fillId="3" borderId="0" xfId="0" applyFont="1" applyFill="1"/>
    <xf numFmtId="44" fontId="0" fillId="2" borderId="0" xfId="1" applyFont="1" applyFill="1"/>
    <xf numFmtId="0" fontId="4" fillId="0" borderId="0" xfId="0" applyFont="1" applyAlignment="1">
      <alignment horizontal="center"/>
    </xf>
    <xf numFmtId="0" fontId="4" fillId="2" borderId="0" xfId="0" applyFont="1" applyFill="1"/>
    <xf numFmtId="0" fontId="5" fillId="3" borderId="1" xfId="0" applyFont="1" applyFill="1" applyBorder="1"/>
    <xf numFmtId="0" fontId="4" fillId="2" borderId="8" xfId="0" applyFont="1" applyFill="1" applyBorder="1"/>
    <xf numFmtId="0" fontId="0" fillId="2" borderId="0" xfId="0" applyFill="1"/>
    <xf numFmtId="0" fontId="4" fillId="0" borderId="0" xfId="0" applyFont="1"/>
    <xf numFmtId="0" fontId="5" fillId="3" borderId="0" xfId="0" applyFont="1" applyFill="1" applyAlignment="1">
      <alignment wrapText="1"/>
    </xf>
    <xf numFmtId="0" fontId="5" fillId="3" borderId="0" xfId="0" applyFont="1" applyFill="1" applyAlignment="1">
      <alignment vertical="center"/>
    </xf>
    <xf numFmtId="0" fontId="0" fillId="2" borderId="0" xfId="0" applyFill="1" applyAlignment="1">
      <alignment horizontal="left"/>
    </xf>
    <xf numFmtId="0" fontId="4" fillId="2" borderId="0" xfId="0" applyFont="1" applyFill="1" applyAlignment="1">
      <alignment horizontal="left"/>
    </xf>
    <xf numFmtId="0" fontId="3" fillId="2" borderId="0" xfId="0" applyFont="1" applyFill="1"/>
    <xf numFmtId="164" fontId="0" fillId="2" borderId="0" xfId="0" applyNumberFormat="1" applyFill="1" applyAlignment="1">
      <alignment horizontal="center" vertical="center"/>
    </xf>
    <xf numFmtId="164" fontId="4" fillId="2" borderId="0" xfId="0" applyNumberFormat="1" applyFont="1" applyFill="1"/>
    <xf numFmtId="164" fontId="0" fillId="2" borderId="0" xfId="0" applyNumberFormat="1" applyFill="1"/>
    <xf numFmtId="0" fontId="3" fillId="2" borderId="12" xfId="0" applyFont="1" applyFill="1" applyBorder="1"/>
    <xf numFmtId="0" fontId="3" fillId="2" borderId="13" xfId="0" applyFont="1" applyFill="1" applyBorder="1"/>
    <xf numFmtId="0" fontId="3" fillId="2" borderId="14" xfId="0" applyFont="1" applyFill="1" applyBorder="1"/>
    <xf numFmtId="0" fontId="4" fillId="2" borderId="16" xfId="0" applyFont="1" applyFill="1" applyBorder="1" applyAlignment="1">
      <alignment wrapText="1"/>
    </xf>
    <xf numFmtId="164" fontId="0" fillId="2" borderId="17" xfId="1" applyNumberFormat="1" applyFont="1" applyFill="1" applyBorder="1" applyAlignment="1">
      <alignment horizontal="center"/>
    </xf>
    <xf numFmtId="0" fontId="4" fillId="2" borderId="15" xfId="0" applyFont="1" applyFill="1" applyBorder="1"/>
    <xf numFmtId="0" fontId="4" fillId="2" borderId="16" xfId="0" applyFont="1" applyFill="1" applyBorder="1"/>
    <xf numFmtId="0" fontId="0" fillId="2" borderId="16" xfId="0" applyFill="1" applyBorder="1"/>
    <xf numFmtId="164" fontId="0" fillId="2" borderId="17" xfId="0" applyNumberFormat="1" applyFill="1" applyBorder="1" applyAlignment="1">
      <alignment horizontal="center"/>
    </xf>
    <xf numFmtId="0" fontId="4" fillId="2" borderId="16" xfId="0" applyFont="1" applyFill="1" applyBorder="1" applyAlignment="1">
      <alignment vertical="center"/>
    </xf>
    <xf numFmtId="0" fontId="4" fillId="2" borderId="18" xfId="0" applyFont="1" applyFill="1" applyBorder="1"/>
    <xf numFmtId="0" fontId="4" fillId="2" borderId="19" xfId="0" applyFont="1" applyFill="1" applyBorder="1"/>
    <xf numFmtId="164" fontId="0" fillId="2" borderId="20" xfId="0" applyNumberFormat="1" applyFill="1" applyBorder="1" applyAlignment="1">
      <alignment horizontal="center"/>
    </xf>
    <xf numFmtId="0" fontId="0" fillId="2" borderId="3" xfId="0" applyFill="1" applyBorder="1" applyAlignment="1">
      <alignment horizontal="left"/>
    </xf>
    <xf numFmtId="0" fontId="0" fillId="2" borderId="6" xfId="0" applyFill="1" applyBorder="1" applyAlignment="1">
      <alignment horizontal="left"/>
    </xf>
    <xf numFmtId="0" fontId="4" fillId="2" borderId="5" xfId="0" applyFont="1" applyFill="1" applyBorder="1" applyAlignment="1">
      <alignment horizontal="left"/>
    </xf>
    <xf numFmtId="0" fontId="0" fillId="2" borderId="1" xfId="0" applyFill="1" applyBorder="1" applyAlignment="1">
      <alignment horizontal="left"/>
    </xf>
    <xf numFmtId="0" fontId="4" fillId="2" borderId="3" xfId="0" applyFont="1" applyFill="1" applyBorder="1" applyAlignment="1">
      <alignment horizontal="left"/>
    </xf>
    <xf numFmtId="0" fontId="4" fillId="2" borderId="2" xfId="0" applyFont="1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3" fillId="2" borderId="0" xfId="0" applyFont="1" applyFill="1" applyAlignment="1">
      <alignment horizontal="center"/>
    </xf>
    <xf numFmtId="0" fontId="0" fillId="2" borderId="11" xfId="0" applyFill="1" applyBorder="1" applyAlignment="1">
      <alignment horizontal="left"/>
    </xf>
    <xf numFmtId="164" fontId="0" fillId="0" borderId="0" xfId="0" applyNumberFormat="1"/>
    <xf numFmtId="0" fontId="6" fillId="3" borderId="0" xfId="0" applyFont="1" applyFill="1" applyAlignment="1">
      <alignment horizontal="center" vertical="center" wrapText="1"/>
    </xf>
    <xf numFmtId="0" fontId="0" fillId="0" borderId="0" xfId="0" applyAlignment="1">
      <alignment wrapText="1"/>
    </xf>
    <xf numFmtId="0" fontId="0" fillId="2" borderId="8" xfId="0" applyFill="1" applyBorder="1" applyAlignment="1">
      <alignment horizontal="left"/>
    </xf>
    <xf numFmtId="0" fontId="0" fillId="2" borderId="10" xfId="0" applyFill="1" applyBorder="1" applyAlignment="1">
      <alignment horizontal="left"/>
    </xf>
    <xf numFmtId="0" fontId="6" fillId="3" borderId="7" xfId="0" applyFont="1" applyFill="1" applyBorder="1" applyAlignment="1">
      <alignment horizontal="center" vertical="center" wrapText="1"/>
    </xf>
    <xf numFmtId="164" fontId="0" fillId="2" borderId="2" xfId="0" applyNumberFormat="1" applyFill="1" applyBorder="1" applyAlignment="1">
      <alignment horizontal="left"/>
    </xf>
    <xf numFmtId="164" fontId="0" fillId="2" borderId="0" xfId="0" applyNumberFormat="1" applyFill="1" applyAlignment="1">
      <alignment horizontal="left"/>
    </xf>
    <xf numFmtId="0" fontId="4" fillId="7" borderId="0" xfId="0" applyFont="1" applyFill="1" applyAlignment="1">
      <alignment horizontal="center"/>
    </xf>
    <xf numFmtId="0" fontId="0" fillId="2" borderId="1" xfId="0" applyFill="1" applyBorder="1" applyAlignment="1">
      <alignment horizontal="right"/>
    </xf>
    <xf numFmtId="0" fontId="0" fillId="0" borderId="0" xfId="0"/>
    <xf numFmtId="0" fontId="0" fillId="0" borderId="0" xfId="0"/>
    <xf numFmtId="0" fontId="0" fillId="0" borderId="0" xfId="0"/>
    <xf numFmtId="0" fontId="4" fillId="2" borderId="15" xfId="0" applyFont="1" applyFill="1" applyBorder="1" applyAlignment="1">
      <alignment wrapText="1"/>
    </xf>
    <xf numFmtId="164" fontId="0" fillId="2" borderId="16" xfId="0" applyNumberFormat="1" applyFill="1" applyBorder="1" applyAlignment="1">
      <alignment horizontal="center"/>
    </xf>
    <xf numFmtId="0" fontId="4" fillId="7" borderId="15" xfId="0" applyFont="1" applyFill="1" applyBorder="1" applyAlignment="1">
      <alignment horizontal="center" vertical="center"/>
    </xf>
    <xf numFmtId="0" fontId="4" fillId="7" borderId="16" xfId="0" applyFont="1" applyFill="1" applyBorder="1" applyAlignment="1">
      <alignment horizontal="left" vertical="center"/>
    </xf>
    <xf numFmtId="0" fontId="4" fillId="7" borderId="16" xfId="0" applyFont="1" applyFill="1" applyBorder="1"/>
    <xf numFmtId="164" fontId="0" fillId="7" borderId="17" xfId="0" applyNumberFormat="1" applyFill="1" applyBorder="1" applyAlignment="1">
      <alignment horizontal="center"/>
    </xf>
    <xf numFmtId="0" fontId="0" fillId="7" borderId="0" xfId="0" applyFill="1"/>
    <xf numFmtId="0" fontId="0" fillId="0" borderId="0" xfId="0"/>
    <xf numFmtId="0" fontId="0" fillId="0" borderId="0" xfId="0"/>
    <xf numFmtId="0" fontId="0" fillId="2" borderId="23" xfId="0" applyFill="1" applyBorder="1"/>
    <xf numFmtId="2" fontId="0" fillId="0" borderId="0" xfId="0" applyNumberFormat="1" applyAlignment="1">
      <alignment horizontal="right"/>
    </xf>
    <xf numFmtId="0" fontId="0" fillId="0" borderId="0" xfId="0"/>
    <xf numFmtId="44" fontId="0" fillId="0" borderId="0" xfId="0" quotePrefix="1" applyNumberFormat="1"/>
    <xf numFmtId="4" fontId="0" fillId="0" borderId="0" xfId="0" quotePrefix="1" applyNumberFormat="1"/>
    <xf numFmtId="0" fontId="3" fillId="0" borderId="1" xfId="0" applyFont="1" applyBorder="1" applyAlignment="1"/>
    <xf numFmtId="0" fontId="3" fillId="0" borderId="0" xfId="0" applyFont="1" applyAlignment="1"/>
    <xf numFmtId="0" fontId="0" fillId="0" borderId="0" xfId="0" applyNumberFormat="1"/>
    <xf numFmtId="0" fontId="0" fillId="0" borderId="0" xfId="0" pivotButton="1" applyAlignment="1">
      <alignment wrapText="1"/>
    </xf>
    <xf numFmtId="0" fontId="6" fillId="3" borderId="26" xfId="0" applyFont="1" applyFill="1" applyBorder="1" applyAlignment="1">
      <alignment horizontal="center" vertical="center" wrapText="1"/>
    </xf>
    <xf numFmtId="0" fontId="6" fillId="3" borderId="5" xfId="0" applyFont="1" applyFill="1" applyBorder="1" applyAlignment="1" applyProtection="1">
      <alignment horizontal="center" vertical="center" wrapText="1"/>
      <protection locked="0"/>
    </xf>
    <xf numFmtId="0" fontId="10" fillId="5" borderId="27" xfId="0" applyFont="1" applyFill="1" applyBorder="1"/>
    <xf numFmtId="0" fontId="11" fillId="0" borderId="0" xfId="7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6" fillId="3" borderId="31" xfId="0" applyFont="1" applyFill="1" applyBorder="1" applyAlignment="1">
      <alignment horizontal="center" vertical="center" wrapText="1"/>
    </xf>
    <xf numFmtId="0" fontId="6" fillId="3" borderId="32" xfId="0" applyFont="1" applyFill="1" applyBorder="1" applyAlignment="1">
      <alignment horizontal="center" vertical="center" wrapText="1"/>
    </xf>
    <xf numFmtId="0" fontId="6" fillId="3" borderId="33" xfId="0" applyFont="1" applyFill="1" applyBorder="1" applyAlignment="1">
      <alignment horizontal="center" vertical="center" wrapText="1"/>
    </xf>
    <xf numFmtId="0" fontId="10" fillId="5" borderId="34" xfId="0" applyFont="1" applyFill="1" applyBorder="1"/>
    <xf numFmtId="0" fontId="10" fillId="4" borderId="29" xfId="0" applyFont="1" applyFill="1" applyBorder="1"/>
    <xf numFmtId="44" fontId="10" fillId="4" borderId="29" xfId="1" applyNumberFormat="1" applyFont="1" applyFill="1" applyBorder="1"/>
    <xf numFmtId="44" fontId="10" fillId="6" borderId="29" xfId="1" applyNumberFormat="1" applyFont="1" applyFill="1" applyBorder="1"/>
    <xf numFmtId="0" fontId="10" fillId="5" borderId="29" xfId="0" applyFont="1" applyFill="1" applyBorder="1"/>
    <xf numFmtId="0" fontId="10" fillId="5" borderId="28" xfId="0" applyFont="1" applyFill="1" applyBorder="1"/>
    <xf numFmtId="0" fontId="10" fillId="5" borderId="35" xfId="0" applyFont="1" applyFill="1" applyBorder="1"/>
    <xf numFmtId="0" fontId="10" fillId="4" borderId="36" xfId="0" applyFont="1" applyFill="1" applyBorder="1"/>
    <xf numFmtId="44" fontId="10" fillId="4" borderId="36" xfId="1" applyNumberFormat="1" applyFont="1" applyFill="1" applyBorder="1"/>
    <xf numFmtId="44" fontId="10" fillId="6" borderId="36" xfId="1" applyNumberFormat="1" applyFont="1" applyFill="1" applyBorder="1"/>
    <xf numFmtId="0" fontId="10" fillId="5" borderId="36" xfId="0" applyFont="1" applyFill="1" applyBorder="1"/>
    <xf numFmtId="0" fontId="0" fillId="8" borderId="30" xfId="0" applyFill="1" applyBorder="1"/>
    <xf numFmtId="0" fontId="8" fillId="6" borderId="29" xfId="6" applyNumberFormat="1" applyFont="1" applyFill="1" applyBorder="1" applyAlignment="1"/>
    <xf numFmtId="0" fontId="8" fillId="6" borderId="29" xfId="6" applyNumberFormat="1" applyFont="1" applyFill="1" applyBorder="1" applyAlignment="1">
      <alignment horizontal="center" vertical="center"/>
    </xf>
    <xf numFmtId="0" fontId="8" fillId="6" borderId="29" xfId="6" applyFont="1" applyFill="1" applyBorder="1" applyAlignment="1">
      <alignment horizontal="center"/>
    </xf>
    <xf numFmtId="0" fontId="8" fillId="6" borderId="29" xfId="6" applyFont="1" applyFill="1" applyBorder="1" applyAlignment="1">
      <alignment horizontal="center" vertical="center"/>
    </xf>
    <xf numFmtId="0" fontId="10" fillId="6" borderId="29" xfId="0" applyFont="1" applyFill="1" applyBorder="1"/>
    <xf numFmtId="0" fontId="8" fillId="6" borderId="29" xfId="6" applyNumberFormat="1" applyFont="1" applyFill="1" applyBorder="1" applyAlignment="1">
      <alignment horizontal="center"/>
    </xf>
    <xf numFmtId="0" fontId="8" fillId="6" borderId="36" xfId="6" applyNumberFormat="1" applyFont="1" applyFill="1" applyBorder="1" applyAlignment="1"/>
    <xf numFmtId="0" fontId="8" fillId="6" borderId="36" xfId="6" applyNumberFormat="1" applyFont="1" applyFill="1" applyBorder="1" applyAlignment="1">
      <alignment horizontal="right"/>
    </xf>
    <xf numFmtId="0" fontId="8" fillId="6" borderId="36" xfId="6" applyNumberFormat="1" applyFont="1" applyFill="1" applyBorder="1" applyAlignment="1">
      <alignment horizontal="center" vertical="center"/>
    </xf>
    <xf numFmtId="0" fontId="8" fillId="6" borderId="36" xfId="6" applyNumberFormat="1" applyFont="1" applyFill="1" applyBorder="1" applyAlignment="1">
      <alignment horizontal="center"/>
    </xf>
    <xf numFmtId="0" fontId="10" fillId="6" borderId="36" xfId="0" applyFont="1" applyFill="1" applyBorder="1"/>
    <xf numFmtId="0" fontId="8" fillId="6" borderId="36" xfId="6" applyFont="1" applyFill="1" applyBorder="1" applyAlignment="1">
      <alignment horizontal="center" vertical="center"/>
    </xf>
    <xf numFmtId="44" fontId="4" fillId="6" borderId="29" xfId="4" applyNumberFormat="1" applyFont="1" applyFill="1" applyBorder="1"/>
    <xf numFmtId="44" fontId="4" fillId="6" borderId="36" xfId="4" applyNumberFormat="1" applyFont="1" applyFill="1" applyBorder="1"/>
    <xf numFmtId="0" fontId="8" fillId="6" borderId="29" xfId="6" applyNumberFormat="1" applyFont="1" applyFill="1" applyBorder="1" applyAlignment="1">
      <alignment horizontal="right"/>
    </xf>
    <xf numFmtId="0" fontId="4" fillId="2" borderId="2" xfId="0" applyFont="1" applyFill="1" applyBorder="1" applyAlignment="1" applyProtection="1">
      <alignment wrapText="1"/>
      <protection locked="0"/>
    </xf>
    <xf numFmtId="0" fontId="0" fillId="0" borderId="0" xfId="0"/>
    <xf numFmtId="1" fontId="10" fillId="6" borderId="32" xfId="1" applyNumberFormat="1" applyFont="1" applyFill="1" applyBorder="1"/>
    <xf numFmtId="1" fontId="10" fillId="6" borderId="29" xfId="1" applyNumberFormat="1" applyFont="1" applyFill="1" applyBorder="1"/>
    <xf numFmtId="1" fontId="10" fillId="6" borderId="36" xfId="1" applyNumberFormat="1" applyFont="1" applyFill="1" applyBorder="1"/>
    <xf numFmtId="0" fontId="0" fillId="2" borderId="11" xfId="0" applyFill="1" applyBorder="1" applyAlignment="1">
      <alignment horizontal="right"/>
    </xf>
    <xf numFmtId="0" fontId="0" fillId="2" borderId="3" xfId="0" applyFill="1" applyBorder="1" applyAlignment="1">
      <alignment horizontal="right"/>
    </xf>
    <xf numFmtId="0" fontId="0" fillId="2" borderId="0" xfId="0" applyFill="1" applyBorder="1" applyAlignment="1">
      <alignment horizontal="right"/>
    </xf>
    <xf numFmtId="0" fontId="0" fillId="2" borderId="2" xfId="0" applyFill="1" applyBorder="1" applyAlignment="1">
      <alignment horizontal="right"/>
    </xf>
    <xf numFmtId="44" fontId="0" fillId="0" borderId="0" xfId="0" applyNumberFormat="1"/>
    <xf numFmtId="0" fontId="9" fillId="8" borderId="24" xfId="0" applyFont="1" applyFill="1" applyBorder="1" applyAlignment="1">
      <alignment horizontal="left"/>
    </xf>
    <xf numFmtId="0" fontId="9" fillId="8" borderId="25" xfId="0" applyFont="1" applyFill="1" applyBorder="1" applyAlignment="1">
      <alignment horizontal="left"/>
    </xf>
    <xf numFmtId="0" fontId="4" fillId="2" borderId="16" xfId="0" applyFont="1" applyFill="1" applyBorder="1" applyAlignment="1">
      <alignment horizontal="left" vertical="center" wrapText="1"/>
    </xf>
    <xf numFmtId="0" fontId="4" fillId="2" borderId="16" xfId="0" applyFont="1" applyFill="1" applyBorder="1" applyAlignment="1">
      <alignment horizontal="left" vertical="center"/>
    </xf>
    <xf numFmtId="0" fontId="4" fillId="2" borderId="18" xfId="0" applyFont="1" applyFill="1" applyBorder="1" applyAlignment="1">
      <alignment horizontal="left" vertical="center" wrapText="1"/>
    </xf>
    <xf numFmtId="0" fontId="4" fillId="2" borderId="21" xfId="0" applyFont="1" applyFill="1" applyBorder="1" applyAlignment="1">
      <alignment horizontal="left" vertical="center"/>
    </xf>
    <xf numFmtId="0" fontId="4" fillId="2" borderId="12" xfId="0" applyFont="1" applyFill="1" applyBorder="1" applyAlignment="1">
      <alignment horizontal="left" vertical="center"/>
    </xf>
    <xf numFmtId="0" fontId="4" fillId="2" borderId="19" xfId="0" applyFont="1" applyFill="1" applyBorder="1" applyAlignment="1">
      <alignment vertical="center"/>
    </xf>
    <xf numFmtId="0" fontId="4" fillId="2" borderId="22" xfId="0" applyFont="1" applyFill="1" applyBorder="1" applyAlignment="1">
      <alignment vertical="center"/>
    </xf>
    <xf numFmtId="0" fontId="4" fillId="2" borderId="13" xfId="0" applyFont="1" applyFill="1" applyBorder="1" applyAlignment="1">
      <alignment vertical="center"/>
    </xf>
    <xf numFmtId="0" fontId="4" fillId="2" borderId="15" xfId="0" applyFont="1" applyFill="1" applyBorder="1" applyAlignment="1">
      <alignment horizontal="left" vertical="center" wrapText="1"/>
    </xf>
    <xf numFmtId="0" fontId="4" fillId="2" borderId="15" xfId="0" applyFont="1" applyFill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center"/>
    </xf>
    <xf numFmtId="0" fontId="0" fillId="2" borderId="15" xfId="0" applyFill="1" applyBorder="1" applyAlignment="1">
      <alignment horizontal="left" vertical="center"/>
    </xf>
    <xf numFmtId="0" fontId="4" fillId="2" borderId="18" xfId="0" applyFont="1" applyFill="1" applyBorder="1" applyAlignment="1">
      <alignment horizontal="center" vertical="center"/>
    </xf>
    <xf numFmtId="0" fontId="4" fillId="2" borderId="21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left" vertical="center"/>
    </xf>
    <xf numFmtId="0" fontId="4" fillId="2" borderId="22" xfId="0" applyFont="1" applyFill="1" applyBorder="1" applyAlignment="1">
      <alignment horizontal="left" vertical="center"/>
    </xf>
    <xf numFmtId="0" fontId="4" fillId="2" borderId="13" xfId="0" applyFont="1" applyFill="1" applyBorder="1" applyAlignment="1">
      <alignment horizontal="left" vertical="center"/>
    </xf>
    <xf numFmtId="0" fontId="4" fillId="2" borderId="21" xfId="0" applyFont="1" applyFill="1" applyBorder="1" applyAlignment="1">
      <alignment horizontal="center" vertical="center" wrapText="1"/>
    </xf>
    <xf numFmtId="0" fontId="4" fillId="2" borderId="12" xfId="0" applyFont="1" applyFill="1" applyBorder="1" applyAlignment="1">
      <alignment horizontal="center" vertical="center" wrapText="1"/>
    </xf>
    <xf numFmtId="0" fontId="5" fillId="3" borderId="0" xfId="0" applyFont="1" applyFill="1" applyAlignment="1">
      <alignment horizontal="center"/>
    </xf>
    <xf numFmtId="0" fontId="12" fillId="2" borderId="0" xfId="0" applyFont="1" applyFill="1"/>
  </cellXfs>
  <cellStyles count="8">
    <cellStyle name="Currency" xfId="1" builtinId="4"/>
    <cellStyle name="Currency 2" xfId="4" xr:uid="{00000000-0005-0000-0000-000001000000}"/>
    <cellStyle name="Hyperlink" xfId="7" builtinId="8"/>
    <cellStyle name="Normal" xfId="0" builtinId="0"/>
    <cellStyle name="Normal 2" xfId="2" xr:uid="{00000000-0005-0000-0000-000003000000}"/>
    <cellStyle name="Normal 3" xfId="6" xr:uid="{11B0FCA1-8370-4FD8-92BB-43FEF9AFDF06}"/>
    <cellStyle name="Normal 4 2" xfId="3" xr:uid="{00000000-0005-0000-0000-000004000000}"/>
    <cellStyle name="Percent 2" xfId="5" xr:uid="{00000000-0005-0000-0000-000005000000}"/>
  </cellStyles>
  <dxfs count="103"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alignment wrapText="1"/>
    </dxf>
    <dxf>
      <alignment wrapText="1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alignment wrapText="1"/>
    </dxf>
    <dxf>
      <alignment wrapText="1"/>
    </dxf>
    <dxf>
      <numFmt numFmtId="34" formatCode="_(&quot;$&quot;* #,##0.00_);_(&quot;$&quot;* \(#,##0.00\);_(&quot;$&quot;* &quot;-&quot;??_);_(@_)"/>
    </dxf>
    <dxf>
      <alignment wrapText="1"/>
    </dxf>
    <dxf>
      <alignment wrapText="1"/>
    </dxf>
    <dxf>
      <alignment wrapText="1"/>
    </dxf>
    <dxf>
      <alignment wrapText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indexed="64"/>
          <bgColor theme="7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indexed="64"/>
          <bgColor theme="7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indexed="64"/>
          <bgColor theme="7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fill>
        <patternFill patternType="solid">
          <fgColor indexed="64"/>
          <bgColor theme="4" tint="-0.49998474074526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indexed="64"/>
          <bgColor theme="7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indexed="64"/>
          <bgColor theme="7" tint="0.79998168889431442"/>
        </patternFill>
      </fill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theme="2" tint="-0.249977111117893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theme="2" tint="-0.249977111117893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theme="2" tint="-0.249977111117893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theme="2" tint="-0.249977111117893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fill>
        <patternFill patternType="solid">
          <fgColor indexed="64"/>
          <bgColor theme="4" tint="-0.499984740745262"/>
        </patternFill>
      </fill>
    </dxf>
    <dxf>
      <numFmt numFmtId="164" formatCode="&quot;$&quot;#,##0.00"/>
      <fill>
        <patternFill patternType="solid">
          <fgColor indexed="64"/>
          <bgColor theme="7" tint="0.79998168889431442"/>
        </patternFill>
      </fill>
    </dxf>
    <dxf>
      <numFmt numFmtId="164" formatCode="&quot;$&quot;#,##0.00"/>
      <fill>
        <patternFill patternType="solid">
          <fgColor indexed="64"/>
          <bgColor theme="7" tint="0.79998168889431442"/>
        </patternFill>
      </fill>
    </dxf>
    <dxf>
      <fill>
        <patternFill patternType="solid">
          <fgColor indexed="64"/>
          <bgColor theme="7" tint="0.79998168889431442"/>
        </patternFill>
      </fill>
    </dxf>
    <dxf>
      <fill>
        <patternFill patternType="solid">
          <fgColor indexed="64"/>
          <bgColor theme="7" tint="0.79998168889431442"/>
        </patternFill>
      </fill>
    </dxf>
    <dxf>
      <fill>
        <patternFill patternType="solid">
          <fgColor indexed="64"/>
          <bgColor theme="7" tint="0.79998168889431442"/>
        </patternFill>
      </fill>
    </dxf>
    <dxf>
      <fill>
        <patternFill patternType="solid">
          <fgColor indexed="64"/>
          <bgColor theme="7" tint="0.79998168889431442"/>
        </patternFill>
      </fill>
      <border diagonalUp="0" diagonalDown="0">
        <left/>
        <right style="thin">
          <color theme="2" tint="-0.249977111117893"/>
        </right>
        <top style="thin">
          <color theme="2" tint="-0.249977111117893"/>
        </top>
        <bottom style="thin">
          <color theme="2" tint="-0.249977111117893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theme="7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fill>
        <patternFill patternType="solid">
          <fgColor indexed="64"/>
          <bgColor theme="4" tint="-0.499984740745262"/>
        </patternFill>
      </fill>
    </dxf>
    <dxf>
      <fill>
        <patternFill patternType="solid">
          <fgColor indexed="64"/>
          <bgColor theme="7" tint="0.79998168889431442"/>
        </patternFill>
      </fill>
      <alignment horizontal="right" vertical="bottom" textRotation="0" wrapText="0" indent="0" justifyLastLine="0" shrinkToFit="0" readingOrder="0"/>
    </dxf>
    <dxf>
      <fill>
        <patternFill patternType="solid">
          <fgColor indexed="64"/>
          <bgColor theme="7" tint="0.79998168889431442"/>
        </patternFill>
      </fill>
      <alignment horizontal="right" vertical="bottom" textRotation="0" wrapText="0" indent="0" justifyLastLine="0" shrinkToFit="0" readingOrder="0"/>
    </dxf>
    <dxf>
      <fill>
        <patternFill patternType="solid">
          <fgColor indexed="64"/>
          <bgColor theme="7" tint="0.79998168889431442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indexed="64"/>
          <bgColor theme="7" tint="0.79998168889431442"/>
        </patternFill>
      </fill>
    </dxf>
    <dxf>
      <fill>
        <patternFill patternType="solid">
          <fgColor indexed="64"/>
          <bgColor theme="7" tint="0.79998168889431442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indexed="64"/>
          <bgColor theme="7" tint="0.79998168889431442"/>
        </patternFill>
      </fill>
    </dxf>
    <dxf>
      <border outline="0">
        <top style="medium">
          <color theme="2" tint="-0.249977111117893"/>
        </top>
      </border>
    </dxf>
    <dxf>
      <fill>
        <patternFill patternType="solid">
          <fgColor indexed="64"/>
          <bgColor theme="7" tint="0.79998168889431442"/>
        </patternFill>
      </fill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fill>
        <patternFill patternType="solid">
          <fgColor indexed="64"/>
          <bgColor theme="4" tint="-0.49998474074526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2" tint="-0.249977111117893"/>
        </left>
        <right style="thin">
          <color theme="2" tint="-0.249977111117893"/>
        </right>
        <top/>
        <bottom/>
      </border>
    </dxf>
    <dxf>
      <alignment wrapText="1"/>
    </dxf>
    <dxf>
      <alignment wrapText="1"/>
    </dxf>
    <dxf>
      <alignment wrapText="1"/>
    </dxf>
    <dxf>
      <alignment wrapText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" formatCode="0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34" formatCode="_(&quot;$&quot;* #,##0.00_);_(&quot;$&quot;* \(#,##0.00\);_(&quot;$&quot;* &quot;-&quot;??_);_(@_)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34" formatCode="_(&quot;$&quot;* #,##0.00_);_(&quot;$&quot;* \(#,##0.00\);_(&quot;$&quot;* &quot;-&quot;??_);_(@_)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34" formatCode="_(&quot;$&quot;* #,##0.00_);_(&quot;$&quot;* \(#,##0.00\);_(&quot;$&quot;* &quot;-&quot;??_);_(@_)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34" formatCode="_(&quot;$&quot;* #,##0.00_);_(&quot;$&quot;* \(#,##0.00\);_(&quot;$&quot;* &quot;-&quot;??_);_(@_)"/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34" formatCode="_(&quot;$&quot;* #,##0.00_);_(&quot;$&quot;* \(#,##0.00\);_(&quot;$&quot;* &quot;-&quot;??_);_(@_)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34" formatCode="_(&quot;$&quot;* #,##0.00_);_(&quot;$&quot;* \(#,##0.00\);_(&quot;$&quot;* &quot;-&quot;??_);_(@_)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34" formatCode="_(&quot;$&quot;* #,##0.00_);_(&quot;$&quot;* \(#,##0.00\);_(&quot;$&quot;* &quot;-&quot;??_);_(@_)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34" formatCode="_(&quot;$&quot;* #,##0.00_);_(&quot;$&quot;* \(#,##0.00\);_(&quot;$&quot;* &quot;-&quot;??_);_(@_)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34" formatCode="_(&quot;$&quot;* #,##0.00_);_(&quot;$&quot;* \(#,##0.00\);_(&quot;$&quot;* &quot;-&quot;??_);_(@_)"/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(Body)_x0000_"/>
        <scheme val="none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(Body)_x0000_"/>
        <scheme val="none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(Body)_x0000_"/>
        <scheme val="none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(Body)_x0000_"/>
        <scheme val="none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(Body)_x0000_"/>
        <scheme val="none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(Body)_x0000_"/>
        <scheme val="none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(Body)_x0000_"/>
        <scheme val="none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(Body)_x0000_"/>
        <scheme val="none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(Body)_x0000_"/>
        <scheme val="none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(Body)_x0000_"/>
        <scheme val="none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(Body)_x0000_"/>
        <scheme val="none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(Body)_x0000_"/>
        <scheme val="none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(Body)_x0000_"/>
        <scheme val="none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(Body)_x0000_"/>
        <scheme val="none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(Body)_x0000_"/>
        <scheme val="none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(Body)_x0000_"/>
        <scheme val="none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(Body)_x0000_"/>
        <scheme val="none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(Body)_x0000_"/>
        <scheme val="none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(Body)_x0000_"/>
        <scheme val="none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(Body)_x0000_"/>
        <scheme val="none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(Body)_x0000_"/>
        <scheme val="none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(Body)_x0000_"/>
        <scheme val="none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(Body)_x0000_"/>
        <scheme val="none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(Body)_x0000_"/>
        <scheme val="none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(Body)_x0000_"/>
        <scheme val="none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(Body)_x0000_"/>
        <scheme val="none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border>
        <top style="thin">
          <color theme="0" tint="-0.34998626667073579"/>
        </top>
      </border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border>
        <bottom style="thin">
          <color theme="0" tint="-0.34998626667073579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fill>
        <patternFill patternType="solid">
          <fgColor indexed="64"/>
          <bgColor theme="4" tint="-0.49998474074526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/>
        <bottom/>
        <vertical style="thin">
          <color theme="0" tint="-0.34998626667073579"/>
        </vertical>
        <horizontal style="thin">
          <color theme="0" tint="-0.34998626667073579"/>
        </horizontal>
      </border>
    </dxf>
    <dxf>
      <fill>
        <patternFill>
          <bgColor rgb="FFFF00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colors>
    <mruColors>
      <color rgb="FFFFFFCC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dres%20Chaca/Desktop/Verizon%20Projects/Long%20Island(Mei)/69%20Cherry%20Street%20Hicksville%20-%20LBL%20DRS%202019%20Progra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 1"/>
      <sheetName val="Summary 2"/>
      <sheetName val="SoW 3"/>
      <sheetName val="Audit Line by Line"/>
      <sheetName val="General Questions"/>
      <sheetName val="Sheet2"/>
      <sheetName val="Agreement 6"/>
      <sheetName val="Financial Overview 5"/>
      <sheetName val="Sheet4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2">
          <cell r="A2" t="str">
            <v>Electronic</v>
          </cell>
        </row>
        <row r="3">
          <cell r="A3" t="str">
            <v>Standard Magnetic</v>
          </cell>
        </row>
        <row r="4">
          <cell r="A4" t="str">
            <v>Not Applicable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sa Gomez" refreshedDate="44306.905195601852" createdVersion="6" refreshedVersion="7" minRefreshableVersion="3" recordCount="30" xr:uid="{9F272F8E-0ADE-47C4-9BEA-591E871AD998}">
  <cacheSource type="worksheet">
    <worksheetSource name="LBLTable"/>
  </cacheSource>
  <cacheFields count="51">
    <cacheField name="Line Item" numFmtId="0">
      <sharedItems containsSemiMixedTypes="0" containsString="0" containsNumber="1" containsInteger="1" minValue="1" maxValue="30"/>
    </cacheField>
    <cacheField name="Measure Location" numFmtId="0">
      <sharedItems containsNonDate="0" containsString="0" containsBlank="1"/>
    </cacheField>
    <cacheField name="Floor" numFmtId="0">
      <sharedItems containsNonDate="0" containsString="0" containsBlank="1"/>
    </cacheField>
    <cacheField name="Does the fixture operate properly?- Y/N, document where N" numFmtId="0">
      <sharedItems containsNonDate="0" containsString="0" containsBlank="1"/>
    </cacheField>
    <cacheField name="Pre Fixture Description " numFmtId="0">
      <sharedItems containsNonDate="0" containsBlank="1" count="3">
        <m/>
        <s v="1x2 2L T8" u="1"/>
        <s v="2x4 2L T8" u="1"/>
      </sharedItems>
    </cacheField>
    <cacheField name="Pre Qty fixtures" numFmtId="0">
      <sharedItems containsNonDate="0" containsString="0" containsBlank="1"/>
    </cacheField>
    <cacheField name="Pre Qty Lamps" numFmtId="0">
      <sharedItems/>
    </cacheField>
    <cacheField name="Pre Control Description" numFmtId="0">
      <sharedItems containsNonDate="0" containsString="0" containsBlank="1"/>
    </cacheField>
    <cacheField name="Pre Qty Sensor/Timer" numFmtId="0">
      <sharedItems containsNonDate="0" containsString="0" containsBlank="1"/>
    </cacheField>
    <cacheField name="Pre Room Light Meter Reading" numFmtId="0">
      <sharedItems containsNonDate="0" containsString="0" containsBlank="1"/>
    </cacheField>
    <cacheField name="Fixture Height" numFmtId="0">
      <sharedItems containsNonDate="0" containsString="0" containsBlank="1"/>
    </cacheField>
    <cacheField name="Post Fixture Description (indicate fixture replacement or Type C retrofit)" numFmtId="0">
      <sharedItems containsMixedTypes="1" containsNumber="1" containsInteger="1" minValue="1" maxValue="1" count="2">
        <e v="#N/A"/>
        <n v="1" u="1"/>
      </sharedItems>
    </cacheField>
    <cacheField name="Ballast Type (Electronic or Standard Magnetic) (If applicable)" numFmtId="0">
      <sharedItems/>
    </cacheField>
    <cacheField name="Fixture Manufacturer" numFmtId="0">
      <sharedItems/>
    </cacheField>
    <cacheField name="Model/Product Number Fixture" numFmtId="0">
      <sharedItems/>
    </cacheField>
    <cacheField name="DLC/Energy Star Code" numFmtId="0">
      <sharedItems/>
    </cacheField>
    <cacheField name="Post Qty fixtures" numFmtId="0">
      <sharedItems containsSemiMixedTypes="0" containsString="0" containsNumber="1" containsInteger="1" minValue="0" maxValue="0"/>
    </cacheField>
    <cacheField name="Post Qty Lamps Per Fixture" numFmtId="0">
      <sharedItems/>
    </cacheField>
    <cacheField name="Post Control Description" numFmtId="0">
      <sharedItems containsNonDate="0" containsString="0" containsBlank="1" containsNumber="1" containsInteger="1" minValue="1" maxValue="1" count="2">
        <m/>
        <n v="1" u="1"/>
      </sharedItems>
    </cacheField>
    <cacheField name="Controls Manufacturer" numFmtId="0">
      <sharedItems/>
    </cacheField>
    <cacheField name="Model/Product Number Controls" numFmtId="0">
      <sharedItems/>
    </cacheField>
    <cacheField name="Post Qty Sensor/Timer" numFmtId="0">
      <sharedItems/>
    </cacheField>
    <cacheField name="Pre Annual Hours" numFmtId="0">
      <sharedItems containsNonDate="0" containsString="0" containsBlank="1"/>
    </cacheField>
    <cacheField name="Post Annual Hours" numFmtId="0">
      <sharedItems/>
    </cacheField>
    <cacheField name="Existing Wattage per fixture" numFmtId="0">
      <sharedItems/>
    </cacheField>
    <cacheField name="Proposed Wattage per fixture" numFmtId="0">
      <sharedItems/>
    </cacheField>
    <cacheField name="Existing Wattage per lamp" numFmtId="0">
      <sharedItems/>
    </cacheField>
    <cacheField name="Proposed Wattage per lamp" numFmtId="0">
      <sharedItems/>
    </cacheField>
    <cacheField name="Post Room Light Meter Reading" numFmtId="0">
      <sharedItems containsNonDate="0" containsString="0" containsBlank="1"/>
    </cacheField>
    <cacheField name="Pre KW Total" numFmtId="0">
      <sharedItems/>
    </cacheField>
    <cacheField name="Post KW Total" numFmtId="0">
      <sharedItems/>
    </cacheField>
    <cacheField name="Pre kWh per Lamp " numFmtId="0">
      <sharedItems/>
    </cacheField>
    <cacheField name="Post kWh per Lamp " numFmtId="0">
      <sharedItems/>
    </cacheField>
    <cacheField name="(Pre) Total kWh " numFmtId="0">
      <sharedItems/>
    </cacheField>
    <cacheField name="(Post) Total kWh" numFmtId="0">
      <sharedItems/>
    </cacheField>
    <cacheField name="Total kWh Saved" numFmtId="0">
      <sharedItems/>
    </cacheField>
    <cacheField name="Total Dollars Saved" numFmtId="44">
      <sharedItems/>
    </cacheField>
    <cacheField name="Material Cost Per Fixture" numFmtId="44">
      <sharedItems/>
    </cacheField>
    <cacheField name="Material Cost per Control" numFmtId="44">
      <sharedItems/>
    </cacheField>
    <cacheField name="Labor Cost per Fixture" numFmtId="44">
      <sharedItems/>
    </cacheField>
    <cacheField name="Labor cost per Control" numFmtId="44">
      <sharedItems/>
    </cacheField>
    <cacheField name="Total Cost per row" numFmtId="44">
      <sharedItems/>
    </cacheField>
    <cacheField name="Simple Payback- No rebate" numFmtId="0">
      <sharedItems/>
    </cacheField>
    <cacheField name="Estimated Rebate Per Fixture" numFmtId="44">
      <sharedItems containsNonDate="0" containsString="0" containsBlank="1"/>
    </cacheField>
    <cacheField name="Estimated Rebate Per Control" numFmtId="44">
      <sharedItems containsNonDate="0" containsString="0" containsBlank="1"/>
    </cacheField>
    <cacheField name="Total Estimated Rebate" numFmtId="44">
      <sharedItems/>
    </cacheField>
    <cacheField name="Notes" numFmtId="0">
      <sharedItems containsNonDate="0" containsString="0" containsBlank="1"/>
    </cacheField>
    <cacheField name="Installers- Does the LBL match your site walk? If not, add a row." numFmtId="0">
      <sharedItems containsNonDate="0" containsString="0" containsBlank="1"/>
    </cacheField>
    <cacheField name="Count" numFmtId="1">
      <sharedItems containsSemiMixedTypes="0" containsString="0" containsNumber="1" containsInteger="1" minValue="1" maxValue="1"/>
    </cacheField>
    <cacheField name="Total Costs per Fixture" numFmtId="0" formula=" (('Material Cost Per Fixture'/Count)*'Post Qty fixtures')+(('Labor Cost per Fixture'/Count)*'Post Qty fixtures')" databaseField="0"/>
    <cacheField name="Total Costs per Control" numFmtId="0" formula=" (('Material Cost per Control'/Count)*'Post Qty Sensor/Timer')+(('Labor cost per Control'/Count)*'Post Qty Sensor/Timer'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n v="1"/>
    <m/>
    <m/>
    <m/>
    <x v="0"/>
    <m/>
    <e v="#N/A"/>
    <m/>
    <m/>
    <m/>
    <m/>
    <x v="0"/>
    <e v="#N/A"/>
    <e v="#N/A"/>
    <e v="#N/A"/>
    <e v="#N/A"/>
    <n v="0"/>
    <e v="#N/A"/>
    <x v="0"/>
    <e v="#N/A"/>
    <e v="#N/A"/>
    <e v="#N/A"/>
    <m/>
    <e v="#N/A"/>
    <e v="#N/A"/>
    <e v="#N/A"/>
    <e v="#N/A"/>
    <e v="#N/A"/>
    <m/>
    <e v="#N/A"/>
    <e v="#N/A"/>
    <e v="#N/A"/>
    <e v="#N/A"/>
    <e v="#N/A"/>
    <e v="#N/A"/>
    <e v="#N/A"/>
    <e v="#N/A"/>
    <e v="#N/A"/>
    <e v="#N/A"/>
    <e v="#N/A"/>
    <e v="#N/A"/>
    <e v="#N/A"/>
    <s v="N/A"/>
    <m/>
    <m/>
    <e v="#N/A"/>
    <m/>
    <m/>
    <n v="1"/>
  </r>
  <r>
    <n v="2"/>
    <m/>
    <m/>
    <m/>
    <x v="0"/>
    <m/>
    <e v="#N/A"/>
    <m/>
    <m/>
    <m/>
    <m/>
    <x v="0"/>
    <e v="#N/A"/>
    <e v="#N/A"/>
    <e v="#N/A"/>
    <e v="#N/A"/>
    <n v="0"/>
    <e v="#N/A"/>
    <x v="0"/>
    <e v="#N/A"/>
    <e v="#N/A"/>
    <e v="#N/A"/>
    <m/>
    <e v="#N/A"/>
    <e v="#N/A"/>
    <e v="#N/A"/>
    <e v="#N/A"/>
    <e v="#N/A"/>
    <m/>
    <e v="#N/A"/>
    <e v="#N/A"/>
    <e v="#N/A"/>
    <e v="#N/A"/>
    <e v="#N/A"/>
    <e v="#N/A"/>
    <e v="#N/A"/>
    <e v="#N/A"/>
    <e v="#N/A"/>
    <e v="#N/A"/>
    <e v="#N/A"/>
    <e v="#N/A"/>
    <e v="#N/A"/>
    <s v="N/A"/>
    <m/>
    <m/>
    <e v="#N/A"/>
    <m/>
    <m/>
    <n v="1"/>
  </r>
  <r>
    <n v="3"/>
    <m/>
    <m/>
    <m/>
    <x v="0"/>
    <m/>
    <e v="#N/A"/>
    <m/>
    <m/>
    <m/>
    <m/>
    <x v="0"/>
    <e v="#N/A"/>
    <e v="#N/A"/>
    <e v="#N/A"/>
    <e v="#N/A"/>
    <n v="0"/>
    <e v="#N/A"/>
    <x v="0"/>
    <e v="#N/A"/>
    <e v="#N/A"/>
    <e v="#N/A"/>
    <m/>
    <e v="#N/A"/>
    <e v="#N/A"/>
    <e v="#N/A"/>
    <e v="#N/A"/>
    <e v="#N/A"/>
    <m/>
    <e v="#N/A"/>
    <e v="#N/A"/>
    <e v="#N/A"/>
    <e v="#N/A"/>
    <e v="#N/A"/>
    <e v="#N/A"/>
    <e v="#N/A"/>
    <e v="#N/A"/>
    <e v="#N/A"/>
    <e v="#N/A"/>
    <e v="#N/A"/>
    <e v="#N/A"/>
    <e v="#N/A"/>
    <s v="N/A"/>
    <m/>
    <m/>
    <e v="#N/A"/>
    <m/>
    <m/>
    <n v="1"/>
  </r>
  <r>
    <n v="4"/>
    <m/>
    <m/>
    <m/>
    <x v="0"/>
    <m/>
    <e v="#N/A"/>
    <m/>
    <m/>
    <m/>
    <m/>
    <x v="0"/>
    <e v="#N/A"/>
    <e v="#N/A"/>
    <e v="#N/A"/>
    <e v="#N/A"/>
    <n v="0"/>
    <e v="#N/A"/>
    <x v="0"/>
    <e v="#N/A"/>
    <e v="#N/A"/>
    <e v="#N/A"/>
    <m/>
    <e v="#N/A"/>
    <e v="#N/A"/>
    <e v="#N/A"/>
    <e v="#N/A"/>
    <e v="#N/A"/>
    <m/>
    <e v="#N/A"/>
    <e v="#N/A"/>
    <e v="#N/A"/>
    <e v="#N/A"/>
    <e v="#N/A"/>
    <e v="#N/A"/>
    <e v="#N/A"/>
    <e v="#N/A"/>
    <e v="#N/A"/>
    <e v="#N/A"/>
    <e v="#N/A"/>
    <e v="#N/A"/>
    <e v="#N/A"/>
    <s v="N/A"/>
    <m/>
    <m/>
    <e v="#N/A"/>
    <m/>
    <m/>
    <n v="1"/>
  </r>
  <r>
    <n v="5"/>
    <m/>
    <m/>
    <m/>
    <x v="0"/>
    <m/>
    <e v="#N/A"/>
    <m/>
    <m/>
    <m/>
    <m/>
    <x v="0"/>
    <e v="#N/A"/>
    <e v="#N/A"/>
    <e v="#N/A"/>
    <e v="#N/A"/>
    <n v="0"/>
    <e v="#N/A"/>
    <x v="0"/>
    <e v="#N/A"/>
    <e v="#N/A"/>
    <e v="#N/A"/>
    <m/>
    <e v="#N/A"/>
    <e v="#N/A"/>
    <e v="#N/A"/>
    <e v="#N/A"/>
    <e v="#N/A"/>
    <m/>
    <e v="#N/A"/>
    <e v="#N/A"/>
    <e v="#N/A"/>
    <e v="#N/A"/>
    <e v="#N/A"/>
    <e v="#N/A"/>
    <e v="#N/A"/>
    <e v="#N/A"/>
    <e v="#N/A"/>
    <e v="#N/A"/>
    <e v="#N/A"/>
    <e v="#N/A"/>
    <e v="#N/A"/>
    <s v="N/A"/>
    <m/>
    <m/>
    <e v="#N/A"/>
    <m/>
    <m/>
    <n v="1"/>
  </r>
  <r>
    <n v="6"/>
    <m/>
    <m/>
    <m/>
    <x v="0"/>
    <m/>
    <e v="#N/A"/>
    <m/>
    <m/>
    <m/>
    <m/>
    <x v="0"/>
    <e v="#N/A"/>
    <e v="#N/A"/>
    <e v="#N/A"/>
    <e v="#N/A"/>
    <n v="0"/>
    <e v="#N/A"/>
    <x v="0"/>
    <e v="#N/A"/>
    <e v="#N/A"/>
    <e v="#N/A"/>
    <m/>
    <e v="#N/A"/>
    <e v="#N/A"/>
    <e v="#N/A"/>
    <e v="#N/A"/>
    <e v="#N/A"/>
    <m/>
    <e v="#N/A"/>
    <e v="#N/A"/>
    <e v="#N/A"/>
    <e v="#N/A"/>
    <e v="#N/A"/>
    <e v="#N/A"/>
    <e v="#N/A"/>
    <e v="#N/A"/>
    <e v="#N/A"/>
    <e v="#N/A"/>
    <e v="#N/A"/>
    <e v="#N/A"/>
    <e v="#N/A"/>
    <s v="N/A"/>
    <m/>
    <m/>
    <e v="#N/A"/>
    <m/>
    <m/>
    <n v="1"/>
  </r>
  <r>
    <n v="7"/>
    <m/>
    <m/>
    <m/>
    <x v="0"/>
    <m/>
    <e v="#N/A"/>
    <m/>
    <m/>
    <m/>
    <m/>
    <x v="0"/>
    <e v="#N/A"/>
    <e v="#N/A"/>
    <e v="#N/A"/>
    <e v="#N/A"/>
    <n v="0"/>
    <e v="#N/A"/>
    <x v="0"/>
    <e v="#N/A"/>
    <e v="#N/A"/>
    <e v="#N/A"/>
    <m/>
    <e v="#N/A"/>
    <e v="#N/A"/>
    <e v="#N/A"/>
    <e v="#N/A"/>
    <e v="#N/A"/>
    <m/>
    <e v="#N/A"/>
    <e v="#N/A"/>
    <e v="#N/A"/>
    <e v="#N/A"/>
    <e v="#N/A"/>
    <e v="#N/A"/>
    <e v="#N/A"/>
    <e v="#N/A"/>
    <e v="#N/A"/>
    <e v="#N/A"/>
    <e v="#N/A"/>
    <e v="#N/A"/>
    <e v="#N/A"/>
    <s v="N/A"/>
    <m/>
    <m/>
    <e v="#N/A"/>
    <m/>
    <m/>
    <n v="1"/>
  </r>
  <r>
    <n v="8"/>
    <m/>
    <m/>
    <m/>
    <x v="0"/>
    <m/>
    <e v="#N/A"/>
    <m/>
    <m/>
    <m/>
    <m/>
    <x v="0"/>
    <e v="#N/A"/>
    <e v="#N/A"/>
    <e v="#N/A"/>
    <e v="#N/A"/>
    <n v="0"/>
    <e v="#N/A"/>
    <x v="0"/>
    <e v="#N/A"/>
    <e v="#N/A"/>
    <e v="#N/A"/>
    <m/>
    <e v="#N/A"/>
    <e v="#N/A"/>
    <e v="#N/A"/>
    <e v="#N/A"/>
    <e v="#N/A"/>
    <m/>
    <e v="#N/A"/>
    <e v="#N/A"/>
    <e v="#N/A"/>
    <e v="#N/A"/>
    <e v="#N/A"/>
    <e v="#N/A"/>
    <e v="#N/A"/>
    <e v="#N/A"/>
    <e v="#N/A"/>
    <e v="#N/A"/>
    <e v="#N/A"/>
    <e v="#N/A"/>
    <e v="#N/A"/>
    <s v="N/A"/>
    <m/>
    <m/>
    <e v="#N/A"/>
    <m/>
    <m/>
    <n v="1"/>
  </r>
  <r>
    <n v="9"/>
    <m/>
    <m/>
    <m/>
    <x v="0"/>
    <m/>
    <e v="#N/A"/>
    <m/>
    <m/>
    <m/>
    <m/>
    <x v="0"/>
    <e v="#N/A"/>
    <e v="#N/A"/>
    <e v="#N/A"/>
    <e v="#N/A"/>
    <n v="0"/>
    <e v="#N/A"/>
    <x v="0"/>
    <e v="#N/A"/>
    <e v="#N/A"/>
    <e v="#N/A"/>
    <m/>
    <e v="#N/A"/>
    <e v="#N/A"/>
    <e v="#N/A"/>
    <e v="#N/A"/>
    <e v="#N/A"/>
    <m/>
    <e v="#N/A"/>
    <e v="#N/A"/>
    <e v="#N/A"/>
    <e v="#N/A"/>
    <e v="#N/A"/>
    <e v="#N/A"/>
    <e v="#N/A"/>
    <e v="#N/A"/>
    <e v="#N/A"/>
    <e v="#N/A"/>
    <e v="#N/A"/>
    <e v="#N/A"/>
    <e v="#N/A"/>
    <s v="N/A"/>
    <m/>
    <m/>
    <e v="#N/A"/>
    <m/>
    <m/>
    <n v="1"/>
  </r>
  <r>
    <n v="10"/>
    <m/>
    <m/>
    <m/>
    <x v="0"/>
    <m/>
    <e v="#N/A"/>
    <m/>
    <m/>
    <m/>
    <m/>
    <x v="0"/>
    <e v="#N/A"/>
    <e v="#N/A"/>
    <e v="#N/A"/>
    <e v="#N/A"/>
    <n v="0"/>
    <e v="#N/A"/>
    <x v="0"/>
    <e v="#N/A"/>
    <e v="#N/A"/>
    <e v="#N/A"/>
    <m/>
    <e v="#N/A"/>
    <e v="#N/A"/>
    <e v="#N/A"/>
    <e v="#N/A"/>
    <e v="#N/A"/>
    <m/>
    <e v="#N/A"/>
    <e v="#N/A"/>
    <e v="#N/A"/>
    <e v="#N/A"/>
    <e v="#N/A"/>
    <e v="#N/A"/>
    <e v="#N/A"/>
    <e v="#N/A"/>
    <e v="#N/A"/>
    <e v="#N/A"/>
    <e v="#N/A"/>
    <e v="#N/A"/>
    <e v="#N/A"/>
    <s v="N/A"/>
    <m/>
    <m/>
    <e v="#N/A"/>
    <m/>
    <m/>
    <n v="1"/>
  </r>
  <r>
    <n v="11"/>
    <m/>
    <m/>
    <m/>
    <x v="0"/>
    <m/>
    <e v="#N/A"/>
    <m/>
    <m/>
    <m/>
    <m/>
    <x v="0"/>
    <e v="#N/A"/>
    <e v="#N/A"/>
    <e v="#N/A"/>
    <e v="#N/A"/>
    <n v="0"/>
    <e v="#N/A"/>
    <x v="0"/>
    <e v="#N/A"/>
    <e v="#N/A"/>
    <e v="#N/A"/>
    <m/>
    <e v="#N/A"/>
    <e v="#N/A"/>
    <e v="#N/A"/>
    <e v="#N/A"/>
    <e v="#N/A"/>
    <m/>
    <e v="#N/A"/>
    <e v="#N/A"/>
    <e v="#N/A"/>
    <e v="#N/A"/>
    <e v="#N/A"/>
    <e v="#N/A"/>
    <e v="#N/A"/>
    <e v="#N/A"/>
    <e v="#N/A"/>
    <e v="#N/A"/>
    <e v="#N/A"/>
    <e v="#N/A"/>
    <e v="#N/A"/>
    <s v="N/A"/>
    <m/>
    <m/>
    <e v="#N/A"/>
    <m/>
    <m/>
    <n v="1"/>
  </r>
  <r>
    <n v="12"/>
    <m/>
    <m/>
    <m/>
    <x v="0"/>
    <m/>
    <e v="#N/A"/>
    <m/>
    <m/>
    <m/>
    <m/>
    <x v="0"/>
    <e v="#N/A"/>
    <e v="#N/A"/>
    <e v="#N/A"/>
    <e v="#N/A"/>
    <n v="0"/>
    <e v="#N/A"/>
    <x v="0"/>
    <e v="#N/A"/>
    <e v="#N/A"/>
    <e v="#N/A"/>
    <m/>
    <e v="#N/A"/>
    <e v="#N/A"/>
    <e v="#N/A"/>
    <e v="#N/A"/>
    <e v="#N/A"/>
    <m/>
    <e v="#N/A"/>
    <e v="#N/A"/>
    <e v="#N/A"/>
    <e v="#N/A"/>
    <e v="#N/A"/>
    <e v="#N/A"/>
    <e v="#N/A"/>
    <e v="#N/A"/>
    <e v="#N/A"/>
    <e v="#N/A"/>
    <e v="#N/A"/>
    <e v="#N/A"/>
    <e v="#N/A"/>
    <s v="N/A"/>
    <m/>
    <m/>
    <e v="#N/A"/>
    <m/>
    <m/>
    <n v="1"/>
  </r>
  <r>
    <n v="13"/>
    <m/>
    <m/>
    <m/>
    <x v="0"/>
    <m/>
    <e v="#N/A"/>
    <m/>
    <m/>
    <m/>
    <m/>
    <x v="0"/>
    <e v="#N/A"/>
    <e v="#N/A"/>
    <e v="#N/A"/>
    <e v="#N/A"/>
    <n v="0"/>
    <e v="#N/A"/>
    <x v="0"/>
    <e v="#N/A"/>
    <e v="#N/A"/>
    <e v="#N/A"/>
    <m/>
    <e v="#N/A"/>
    <e v="#N/A"/>
    <e v="#N/A"/>
    <e v="#N/A"/>
    <e v="#N/A"/>
    <m/>
    <e v="#N/A"/>
    <e v="#N/A"/>
    <e v="#N/A"/>
    <e v="#N/A"/>
    <e v="#N/A"/>
    <e v="#N/A"/>
    <e v="#N/A"/>
    <e v="#N/A"/>
    <e v="#N/A"/>
    <e v="#N/A"/>
    <e v="#N/A"/>
    <e v="#N/A"/>
    <e v="#N/A"/>
    <s v="N/A"/>
    <m/>
    <m/>
    <e v="#N/A"/>
    <m/>
    <m/>
    <n v="1"/>
  </r>
  <r>
    <n v="14"/>
    <m/>
    <m/>
    <m/>
    <x v="0"/>
    <m/>
    <e v="#N/A"/>
    <m/>
    <m/>
    <m/>
    <m/>
    <x v="0"/>
    <e v="#N/A"/>
    <e v="#N/A"/>
    <e v="#N/A"/>
    <e v="#N/A"/>
    <n v="0"/>
    <e v="#N/A"/>
    <x v="0"/>
    <e v="#N/A"/>
    <e v="#N/A"/>
    <e v="#N/A"/>
    <m/>
    <e v="#N/A"/>
    <e v="#N/A"/>
    <e v="#N/A"/>
    <e v="#N/A"/>
    <e v="#N/A"/>
    <m/>
    <e v="#N/A"/>
    <e v="#N/A"/>
    <e v="#N/A"/>
    <e v="#N/A"/>
    <e v="#N/A"/>
    <e v="#N/A"/>
    <e v="#N/A"/>
    <e v="#N/A"/>
    <e v="#N/A"/>
    <e v="#N/A"/>
    <e v="#N/A"/>
    <e v="#N/A"/>
    <e v="#N/A"/>
    <s v="N/A"/>
    <m/>
    <m/>
    <e v="#N/A"/>
    <m/>
    <m/>
    <n v="1"/>
  </r>
  <r>
    <n v="15"/>
    <m/>
    <m/>
    <m/>
    <x v="0"/>
    <m/>
    <e v="#N/A"/>
    <m/>
    <m/>
    <m/>
    <m/>
    <x v="0"/>
    <e v="#N/A"/>
    <e v="#N/A"/>
    <e v="#N/A"/>
    <e v="#N/A"/>
    <n v="0"/>
    <e v="#N/A"/>
    <x v="0"/>
    <e v="#N/A"/>
    <e v="#N/A"/>
    <e v="#N/A"/>
    <m/>
    <e v="#N/A"/>
    <e v="#N/A"/>
    <e v="#N/A"/>
    <e v="#N/A"/>
    <e v="#N/A"/>
    <m/>
    <e v="#N/A"/>
    <e v="#N/A"/>
    <e v="#N/A"/>
    <e v="#N/A"/>
    <e v="#N/A"/>
    <e v="#N/A"/>
    <e v="#N/A"/>
    <e v="#N/A"/>
    <e v="#N/A"/>
    <e v="#N/A"/>
    <e v="#N/A"/>
    <e v="#N/A"/>
    <e v="#N/A"/>
    <s v="N/A"/>
    <m/>
    <m/>
    <e v="#N/A"/>
    <m/>
    <m/>
    <n v="1"/>
  </r>
  <r>
    <n v="16"/>
    <m/>
    <m/>
    <m/>
    <x v="0"/>
    <m/>
    <e v="#N/A"/>
    <m/>
    <m/>
    <m/>
    <m/>
    <x v="0"/>
    <e v="#N/A"/>
    <e v="#N/A"/>
    <e v="#N/A"/>
    <e v="#N/A"/>
    <n v="0"/>
    <e v="#N/A"/>
    <x v="0"/>
    <e v="#N/A"/>
    <e v="#N/A"/>
    <e v="#N/A"/>
    <m/>
    <e v="#N/A"/>
    <e v="#N/A"/>
    <e v="#N/A"/>
    <e v="#N/A"/>
    <e v="#N/A"/>
    <m/>
    <e v="#N/A"/>
    <e v="#N/A"/>
    <e v="#N/A"/>
    <e v="#N/A"/>
    <e v="#N/A"/>
    <e v="#N/A"/>
    <e v="#N/A"/>
    <e v="#N/A"/>
    <e v="#N/A"/>
    <e v="#N/A"/>
    <e v="#N/A"/>
    <e v="#N/A"/>
    <e v="#N/A"/>
    <s v="N/A"/>
    <m/>
    <m/>
    <e v="#N/A"/>
    <m/>
    <m/>
    <n v="1"/>
  </r>
  <r>
    <n v="17"/>
    <m/>
    <m/>
    <m/>
    <x v="0"/>
    <m/>
    <e v="#N/A"/>
    <m/>
    <m/>
    <m/>
    <m/>
    <x v="0"/>
    <e v="#N/A"/>
    <e v="#N/A"/>
    <e v="#N/A"/>
    <e v="#N/A"/>
    <n v="0"/>
    <e v="#N/A"/>
    <x v="0"/>
    <e v="#N/A"/>
    <e v="#N/A"/>
    <e v="#N/A"/>
    <m/>
    <e v="#N/A"/>
    <e v="#N/A"/>
    <e v="#N/A"/>
    <e v="#N/A"/>
    <e v="#N/A"/>
    <m/>
    <e v="#N/A"/>
    <e v="#N/A"/>
    <e v="#N/A"/>
    <e v="#N/A"/>
    <e v="#N/A"/>
    <e v="#N/A"/>
    <e v="#N/A"/>
    <e v="#N/A"/>
    <e v="#N/A"/>
    <e v="#N/A"/>
    <e v="#N/A"/>
    <e v="#N/A"/>
    <e v="#N/A"/>
    <s v="N/A"/>
    <m/>
    <m/>
    <e v="#N/A"/>
    <m/>
    <m/>
    <n v="1"/>
  </r>
  <r>
    <n v="18"/>
    <m/>
    <m/>
    <m/>
    <x v="0"/>
    <m/>
    <e v="#N/A"/>
    <m/>
    <m/>
    <m/>
    <m/>
    <x v="0"/>
    <e v="#N/A"/>
    <e v="#N/A"/>
    <e v="#N/A"/>
    <e v="#N/A"/>
    <n v="0"/>
    <e v="#N/A"/>
    <x v="0"/>
    <e v="#N/A"/>
    <e v="#N/A"/>
    <e v="#N/A"/>
    <m/>
    <e v="#N/A"/>
    <e v="#N/A"/>
    <e v="#N/A"/>
    <e v="#N/A"/>
    <e v="#N/A"/>
    <m/>
    <e v="#N/A"/>
    <e v="#N/A"/>
    <e v="#N/A"/>
    <e v="#N/A"/>
    <e v="#N/A"/>
    <e v="#N/A"/>
    <e v="#N/A"/>
    <e v="#N/A"/>
    <e v="#N/A"/>
    <e v="#N/A"/>
    <e v="#N/A"/>
    <e v="#N/A"/>
    <e v="#N/A"/>
    <s v="N/A"/>
    <m/>
    <m/>
    <e v="#N/A"/>
    <m/>
    <m/>
    <n v="1"/>
  </r>
  <r>
    <n v="19"/>
    <m/>
    <m/>
    <m/>
    <x v="0"/>
    <m/>
    <e v="#N/A"/>
    <m/>
    <m/>
    <m/>
    <m/>
    <x v="0"/>
    <e v="#N/A"/>
    <e v="#N/A"/>
    <e v="#N/A"/>
    <e v="#N/A"/>
    <n v="0"/>
    <e v="#N/A"/>
    <x v="0"/>
    <e v="#N/A"/>
    <e v="#N/A"/>
    <e v="#N/A"/>
    <m/>
    <e v="#N/A"/>
    <e v="#N/A"/>
    <e v="#N/A"/>
    <e v="#N/A"/>
    <e v="#N/A"/>
    <m/>
    <e v="#N/A"/>
    <e v="#N/A"/>
    <e v="#N/A"/>
    <e v="#N/A"/>
    <e v="#N/A"/>
    <e v="#N/A"/>
    <e v="#N/A"/>
    <e v="#N/A"/>
    <e v="#N/A"/>
    <e v="#N/A"/>
    <e v="#N/A"/>
    <e v="#N/A"/>
    <e v="#N/A"/>
    <s v="N/A"/>
    <m/>
    <m/>
    <e v="#N/A"/>
    <m/>
    <m/>
    <n v="1"/>
  </r>
  <r>
    <n v="20"/>
    <m/>
    <m/>
    <m/>
    <x v="0"/>
    <m/>
    <e v="#N/A"/>
    <m/>
    <m/>
    <m/>
    <m/>
    <x v="0"/>
    <e v="#N/A"/>
    <e v="#N/A"/>
    <e v="#N/A"/>
    <e v="#N/A"/>
    <n v="0"/>
    <e v="#N/A"/>
    <x v="0"/>
    <e v="#N/A"/>
    <e v="#N/A"/>
    <e v="#N/A"/>
    <m/>
    <e v="#N/A"/>
    <e v="#N/A"/>
    <e v="#N/A"/>
    <e v="#N/A"/>
    <e v="#N/A"/>
    <m/>
    <e v="#N/A"/>
    <e v="#N/A"/>
    <e v="#N/A"/>
    <e v="#N/A"/>
    <e v="#N/A"/>
    <e v="#N/A"/>
    <e v="#N/A"/>
    <e v="#N/A"/>
    <e v="#N/A"/>
    <e v="#N/A"/>
    <e v="#N/A"/>
    <e v="#N/A"/>
    <e v="#N/A"/>
    <s v="N/A"/>
    <m/>
    <m/>
    <e v="#N/A"/>
    <m/>
    <m/>
    <n v="1"/>
  </r>
  <r>
    <n v="21"/>
    <m/>
    <m/>
    <m/>
    <x v="0"/>
    <m/>
    <e v="#N/A"/>
    <m/>
    <m/>
    <m/>
    <m/>
    <x v="0"/>
    <e v="#N/A"/>
    <e v="#N/A"/>
    <e v="#N/A"/>
    <e v="#N/A"/>
    <n v="0"/>
    <e v="#N/A"/>
    <x v="0"/>
    <e v="#N/A"/>
    <e v="#N/A"/>
    <e v="#N/A"/>
    <m/>
    <e v="#N/A"/>
    <e v="#N/A"/>
    <e v="#N/A"/>
    <e v="#N/A"/>
    <e v="#N/A"/>
    <m/>
    <e v="#N/A"/>
    <e v="#N/A"/>
    <e v="#N/A"/>
    <e v="#N/A"/>
    <e v="#N/A"/>
    <e v="#N/A"/>
    <e v="#N/A"/>
    <e v="#N/A"/>
    <e v="#N/A"/>
    <e v="#N/A"/>
    <e v="#N/A"/>
    <e v="#N/A"/>
    <e v="#N/A"/>
    <s v="N/A"/>
    <m/>
    <m/>
    <e v="#N/A"/>
    <m/>
    <m/>
    <n v="1"/>
  </r>
  <r>
    <n v="22"/>
    <m/>
    <m/>
    <m/>
    <x v="0"/>
    <m/>
    <e v="#N/A"/>
    <m/>
    <m/>
    <m/>
    <m/>
    <x v="0"/>
    <e v="#N/A"/>
    <e v="#N/A"/>
    <e v="#N/A"/>
    <e v="#N/A"/>
    <n v="0"/>
    <e v="#N/A"/>
    <x v="0"/>
    <e v="#N/A"/>
    <e v="#N/A"/>
    <e v="#N/A"/>
    <m/>
    <e v="#N/A"/>
    <e v="#N/A"/>
    <e v="#N/A"/>
    <e v="#N/A"/>
    <e v="#N/A"/>
    <m/>
    <e v="#N/A"/>
    <e v="#N/A"/>
    <e v="#N/A"/>
    <e v="#N/A"/>
    <e v="#N/A"/>
    <e v="#N/A"/>
    <e v="#N/A"/>
    <e v="#N/A"/>
    <e v="#N/A"/>
    <e v="#N/A"/>
    <e v="#N/A"/>
    <e v="#N/A"/>
    <e v="#N/A"/>
    <s v="N/A"/>
    <m/>
    <m/>
    <e v="#N/A"/>
    <m/>
    <m/>
    <n v="1"/>
  </r>
  <r>
    <n v="23"/>
    <m/>
    <m/>
    <m/>
    <x v="0"/>
    <m/>
    <e v="#N/A"/>
    <m/>
    <m/>
    <m/>
    <m/>
    <x v="0"/>
    <e v="#N/A"/>
    <e v="#N/A"/>
    <e v="#N/A"/>
    <e v="#N/A"/>
    <n v="0"/>
    <e v="#N/A"/>
    <x v="0"/>
    <e v="#N/A"/>
    <e v="#N/A"/>
    <e v="#N/A"/>
    <m/>
    <e v="#N/A"/>
    <e v="#N/A"/>
    <e v="#N/A"/>
    <e v="#N/A"/>
    <e v="#N/A"/>
    <m/>
    <e v="#N/A"/>
    <e v="#N/A"/>
    <e v="#N/A"/>
    <e v="#N/A"/>
    <e v="#N/A"/>
    <e v="#N/A"/>
    <e v="#N/A"/>
    <e v="#N/A"/>
    <e v="#N/A"/>
    <e v="#N/A"/>
    <e v="#N/A"/>
    <e v="#N/A"/>
    <e v="#N/A"/>
    <s v="N/A"/>
    <m/>
    <m/>
    <e v="#N/A"/>
    <m/>
    <m/>
    <n v="1"/>
  </r>
  <r>
    <n v="24"/>
    <m/>
    <m/>
    <m/>
    <x v="0"/>
    <m/>
    <e v="#N/A"/>
    <m/>
    <m/>
    <m/>
    <m/>
    <x v="0"/>
    <e v="#N/A"/>
    <e v="#N/A"/>
    <e v="#N/A"/>
    <e v="#N/A"/>
    <n v="0"/>
    <e v="#N/A"/>
    <x v="0"/>
    <e v="#N/A"/>
    <e v="#N/A"/>
    <e v="#N/A"/>
    <m/>
    <e v="#N/A"/>
    <e v="#N/A"/>
    <e v="#N/A"/>
    <e v="#N/A"/>
    <e v="#N/A"/>
    <m/>
    <e v="#N/A"/>
    <e v="#N/A"/>
    <e v="#N/A"/>
    <e v="#N/A"/>
    <e v="#N/A"/>
    <e v="#N/A"/>
    <e v="#N/A"/>
    <e v="#N/A"/>
    <e v="#N/A"/>
    <e v="#N/A"/>
    <e v="#N/A"/>
    <e v="#N/A"/>
    <e v="#N/A"/>
    <s v="N/A"/>
    <m/>
    <m/>
    <e v="#N/A"/>
    <m/>
    <m/>
    <n v="1"/>
  </r>
  <r>
    <n v="25"/>
    <m/>
    <m/>
    <m/>
    <x v="0"/>
    <m/>
    <e v="#N/A"/>
    <m/>
    <m/>
    <m/>
    <m/>
    <x v="0"/>
    <e v="#N/A"/>
    <e v="#N/A"/>
    <e v="#N/A"/>
    <e v="#N/A"/>
    <n v="0"/>
    <e v="#N/A"/>
    <x v="0"/>
    <e v="#N/A"/>
    <e v="#N/A"/>
    <e v="#N/A"/>
    <m/>
    <e v="#N/A"/>
    <e v="#N/A"/>
    <e v="#N/A"/>
    <e v="#N/A"/>
    <e v="#N/A"/>
    <m/>
    <e v="#N/A"/>
    <e v="#N/A"/>
    <e v="#N/A"/>
    <e v="#N/A"/>
    <e v="#N/A"/>
    <e v="#N/A"/>
    <e v="#N/A"/>
    <e v="#N/A"/>
    <e v="#N/A"/>
    <e v="#N/A"/>
    <e v="#N/A"/>
    <e v="#N/A"/>
    <e v="#N/A"/>
    <s v="N/A"/>
    <m/>
    <m/>
    <e v="#N/A"/>
    <m/>
    <m/>
    <n v="1"/>
  </r>
  <r>
    <n v="26"/>
    <m/>
    <m/>
    <m/>
    <x v="0"/>
    <m/>
    <e v="#N/A"/>
    <m/>
    <m/>
    <m/>
    <m/>
    <x v="0"/>
    <e v="#N/A"/>
    <e v="#N/A"/>
    <e v="#N/A"/>
    <e v="#N/A"/>
    <n v="0"/>
    <e v="#N/A"/>
    <x v="0"/>
    <e v="#N/A"/>
    <e v="#N/A"/>
    <e v="#N/A"/>
    <m/>
    <e v="#N/A"/>
    <e v="#N/A"/>
    <e v="#N/A"/>
    <e v="#N/A"/>
    <e v="#N/A"/>
    <m/>
    <e v="#N/A"/>
    <e v="#N/A"/>
    <e v="#N/A"/>
    <e v="#N/A"/>
    <e v="#N/A"/>
    <e v="#N/A"/>
    <e v="#N/A"/>
    <e v="#N/A"/>
    <e v="#N/A"/>
    <e v="#N/A"/>
    <e v="#N/A"/>
    <e v="#N/A"/>
    <e v="#N/A"/>
    <s v="N/A"/>
    <m/>
    <m/>
    <e v="#N/A"/>
    <m/>
    <m/>
    <n v="1"/>
  </r>
  <r>
    <n v="27"/>
    <m/>
    <m/>
    <m/>
    <x v="0"/>
    <m/>
    <e v="#N/A"/>
    <m/>
    <m/>
    <m/>
    <m/>
    <x v="0"/>
    <e v="#N/A"/>
    <e v="#N/A"/>
    <e v="#N/A"/>
    <e v="#N/A"/>
    <n v="0"/>
    <e v="#N/A"/>
    <x v="0"/>
    <e v="#N/A"/>
    <e v="#N/A"/>
    <e v="#N/A"/>
    <m/>
    <e v="#N/A"/>
    <e v="#N/A"/>
    <e v="#N/A"/>
    <e v="#N/A"/>
    <e v="#N/A"/>
    <m/>
    <e v="#N/A"/>
    <e v="#N/A"/>
    <e v="#N/A"/>
    <e v="#N/A"/>
    <e v="#N/A"/>
    <e v="#N/A"/>
    <e v="#N/A"/>
    <e v="#N/A"/>
    <e v="#N/A"/>
    <e v="#N/A"/>
    <e v="#N/A"/>
    <e v="#N/A"/>
    <e v="#N/A"/>
    <s v="N/A"/>
    <m/>
    <m/>
    <e v="#N/A"/>
    <m/>
    <m/>
    <n v="1"/>
  </r>
  <r>
    <n v="28"/>
    <m/>
    <m/>
    <m/>
    <x v="0"/>
    <m/>
    <e v="#N/A"/>
    <m/>
    <m/>
    <m/>
    <m/>
    <x v="0"/>
    <e v="#N/A"/>
    <e v="#N/A"/>
    <e v="#N/A"/>
    <e v="#N/A"/>
    <n v="0"/>
    <e v="#N/A"/>
    <x v="0"/>
    <e v="#N/A"/>
    <e v="#N/A"/>
    <e v="#N/A"/>
    <m/>
    <e v="#N/A"/>
    <e v="#N/A"/>
    <e v="#N/A"/>
    <e v="#N/A"/>
    <e v="#N/A"/>
    <m/>
    <e v="#N/A"/>
    <e v="#N/A"/>
    <e v="#N/A"/>
    <e v="#N/A"/>
    <e v="#N/A"/>
    <e v="#N/A"/>
    <e v="#N/A"/>
    <e v="#N/A"/>
    <e v="#N/A"/>
    <e v="#N/A"/>
    <e v="#N/A"/>
    <e v="#N/A"/>
    <e v="#N/A"/>
    <s v="N/A"/>
    <m/>
    <m/>
    <e v="#N/A"/>
    <m/>
    <m/>
    <n v="1"/>
  </r>
  <r>
    <n v="29"/>
    <m/>
    <m/>
    <m/>
    <x v="0"/>
    <m/>
    <e v="#N/A"/>
    <m/>
    <m/>
    <m/>
    <m/>
    <x v="0"/>
    <e v="#N/A"/>
    <e v="#N/A"/>
    <e v="#N/A"/>
    <e v="#N/A"/>
    <n v="0"/>
    <e v="#N/A"/>
    <x v="0"/>
    <e v="#N/A"/>
    <e v="#N/A"/>
    <e v="#N/A"/>
    <m/>
    <e v="#N/A"/>
    <e v="#N/A"/>
    <e v="#N/A"/>
    <e v="#N/A"/>
    <e v="#N/A"/>
    <m/>
    <e v="#N/A"/>
    <e v="#N/A"/>
    <e v="#N/A"/>
    <e v="#N/A"/>
    <e v="#N/A"/>
    <e v="#N/A"/>
    <e v="#N/A"/>
    <e v="#N/A"/>
    <e v="#N/A"/>
    <e v="#N/A"/>
    <e v="#N/A"/>
    <e v="#N/A"/>
    <e v="#N/A"/>
    <s v="N/A"/>
    <m/>
    <m/>
    <e v="#N/A"/>
    <m/>
    <m/>
    <n v="1"/>
  </r>
  <r>
    <n v="30"/>
    <m/>
    <m/>
    <m/>
    <x v="0"/>
    <m/>
    <e v="#N/A"/>
    <m/>
    <m/>
    <m/>
    <m/>
    <x v="0"/>
    <e v="#N/A"/>
    <e v="#N/A"/>
    <e v="#N/A"/>
    <e v="#N/A"/>
    <n v="0"/>
    <e v="#N/A"/>
    <x v="0"/>
    <e v="#N/A"/>
    <e v="#N/A"/>
    <e v="#N/A"/>
    <m/>
    <e v="#N/A"/>
    <e v="#N/A"/>
    <e v="#N/A"/>
    <e v="#N/A"/>
    <e v="#N/A"/>
    <m/>
    <e v="#N/A"/>
    <e v="#N/A"/>
    <e v="#N/A"/>
    <e v="#N/A"/>
    <e v="#N/A"/>
    <e v="#N/A"/>
    <e v="#N/A"/>
    <e v="#N/A"/>
    <e v="#N/A"/>
    <e v="#N/A"/>
    <e v="#N/A"/>
    <e v="#N/A"/>
    <e v="#N/A"/>
    <s v="N/A"/>
    <m/>
    <m/>
    <e v="#N/A"/>
    <m/>
    <m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4A3520-25B5-4E33-AFCF-847012D2FECE}" name="PivotTable5" cacheId="17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6" indent="0" outline="1" outlineData="1" multipleFieldFilters="0" rowHeaderCaption="Post Control Description">
  <location ref="F2:H3" firstHeaderRow="0" firstDataRow="1" firstDataCol="1"/>
  <pivotFields count="51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m="1" x="1"/>
        <item x="0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" showAll="0"/>
    <pivotField dragToRow="0" dragToCol="0" dragToPage="0" showAll="0" defaultSubtotal="0"/>
    <pivotField dataField="1" dragToRow="0" dragToCol="0" dragToPage="0" showAll="0" defaultSubtotal="0"/>
  </pivotFields>
  <rowFields count="1">
    <field x="18"/>
  </rowFields>
  <rowItems count="1">
    <i>
      <x v="1"/>
    </i>
  </rowItems>
  <colFields count="1">
    <field x="-2"/>
  </colFields>
  <colItems count="2">
    <i>
      <x/>
    </i>
    <i i="1">
      <x v="1"/>
    </i>
  </colItems>
  <dataFields count="2">
    <dataField name="Sum of Post Qty Sensor/Timer" fld="21" baseField="18" baseItem="0"/>
    <dataField name="Sum of Total Costs per Control" fld="50" baseField="0" baseItem="0" numFmtId="44"/>
  </dataFields>
  <formats count="3">
    <format dxfId="4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3">
      <pivotArea field="18" type="button" dataOnly="0" labelOnly="1" outline="0" axis="axisRow" fieldPosition="0"/>
    </format>
    <format dxfId="1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TableStyleInfo name="PivotStyleLight1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1CCB6C-FD22-4D3B-A289-EA7EB70E1B7E}" name="PivotTable4" cacheId="17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6" indent="0" outline="1" outlineData="1" multipleFieldFilters="0" rowHeaderCaption="Post Fixture Description">
  <location ref="A2:D3" firstHeaderRow="0" firstDataRow="1" firstDataCol="1"/>
  <pivotFields count="51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m="1" x="1"/>
        <item x="0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" showAll="0"/>
    <pivotField dataField="1" dragToRow="0" dragToCol="0" dragToPage="0" showAll="0" defaultSubtotal="0"/>
    <pivotField dragToRow="0" dragToCol="0" dragToPage="0" showAll="0" defaultSubtotal="0"/>
  </pivotFields>
  <rowFields count="1">
    <field x="11"/>
  </rowFields>
  <rowItems count="1">
    <i>
      <x v="1"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Post Qty fixtures" fld="16" baseField="0" baseItem="0"/>
    <dataField name="Sum of Total kWh Saved" fld="35" baseField="11" baseItem="0"/>
    <dataField name="Sum of Total Costs per Fixture" fld="49" baseField="0" baseItem="0" numFmtId="44"/>
  </dataFields>
  <formats count="3">
    <format dxfId="46">
      <pivotArea field="11" type="button" dataOnly="0" labelOnly="1" outline="0" axis="axisRow" fieldPosition="0"/>
    </format>
    <format dxfId="45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6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</formats>
  <pivotTableStyleInfo name="PivotStyleLight1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797B22-FEBE-4C6A-A5DA-805E22EDB559}" name="PivotTable3" cacheId="17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outline="1" outlineData="1" multipleFieldFilters="0" rowHeaderCaption="Post Fixture QC">
  <location ref="G3:K5" firstHeaderRow="0" firstDataRow="1" firstDataCol="1"/>
  <pivotFields count="51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m="1" x="1"/>
        <item x="0"/>
        <item t="default"/>
      </items>
    </pivotField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" showAll="0"/>
    <pivotField dragToRow="0" dragToCol="0" dragToPage="0" showAll="0" defaultSubtotal="0"/>
    <pivotField dragToRow="0" dragToCol="0" dragToPage="0" showAll="0" defaultSubtotal="0"/>
  </pivotFields>
  <rowFields count="1">
    <field x="11"/>
  </rowFields>
  <rowItems count="2">
    <i>
      <x v="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Post Qty fixtures" fld="16" baseField="0" baseItem="0"/>
    <dataField name="Average of Post Qty Lamps Per Fixture" fld="17" subtotal="average" baseField="11" baseItem="0"/>
    <dataField name="Average of Proposed Wattage per fixture" fld="25" subtotal="average" baseField="11" baseItem="1"/>
    <dataField name="Average of Proposed Wattage per lamp" fld="27" subtotal="average" baseField="11" baseItem="1"/>
  </dataFields>
  <formats count="2">
    <format dxfId="11">
      <pivotArea field="11" type="button" dataOnly="0" labelOnly="1" outline="0" axis="axisRow" fieldPosition="0"/>
    </format>
    <format dxfId="10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F06D17-33FA-4DD5-8D25-2A1787647364}" name="PivotTable2" cacheId="17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outline="1" outlineData="1" multipleFieldFilters="0" rowHeaderCaption="Pre Fixture QC">
  <location ref="A3:E5" firstHeaderRow="0" firstDataRow="1" firstDataCol="1"/>
  <pivotFields count="51">
    <pivotField showAll="0"/>
    <pivotField showAll="0"/>
    <pivotField showAll="0"/>
    <pivotField showAll="0"/>
    <pivotField axis="axisRow" showAll="0">
      <items count="4">
        <item m="1" x="1"/>
        <item m="1" x="2"/>
        <item x="0"/>
        <item t="default"/>
      </items>
    </pivotField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" showAll="0"/>
    <pivotField dragToRow="0" dragToCol="0" dragToPage="0" showAll="0" defaultSubtotal="0"/>
    <pivotField dragToRow="0" dragToCol="0" dragToPage="0" showAll="0" defaultSubtotal="0"/>
  </pivotFields>
  <rowFields count="1">
    <field x="4"/>
  </rowFields>
  <rowItems count="2">
    <i>
      <x v="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Pre Qty fixtures" fld="5" baseField="4" baseItem="0"/>
    <dataField name="Average of Pre Qty Lamps" fld="6" subtotal="average" baseField="4" baseItem="0"/>
    <dataField name="Average of Existing Wattage per fixture" fld="24" subtotal="average" baseField="4" baseItem="0"/>
    <dataField name="Average of Existing Wattage per lamp" fld="26" subtotal="average" baseField="4" baseItem="0"/>
  </dataFields>
  <formats count="2">
    <format dxfId="13">
      <pivotArea field="4" type="button" dataOnly="0" labelOnly="1" outline="0" axis="axisRow" fieldPosition="0"/>
    </format>
    <format dxfId="12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AE0ADBB-9085-44F7-8A26-6979E5AB5FCE}" name="LBLTable" displayName="LBLTable" ref="A23:AW53" totalsRowShown="0" headerRowDxfId="99" headerRowBorderDxfId="98" tableBorderDxfId="97" totalsRowBorderDxfId="96">
  <autoFilter ref="A23:AW53" xr:uid="{20F80EC9-B7CA-4A54-8822-9DA946289CA7}"/>
  <tableColumns count="49">
    <tableColumn id="1" xr3:uid="{728FEF1E-D96D-4C97-9DEA-D3E3E3074AC8}" name="Line Item" dataDxfId="95">
      <calculatedColumnFormula>A23+1</calculatedColumnFormula>
    </tableColumn>
    <tableColumn id="2" xr3:uid="{D3DEDC5C-9D21-429B-9449-1F52C83E812D}" name="Measure Location" dataDxfId="94" dataCellStyle="Normal 3"/>
    <tableColumn id="3" xr3:uid="{60641429-9A27-4DC9-BBEB-11A782E378B7}" name="Floor" dataDxfId="93" dataCellStyle="Normal 3"/>
    <tableColumn id="4" xr3:uid="{FC20DE1E-3DC2-4CFF-B365-72EBFE496486}" name="Does the fixture operate properly?- Y/N, document where N" dataDxfId="92" dataCellStyle="Normal 3"/>
    <tableColumn id="5" xr3:uid="{E11D0B9D-1E93-4044-9299-460BF8FC3DC1}" name="Pre Fixture Description " dataDxfId="91" dataCellStyle="Normal 3"/>
    <tableColumn id="6" xr3:uid="{2E36E674-4661-442D-9102-E1E690548334}" name="Pre Qty fixtures" dataDxfId="90" dataCellStyle="Normal 3"/>
    <tableColumn id="7" xr3:uid="{0DC376D8-0054-4A07-99D4-1C5A1FDBC976}" name="Pre Qty Lamps" dataDxfId="89" dataCellStyle="Normal 3">
      <calculatedColumnFormula>VLOOKUP(E24,PreFixRef[],2,FALSE)</calculatedColumnFormula>
    </tableColumn>
    <tableColumn id="8" xr3:uid="{49FED0F2-39CB-4D24-8EDF-A54DA1DC12E1}" name="Pre Control Description" dataDxfId="88" dataCellStyle="Normal 3"/>
    <tableColumn id="9" xr3:uid="{606715F3-5D06-42C7-82B4-9DE970C26F28}" name="Pre Qty Sensor/Timer" dataDxfId="87" dataCellStyle="Normal 3"/>
    <tableColumn id="10" xr3:uid="{FDC3FC3F-F397-404C-93B4-0F38A5AC0CE8}" name="Pre Room Light Meter Reading" dataDxfId="86" dataCellStyle="Normal 3"/>
    <tableColumn id="11" xr3:uid="{FAA12ADA-70A9-4368-9B5B-9582B21BDCE8}" name="Fixture Height" dataDxfId="85" dataCellStyle="Normal 3"/>
    <tableColumn id="12" xr3:uid="{BA14D310-31C3-4FF7-A9D5-767EC492A51C}" name="Post Fixture Description (indicate fixture replacement or Type C retrofit)" dataDxfId="84" dataCellStyle="Normal 3">
      <calculatedColumnFormula>VLOOKUP(E24,PreFixRef[],3,FALSE)</calculatedColumnFormula>
    </tableColumn>
    <tableColumn id="13" xr3:uid="{3D6A0F95-AF06-425D-88C7-1C2C6DBC1B96}" name="Ballast Type (Electronic or Standard Magnetic) (If applicable)" dataDxfId="83">
      <calculatedColumnFormula>VLOOKUP(E24,PreFixRef[],4,FALSE)</calculatedColumnFormula>
    </tableColumn>
    <tableColumn id="14" xr3:uid="{E26A9E38-487A-4906-891B-F3757014B788}" name="Fixture Manufacturer" dataDxfId="82" dataCellStyle="Normal 3">
      <calculatedColumnFormula>VLOOKUP(L24,PostFixRef[],2,FALSE)</calculatedColumnFormula>
    </tableColumn>
    <tableColumn id="15" xr3:uid="{37C97F70-ED47-4DB8-AD15-ED6DB4F02A38}" name="Model/Product Number Fixture" dataDxfId="81" dataCellStyle="Normal 3">
      <calculatedColumnFormula>VLOOKUP(L24,PostFixRef[],3,FALSE)</calculatedColumnFormula>
    </tableColumn>
    <tableColumn id="16" xr3:uid="{3325492B-03C3-46C0-8DE5-9B8D0FD969F7}" name="DLC/Energy Star Code" dataDxfId="80" dataCellStyle="Normal 3">
      <calculatedColumnFormula>VLOOKUP(L24,PostFixRef[],4,FALSE)</calculatedColumnFormula>
    </tableColumn>
    <tableColumn id="17" xr3:uid="{1C462AF7-17AF-4261-BE71-E597B3D6F6E3}" name="Post Qty fixtures" dataDxfId="79" dataCellStyle="Normal 3">
      <calculatedColumnFormula>F24</calculatedColumnFormula>
    </tableColumn>
    <tableColumn id="18" xr3:uid="{25C4196D-3746-4D4C-8066-84676994C825}" name="Post Qty Lamps Per Fixture" dataDxfId="78" dataCellStyle="Normal 3">
      <calculatedColumnFormula>VLOOKUP(L24,PostFixRef[],5,FALSE)</calculatedColumnFormula>
    </tableColumn>
    <tableColumn id="19" xr3:uid="{C61CF71B-BF8F-4539-919C-B5D48B98AC0F}" name="Post Control Description" dataDxfId="77" dataCellStyle="Normal 3"/>
    <tableColumn id="21" xr3:uid="{B6D25B9F-08D8-455B-9BFD-113285906FEA}" name="Controls Manufacturer" dataDxfId="76" dataCellStyle="Normal 3">
      <calculatedColumnFormula>VLOOKUP(S24,PostCtrlRef[],2,FALSE)</calculatedColumnFormula>
    </tableColumn>
    <tableColumn id="22" xr3:uid="{95B935CD-A0F9-4835-918A-BAF17E1E79A0}" name="Model/Product Number Controls" dataDxfId="75" dataCellStyle="Normal 3">
      <calculatedColumnFormula>VLOOKUP(S24,PostCtrlRef[],3,FALSE)</calculatedColumnFormula>
    </tableColumn>
    <tableColumn id="23" xr3:uid="{6AA093E9-5BA5-44BD-B3E0-C672AF5A1E13}" name="Post Qty Sensor/Timer" dataDxfId="74" dataCellStyle="Normal 3">
      <calculatedColumnFormula>VLOOKUP(S24,PostCtrlRef[],4,FALSE)</calculatedColumnFormula>
    </tableColumn>
    <tableColumn id="24" xr3:uid="{F9CBE81C-D862-4F53-9752-3D96A2696718}" name="Pre Annual Hours" dataDxfId="73" dataCellStyle="Normal 3"/>
    <tableColumn id="25" xr3:uid="{EC75ADCE-3332-48F0-A124-DAD98314A76A}" name="Post Annual Hours" dataDxfId="72" dataCellStyle="Normal 3">
      <calculatedColumnFormula>_xlfn.IFS(S24="Occupancy",W24*0.5,S24="Switch Sensor",W24*0.5,S24="Ceiling Mount Sensor",W24*0.5,S24="Timer Control",W24*(1-0.3),S24="No Upgrade",W24)</calculatedColumnFormula>
    </tableColumn>
    <tableColumn id="26" xr3:uid="{1F0FA106-9845-4DBA-8619-7E60690BED8A}" name="Existing Wattage per fixture" dataDxfId="71" dataCellStyle="Normal 3">
      <calculatedColumnFormula>VLOOKUP(E24,PreFixRef[],5,FALSE)</calculatedColumnFormula>
    </tableColumn>
    <tableColumn id="27" xr3:uid="{93F40B5E-4640-4274-9EB9-DACC6B4B8041}" name="Proposed Wattage per fixture" dataDxfId="70" dataCellStyle="Normal 3">
      <calculatedColumnFormula>VLOOKUP(L24,PostFixRef[],6,FALSE)</calculatedColumnFormula>
    </tableColumn>
    <tableColumn id="28" xr3:uid="{F36A7F3E-BDC9-4D08-B05B-A6028E5360B7}" name="Existing Wattage per lamp" dataDxfId="69" dataCellStyle="Normal 3">
      <calculatedColumnFormula>VLOOKUP(E24,PreFixRef[],6,FALSE)</calculatedColumnFormula>
    </tableColumn>
    <tableColumn id="29" xr3:uid="{7A091BAC-AF1A-40CB-9C77-197D8AB3E6C7}" name="Proposed Wattage per lamp" dataDxfId="68" dataCellStyle="Normal 3">
      <calculatedColumnFormula>VLOOKUP(L24,PostFixRef[],7,FALSE)</calculatedColumnFormula>
    </tableColumn>
    <tableColumn id="30" xr3:uid="{8CCEB4FB-95A1-4241-89BA-E1542382B45B}" name="Post Room Light Meter Reading" dataDxfId="67"/>
    <tableColumn id="31" xr3:uid="{057E0CCA-6E9D-4CEB-AD63-D103B89C1BA7}" name="Pre KW Total" dataDxfId="66">
      <calculatedColumnFormula>(F24*Y24)/1000</calculatedColumnFormula>
    </tableColumn>
    <tableColumn id="32" xr3:uid="{A4925AD0-89D8-4513-A4B9-C7C329591C92}" name="Post KW Total" dataDxfId="65">
      <calculatedColumnFormula>(Q24*Z24)/1000</calculatedColumnFormula>
    </tableColumn>
    <tableColumn id="33" xr3:uid="{7E11697B-FFE1-45D1-8276-582416C4C7FB}" name="Pre kWh per Lamp " dataDxfId="64">
      <calculatedColumnFormula>(AA24*W24)/1000</calculatedColumnFormula>
    </tableColumn>
    <tableColumn id="34" xr3:uid="{5D2B8648-6529-4D74-8DA1-17E5C36B3311}" name="Post kWh per Lamp " dataDxfId="63">
      <calculatedColumnFormula>(AB24*X24)/1000</calculatedColumnFormula>
    </tableColumn>
    <tableColumn id="35" xr3:uid="{BAB2D003-97FF-418B-B613-6D8E17DAAA3D}" name="(Pre) Total kWh " dataDxfId="62">
      <calculatedColumnFormula>(F24*Y24*W24)/1000</calculatedColumnFormula>
    </tableColumn>
    <tableColumn id="36" xr3:uid="{FFBB7C5A-F873-4F29-8D06-AC1D934F41FD}" name="(Post) Total kWh" dataDxfId="61">
      <calculatedColumnFormula>(Q24*Z24*X24)/1000</calculatedColumnFormula>
    </tableColumn>
    <tableColumn id="37" xr3:uid="{8EC7F848-2E3D-4957-8902-9392683ECF20}" name="Total kWh Saved" dataDxfId="60">
      <calculatedColumnFormula>AH24-AI24</calculatedColumnFormula>
    </tableColumn>
    <tableColumn id="38" xr3:uid="{2B115D5E-81B3-4DAF-B16C-364CC88FB8A8}" name="Total Dollars Saved" dataDxfId="59" dataCellStyle="Currency">
      <calculatedColumnFormula>AJ24*$B$22</calculatedColumnFormula>
    </tableColumn>
    <tableColumn id="39" xr3:uid="{3C6C912B-3509-4E1C-9C50-F5CE62B028C3}" name="Material Cost Per Fixture" dataDxfId="58" dataCellStyle="Currency 2">
      <calculatedColumnFormula>VLOOKUP(L24,PostFixRef[],8,FALSE)</calculatedColumnFormula>
    </tableColumn>
    <tableColumn id="40" xr3:uid="{5D42FE2A-ED4C-4D0F-A6FD-A78B24A2E36A}" name="Material Cost per Control" dataDxfId="57" dataCellStyle="Currency 2">
      <calculatedColumnFormula>VLOOKUP(S24,PostCtrlRef[],5,FALSE)</calculatedColumnFormula>
    </tableColumn>
    <tableColumn id="41" xr3:uid="{0B4331AB-E4B9-4F69-8A9B-7C9A62520900}" name="Labor Cost per Fixture" dataDxfId="56" dataCellStyle="Currency 2">
      <calculatedColumnFormula>VLOOKUP(L24,PostFixRef[],9,FALSE)</calculatedColumnFormula>
    </tableColumn>
    <tableColumn id="42" xr3:uid="{30BFA5D1-3818-4D8F-86CA-027E17C2105D}" name="Labor cost per Control" dataDxfId="55" dataCellStyle="Currency 2">
      <calculatedColumnFormula>VLOOKUP(S24,PostCtrlRef[],6,FALSE)</calculatedColumnFormula>
    </tableColumn>
    <tableColumn id="43" xr3:uid="{B9CF60A1-5C30-450A-89EA-B43FE0B113BF}" name="Total Cost per row" dataDxfId="54" dataCellStyle="Currency">
      <calculatedColumnFormula>(Q24*AL24)+(V24*AM24)+(Q24*AN24)+(V24*AO24)</calculatedColumnFormula>
    </tableColumn>
    <tableColumn id="44" xr3:uid="{29FA0197-242C-4720-9B33-089779C78ACE}" name="Simple Payback- No rebate" dataDxfId="53">
      <calculatedColumnFormula>IFERROR(AP24/AK24,"N/A")</calculatedColumnFormula>
    </tableColumn>
    <tableColumn id="45" xr3:uid="{DFDCC1C8-D2DD-45E7-8C0B-F5AF43815103}" name="Estimated Rebate Per Fixture" dataDxfId="52" dataCellStyle="Currency"/>
    <tableColumn id="46" xr3:uid="{37B49D88-3B52-4374-B2C3-69183D562BEE}" name="Estimated Rebate Per Control" dataDxfId="51" dataCellStyle="Currency"/>
    <tableColumn id="47" xr3:uid="{64B51A24-D0F5-4255-8D6F-FF58D4825606}" name="Total Estimated Rebate" dataDxfId="50" dataCellStyle="Currency">
      <calculatedColumnFormula>(AR24*Q24)+(AS24*V24)</calculatedColumnFormula>
    </tableColumn>
    <tableColumn id="48" xr3:uid="{0915FA49-F905-48F5-83C7-3F2022F062A4}" name="Notes" dataDxfId="49"/>
    <tableColumn id="49" xr3:uid="{41E03C32-39BC-4ED8-B010-C70F467DF22C}" name="Installers- Does the LBL match your site walk? If not, add a row." dataDxfId="48"/>
    <tableColumn id="50" xr3:uid="{926A223C-0E2D-4542-BBBE-46261C26D7F8}" name="Count" dataDxfId="47" dataCellStyle="Currency">
      <calculatedColumnFormula>1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05F0AEA-5187-4CE7-BA77-149CC220C5BA}" name="PreFixRef" displayName="PreFixRef" ref="A1:G86" totalsRowShown="0" headerRowDxfId="42" dataDxfId="41" tableBorderDxfId="40">
  <autoFilter ref="A1:G86" xr:uid="{EB9C0EBD-743F-4058-866B-B2169409E4C1}"/>
  <tableColumns count="7">
    <tableColumn id="1" xr3:uid="{34FBBF7A-5BA8-4746-89B5-7A3E816749C6}" name="Pre Fixture Description " dataDxfId="39"/>
    <tableColumn id="2" xr3:uid="{4066C22B-FFBC-4F51-875E-C686966B7CAA}" name="Pre Qty Lamps" dataDxfId="38"/>
    <tableColumn id="3" xr3:uid="{AE46DBC2-5B7D-4452-9A65-36DBBE61E71E}" name="Post Fixture Description" dataDxfId="37"/>
    <tableColumn id="4" xr3:uid="{881F4977-8639-4272-9609-8845BD1BEE36}" name="Ballast Type (Electronic or Standard Magnetic) (If applicable)"/>
    <tableColumn id="5" xr3:uid="{69687220-5080-40C2-8250-886228E8F979}" name="Existing Wattage per fixture" dataDxfId="36"/>
    <tableColumn id="6" xr3:uid="{C5C67A62-15F4-4398-8E32-D732F4103427}" name="Existing Wattage per lamp" dataDxfId="35"/>
    <tableColumn id="7" xr3:uid="{9780F9DB-04C6-49A1-9A4A-B53983AD3D8A}" name="Post Qty Lamps Per Fixture" dataDxfId="3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A03E643-0532-4BE7-8671-089E49428F68}" name="PostFixRef" displayName="PostFixRef" ref="I1:Q57" totalsRowShown="0" headerRowDxfId="33" dataDxfId="32">
  <autoFilter ref="I1:Q57" xr:uid="{A040CFAD-9D28-490A-88B7-0CEE129B916E}"/>
  <tableColumns count="9">
    <tableColumn id="1" xr3:uid="{D5FE7F88-6F55-41B5-BD7F-15A533568BAD}" name="Post Fixture Description" dataDxfId="31"/>
    <tableColumn id="2" xr3:uid="{3297A331-3147-4F23-9C16-4CBACA0CC6AF}" name="Fixture Manufacturer" dataDxfId="30"/>
    <tableColumn id="3" xr3:uid="{F82FA14E-6207-4B41-AD16-A627296FF939}" name="Model/Product Number Fixture"/>
    <tableColumn id="4" xr3:uid="{9CF7F5E6-4C62-4C3C-883D-0F36C2DA6D2B}" name="DLC/Energy Star Code"/>
    <tableColumn id="5" xr3:uid="{23FC0664-C2B9-412B-8CA0-A5288DFB8A92}" name="Post Qty Lamps" dataDxfId="29"/>
    <tableColumn id="6" xr3:uid="{4AA07CE2-D10D-4944-9CA5-363119FDDFF9}" name="Post Wattage per Fixture" dataDxfId="28"/>
    <tableColumn id="7" xr3:uid="{A7F87B6F-7F1F-4DF7-8E1A-897E213A6EA5}" name="Proposed Wattage per Lamp" dataDxfId="27"/>
    <tableColumn id="8" xr3:uid="{C2EDC3DB-A364-463F-8099-23AF16CC2179}" name="Material Cost per Fixture" dataDxfId="26"/>
    <tableColumn id="9" xr3:uid="{4D8452BA-B393-435D-AC76-F3EC8F45CB9D}" name="Labor Cost per Fixture" dataDxfId="25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81D264D-B618-49DD-BB59-07AC4A6F8F31}" name="PostCtrlRef" displayName="PostCtrlRef" ref="S1:X6" totalsRowShown="0" headerRowDxfId="24">
  <autoFilter ref="S1:X6" xr:uid="{A3394E5B-24A9-4173-8AF9-D69E724C1271}"/>
  <tableColumns count="6">
    <tableColumn id="1" xr3:uid="{C6F227A4-EF17-4DE1-8E69-74B6D4581031}" name="Post-Control Description" dataDxfId="23"/>
    <tableColumn id="2" xr3:uid="{77BFB56E-BADB-40C7-8A95-CCDBAB770EB1}" name="Manufacturer" dataDxfId="22"/>
    <tableColumn id="3" xr3:uid="{E7D0781F-A78F-4341-8D14-1B2C7AEED3A3}" name="Model Number" dataDxfId="21"/>
    <tableColumn id="4" xr3:uid="{DC5B1AD6-70DD-4F31-A2D4-DCEF95BEDCCD}" name="Qty." dataDxfId="20"/>
    <tableColumn id="5" xr3:uid="{EA45847B-E2B6-4215-ADDB-88A038B24480}" name="Cost Per Material" dataDxfId="19" dataCellStyle="Currency"/>
    <tableColumn id="6" xr3:uid="{8C1FC1F1-92EB-439D-9657-29A364122126}" name="Cost Per Labor" dataDxfId="18" dataCellStyle="Currency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1221A31-77BB-41C4-9C38-94E0B69C6FCE}" name="PreCtrlRef" displayName="PreCtrlRef" ref="Z1:AA9" totalsRowShown="0" headerRowDxfId="17" dataDxfId="16">
  <autoFilter ref="Z1:AA9" xr:uid="{F75425C8-420D-40D0-9BCD-431CFBD60D8A}"/>
  <tableColumns count="2">
    <tableColumn id="1" xr3:uid="{CFEA921C-E5D0-411D-8FD3-CB00A4700F80}" name="Pre-Control Description" dataDxfId="15"/>
    <tableColumn id="2" xr3:uid="{1C1A270C-30A5-473D-8F4E-E912B1C5D476}" name="Post Control" dataDxfId="1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ocs.zoho.com/file/borqd423162d627a84e0b91d4749a461f2043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tabColor rgb="FF002060"/>
  </sheetPr>
  <dimension ref="A1:AW926"/>
  <sheetViews>
    <sheetView tabSelected="1" zoomScale="80" zoomScaleNormal="80" workbookViewId="0">
      <selection activeCell="E10" sqref="E10"/>
    </sheetView>
  </sheetViews>
  <sheetFormatPr defaultColWidth="14.33203125" defaultRowHeight="15" customHeight="1"/>
  <cols>
    <col min="1" max="1" width="23" customWidth="1"/>
    <col min="2" max="2" width="37.33203125" customWidth="1"/>
    <col min="3" max="3" width="13.33203125" style="71" customWidth="1"/>
    <col min="4" max="4" width="40.33203125" customWidth="1"/>
    <col min="5" max="5" width="38.33203125" customWidth="1"/>
    <col min="6" max="6" width="16.44140625" customWidth="1"/>
    <col min="7" max="7" width="15.33203125" customWidth="1"/>
    <col min="8" max="8" width="22.6640625" customWidth="1"/>
    <col min="9" max="9" width="21.44140625" customWidth="1"/>
    <col min="10" max="10" width="29" customWidth="1"/>
    <col min="11" max="11" width="15.33203125" customWidth="1"/>
    <col min="12" max="12" width="64.6640625" customWidth="1"/>
    <col min="13" max="13" width="54.5546875" customWidth="1"/>
    <col min="14" max="14" width="21.33203125" customWidth="1"/>
    <col min="15" max="15" width="30.33203125" customWidth="1"/>
    <col min="16" max="16" width="21.44140625" customWidth="1"/>
    <col min="17" max="17" width="17.33203125" customWidth="1"/>
    <col min="18" max="18" width="25.6640625" customWidth="1"/>
    <col min="19" max="19" width="25.6640625" style="85" customWidth="1"/>
    <col min="20" max="20" width="22.33203125" customWidth="1"/>
    <col min="21" max="21" width="31.33203125" customWidth="1"/>
    <col min="22" max="22" width="22.33203125" customWidth="1"/>
    <col min="23" max="23" width="17.6640625" customWidth="1"/>
    <col min="24" max="24" width="18.6640625" customWidth="1"/>
    <col min="25" max="28" width="14.33203125" customWidth="1"/>
    <col min="29" max="29" width="16.33203125" customWidth="1"/>
    <col min="30" max="30" width="14" customWidth="1"/>
    <col min="31" max="31" width="14.6640625" customWidth="1"/>
    <col min="32" max="32" width="19" customWidth="1"/>
    <col min="33" max="33" width="19.6640625" customWidth="1"/>
    <col min="34" max="34" width="16.6640625" customWidth="1"/>
    <col min="35" max="36" width="17.33203125" customWidth="1"/>
    <col min="37" max="37" width="19.44140625" customWidth="1"/>
    <col min="38" max="38" width="24.33203125" customWidth="1"/>
    <col min="39" max="39" width="24.5546875" customWidth="1"/>
    <col min="40" max="41" width="21.6640625" customWidth="1"/>
    <col min="42" max="42" width="18.44140625" customWidth="1"/>
    <col min="43" max="43" width="26" customWidth="1"/>
    <col min="44" max="44" width="27.6640625" customWidth="1"/>
    <col min="45" max="45" width="28.33203125" customWidth="1"/>
    <col min="46" max="46" width="23.33203125" customWidth="1"/>
    <col min="47" max="47" width="40.33203125" customWidth="1"/>
    <col min="48" max="48" width="56.6640625" customWidth="1"/>
    <col min="49" max="49" width="0" hidden="1" customWidth="1"/>
  </cols>
  <sheetData>
    <row r="1" spans="1:27" ht="21" customHeight="1" thickBot="1">
      <c r="A1" s="88" t="s">
        <v>1</v>
      </c>
      <c r="B1" s="137"/>
      <c r="C1" s="138"/>
      <c r="D1" s="95" t="s">
        <v>427</v>
      </c>
      <c r="E1" s="161" t="s">
        <v>440</v>
      </c>
    </row>
    <row r="2" spans="1:27" ht="15" customHeight="1">
      <c r="A2" s="89" t="s">
        <v>12</v>
      </c>
      <c r="B2" t="s">
        <v>249</v>
      </c>
    </row>
    <row r="3" spans="1:27" ht="15" customHeight="1">
      <c r="A3" s="2" t="s">
        <v>13</v>
      </c>
    </row>
    <row r="4" spans="1:27" ht="15" customHeight="1">
      <c r="A4" t="s">
        <v>14</v>
      </c>
    </row>
    <row r="5" spans="1:27" ht="15" customHeight="1">
      <c r="A5" t="s">
        <v>15</v>
      </c>
    </row>
    <row r="6" spans="1:27" ht="15" customHeight="1">
      <c r="A6" t="s">
        <v>192</v>
      </c>
    </row>
    <row r="7" spans="1:27" ht="15" customHeight="1">
      <c r="A7" s="2" t="s">
        <v>16</v>
      </c>
    </row>
    <row r="10" spans="1:27" ht="15" customHeight="1">
      <c r="A10" s="2" t="s">
        <v>193</v>
      </c>
      <c r="B10" s="3" t="s">
        <v>248</v>
      </c>
      <c r="C10" s="3"/>
      <c r="E10" s="3"/>
    </row>
    <row r="11" spans="1:27" ht="15" customHeight="1">
      <c r="A11" s="2" t="s">
        <v>194</v>
      </c>
      <c r="B11" s="3"/>
      <c r="C11" s="3"/>
      <c r="E11" s="3"/>
    </row>
    <row r="12" spans="1:27" ht="15" customHeight="1">
      <c r="A12" s="2"/>
      <c r="B12" s="3"/>
      <c r="C12" s="3"/>
      <c r="E12" s="3"/>
    </row>
    <row r="13" spans="1:27" ht="15" customHeight="1">
      <c r="A13" s="2" t="s">
        <v>17</v>
      </c>
      <c r="B13" s="3" t="s">
        <v>18</v>
      </c>
      <c r="C13" s="3"/>
      <c r="D13" s="86" t="str">
        <f>IFERROR(SUM(LBLTable[Total Cost per row]),"Check for Errors")</f>
        <v>Check for Errors</v>
      </c>
    </row>
    <row r="14" spans="1:27" ht="15" customHeight="1">
      <c r="B14" s="3" t="s">
        <v>19</v>
      </c>
      <c r="C14" s="3"/>
      <c r="D14" s="86" t="str">
        <f>IFERROR(SUM(LBLTable[Total Estimated Rebate]),"Check for Errors")</f>
        <v>Check for Errors</v>
      </c>
      <c r="AA14" t="s">
        <v>20</v>
      </c>
    </row>
    <row r="15" spans="1:27" ht="15" customHeight="1">
      <c r="B15" s="3" t="s">
        <v>72</v>
      </c>
      <c r="C15" s="3"/>
      <c r="D15" s="86" t="str">
        <f>IFERROR(SUM(LBLTable[Total Dollars Saved]),"Check for Errors")</f>
        <v>Check for Errors</v>
      </c>
    </row>
    <row r="16" spans="1:27" ht="15" customHeight="1">
      <c r="B16" s="3" t="s">
        <v>21</v>
      </c>
      <c r="C16" s="3"/>
      <c r="D16" s="84" t="str">
        <f>IFERROR(D13/D15,"NA")</f>
        <v>NA</v>
      </c>
    </row>
    <row r="17" spans="1:49" ht="15" customHeight="1">
      <c r="B17" s="3" t="s">
        <v>22</v>
      </c>
      <c r="C17" s="3"/>
      <c r="D17" s="84" t="str">
        <f>IFERROR((D13-D14)/D15,"NA")</f>
        <v>NA</v>
      </c>
    </row>
    <row r="18" spans="1:49" ht="15" customHeight="1">
      <c r="B18" s="3" t="s">
        <v>23</v>
      </c>
      <c r="C18" s="3"/>
      <c r="D18" s="87" t="str">
        <f>IFERROR(SUM(LBLTable[Total kWh Saved]),"Check for Errors")</f>
        <v>Check for Errors</v>
      </c>
      <c r="E18" t="s">
        <v>141</v>
      </c>
    </row>
    <row r="19" spans="1:49" ht="14.4">
      <c r="A19" t="s">
        <v>24</v>
      </c>
    </row>
    <row r="21" spans="1:49" ht="15" customHeight="1" thickBot="1"/>
    <row r="22" spans="1:49" ht="14.4">
      <c r="A22" s="4" t="s">
        <v>25</v>
      </c>
      <c r="B22" s="111">
        <v>0.18</v>
      </c>
      <c r="C22" s="4" t="s">
        <v>26</v>
      </c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96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128"/>
    </row>
    <row r="23" spans="1:49" ht="57.75" customHeight="1">
      <c r="A23" s="97" t="s">
        <v>27</v>
      </c>
      <c r="B23" s="98" t="s">
        <v>28</v>
      </c>
      <c r="C23" s="98" t="s">
        <v>288</v>
      </c>
      <c r="D23" s="98" t="s">
        <v>243</v>
      </c>
      <c r="E23" s="98" t="s">
        <v>29</v>
      </c>
      <c r="F23" s="98" t="s">
        <v>30</v>
      </c>
      <c r="G23" s="98" t="s">
        <v>31</v>
      </c>
      <c r="H23" s="98" t="s">
        <v>32</v>
      </c>
      <c r="I23" s="98" t="s">
        <v>33</v>
      </c>
      <c r="J23" s="98" t="s">
        <v>34</v>
      </c>
      <c r="K23" s="98" t="s">
        <v>35</v>
      </c>
      <c r="L23" s="98" t="s">
        <v>235</v>
      </c>
      <c r="M23" s="98" t="s">
        <v>37</v>
      </c>
      <c r="N23" s="98" t="s">
        <v>38</v>
      </c>
      <c r="O23" s="98" t="s">
        <v>39</v>
      </c>
      <c r="P23" s="98" t="s">
        <v>40</v>
      </c>
      <c r="Q23" s="98" t="s">
        <v>41</v>
      </c>
      <c r="R23" s="98" t="s">
        <v>254</v>
      </c>
      <c r="S23" s="98" t="s">
        <v>43</v>
      </c>
      <c r="T23" s="98" t="s">
        <v>44</v>
      </c>
      <c r="U23" s="98" t="s">
        <v>45</v>
      </c>
      <c r="V23" s="98" t="s">
        <v>46</v>
      </c>
      <c r="W23" s="98" t="s">
        <v>47</v>
      </c>
      <c r="X23" s="98" t="s">
        <v>48</v>
      </c>
      <c r="Y23" s="98" t="s">
        <v>49</v>
      </c>
      <c r="Z23" s="98" t="s">
        <v>50</v>
      </c>
      <c r="AA23" s="98" t="s">
        <v>51</v>
      </c>
      <c r="AB23" s="98" t="s">
        <v>52</v>
      </c>
      <c r="AC23" s="98" t="s">
        <v>53</v>
      </c>
      <c r="AD23" s="98" t="s">
        <v>54</v>
      </c>
      <c r="AE23" s="98" t="s">
        <v>55</v>
      </c>
      <c r="AF23" s="98" t="s">
        <v>56</v>
      </c>
      <c r="AG23" s="98" t="s">
        <v>57</v>
      </c>
      <c r="AH23" s="98" t="s">
        <v>58</v>
      </c>
      <c r="AI23" s="98" t="s">
        <v>59</v>
      </c>
      <c r="AJ23" s="98" t="s">
        <v>60</v>
      </c>
      <c r="AK23" s="98" t="s">
        <v>61</v>
      </c>
      <c r="AL23" s="98" t="s">
        <v>62</v>
      </c>
      <c r="AM23" s="98" t="s">
        <v>63</v>
      </c>
      <c r="AN23" s="98" t="s">
        <v>64</v>
      </c>
      <c r="AO23" s="98" t="s">
        <v>65</v>
      </c>
      <c r="AP23" s="98" t="s">
        <v>66</v>
      </c>
      <c r="AQ23" s="98" t="s">
        <v>67</v>
      </c>
      <c r="AR23" s="98" t="s">
        <v>204</v>
      </c>
      <c r="AS23" s="98" t="s">
        <v>205</v>
      </c>
      <c r="AT23" s="98" t="s">
        <v>430</v>
      </c>
      <c r="AU23" s="98" t="s">
        <v>68</v>
      </c>
      <c r="AV23" s="99" t="s">
        <v>191</v>
      </c>
      <c r="AW23" s="98" t="s">
        <v>437</v>
      </c>
    </row>
    <row r="24" spans="1:49" ht="15" customHeight="1">
      <c r="A24" s="100">
        <v>1</v>
      </c>
      <c r="B24" s="112"/>
      <c r="C24" s="112"/>
      <c r="D24" s="113"/>
      <c r="E24" s="112"/>
      <c r="F24" s="114"/>
      <c r="G24" s="113" t="e">
        <f>VLOOKUP(E24,PreFixRef[],2,FALSE)</f>
        <v>#N/A</v>
      </c>
      <c r="H24" s="112"/>
      <c r="I24" s="114"/>
      <c r="J24" s="114"/>
      <c r="K24" s="115"/>
      <c r="L24" s="113" t="e">
        <f>VLOOKUP(E24,PreFixRef[],3,FALSE)</f>
        <v>#N/A</v>
      </c>
      <c r="M24" s="116" t="e">
        <f>VLOOKUP(E24,PreFixRef[],4,FALSE)</f>
        <v>#N/A</v>
      </c>
      <c r="N24" s="112" t="e">
        <f>VLOOKUP(L24,PostFixRef[],2,FALSE)</f>
        <v>#N/A</v>
      </c>
      <c r="O24" s="112" t="e">
        <f>VLOOKUP(L24,PostFixRef[],3,FALSE)</f>
        <v>#N/A</v>
      </c>
      <c r="P24" s="112" t="e">
        <f>VLOOKUP(L24,PostFixRef[],4,FALSE)</f>
        <v>#N/A</v>
      </c>
      <c r="Q24" s="117">
        <f t="shared" ref="Q24:Q37" si="0">F24</f>
        <v>0</v>
      </c>
      <c r="R24" s="113" t="e">
        <f>VLOOKUP(L24,PostFixRef[],5,FALSE)</f>
        <v>#N/A</v>
      </c>
      <c r="S24" s="113"/>
      <c r="T24" s="113" t="e">
        <f>VLOOKUP(S24,PostCtrlRef[],2,FALSE)</f>
        <v>#N/A</v>
      </c>
      <c r="U24" s="113" t="e">
        <f>VLOOKUP(S24,PostCtrlRef[],3,FALSE)</f>
        <v>#N/A</v>
      </c>
      <c r="V24" s="113" t="e">
        <f>VLOOKUP(S24,PostCtrlRef[],4,FALSE)</f>
        <v>#N/A</v>
      </c>
      <c r="W24" s="115"/>
      <c r="X24" s="113" t="e">
        <f>_xlfn.IFS(S24="Occupancy",W24*0.5,S24="Switch Sensor",W24*0.5,S24="Ceiling Mount Sensor",W24*0.5,S24="Timer Control",W24*(1-0.3),S24="No Upgrade",W24)</f>
        <v>#N/A</v>
      </c>
      <c r="Y24" s="117" t="e">
        <f>VLOOKUP(E24,PreFixRef[],5,FALSE)</f>
        <v>#N/A</v>
      </c>
      <c r="Z24" s="117" t="e">
        <f>VLOOKUP(L24,PostFixRef[],6,FALSE)</f>
        <v>#N/A</v>
      </c>
      <c r="AA24" s="117" t="e">
        <f>VLOOKUP(E24,PreFixRef[],6,FALSE)</f>
        <v>#N/A</v>
      </c>
      <c r="AB24" s="117" t="e">
        <f>VLOOKUP(L24,PostFixRef[],7,FALSE)</f>
        <v>#N/A</v>
      </c>
      <c r="AC24" s="116"/>
      <c r="AD24" s="101" t="e">
        <f t="shared" ref="AD24" si="1">(F24*Y24)/1000</f>
        <v>#N/A</v>
      </c>
      <c r="AE24" s="101" t="e">
        <f t="shared" ref="AE24" si="2">(Q24*Z24)/1000</f>
        <v>#N/A</v>
      </c>
      <c r="AF24" s="101" t="e">
        <f t="shared" ref="AF24" si="3">(AA24*W24)/1000</f>
        <v>#N/A</v>
      </c>
      <c r="AG24" s="101" t="e">
        <f t="shared" ref="AG24" si="4">(AB24*X24)/1000</f>
        <v>#N/A</v>
      </c>
      <c r="AH24" s="101" t="e">
        <f t="shared" ref="AH24" si="5">(F24*Y24*W24)/1000</f>
        <v>#N/A</v>
      </c>
      <c r="AI24" s="101" t="e">
        <f t="shared" ref="AI24" si="6">(Q24*Z24*X24)/1000</f>
        <v>#N/A</v>
      </c>
      <c r="AJ24" s="101" t="e">
        <f t="shared" ref="AJ24" si="7">AH24-AI24</f>
        <v>#N/A</v>
      </c>
      <c r="AK24" s="102" t="e">
        <f t="shared" ref="AK24" si="8">AJ24*$B$22</f>
        <v>#N/A</v>
      </c>
      <c r="AL24" s="124" t="e">
        <f>VLOOKUP(L24,PostFixRef[],8,FALSE)</f>
        <v>#N/A</v>
      </c>
      <c r="AM24" s="124" t="e">
        <f>VLOOKUP(S24,PostCtrlRef[],5,FALSE)</f>
        <v>#N/A</v>
      </c>
      <c r="AN24" s="124" t="e">
        <f>VLOOKUP(L24,PostFixRef[],9,FALSE)</f>
        <v>#N/A</v>
      </c>
      <c r="AO24" s="124" t="e">
        <f>VLOOKUP(S24,PostCtrlRef[],6,FALSE)</f>
        <v>#N/A</v>
      </c>
      <c r="AP24" s="102" t="e">
        <f t="shared" ref="AP24:AP36" si="9">(Q24*AL24)+(V24*AM24)+(Q24*AN24)+(V24*AO24)</f>
        <v>#N/A</v>
      </c>
      <c r="AQ24" s="101" t="str">
        <f t="shared" ref="AQ24:AQ36" si="10">IFERROR(AP24/AK24,"N/A")</f>
        <v>N/A</v>
      </c>
      <c r="AR24" s="103"/>
      <c r="AS24" s="103"/>
      <c r="AT24" s="103" t="e">
        <f t="shared" ref="AT24:AT36" si="11">(AR24*Q24)+(AS24*V24)</f>
        <v>#N/A</v>
      </c>
      <c r="AU24" s="104"/>
      <c r="AV24" s="105"/>
      <c r="AW24" s="129">
        <f>1</f>
        <v>1</v>
      </c>
    </row>
    <row r="25" spans="1:49" ht="15.75" customHeight="1">
      <c r="A25" s="100">
        <f t="shared" ref="A25:A36" si="12">A24+1</f>
        <v>2</v>
      </c>
      <c r="B25" s="112"/>
      <c r="C25" s="112"/>
      <c r="D25" s="113"/>
      <c r="E25" s="112"/>
      <c r="F25" s="114"/>
      <c r="G25" s="113" t="e">
        <f>VLOOKUP(E25,PreFixRef[],2,FALSE)</f>
        <v>#N/A</v>
      </c>
      <c r="H25" s="112"/>
      <c r="I25" s="114"/>
      <c r="J25" s="114"/>
      <c r="K25" s="115"/>
      <c r="L25" s="113" t="e">
        <f>VLOOKUP(E25,PreFixRef[],3,FALSE)</f>
        <v>#N/A</v>
      </c>
      <c r="M25" s="116" t="e">
        <f>VLOOKUP(E25,PreFixRef[],4,FALSE)</f>
        <v>#N/A</v>
      </c>
      <c r="N25" s="112" t="e">
        <f>VLOOKUP(L25,PostFixRef[],2,FALSE)</f>
        <v>#N/A</v>
      </c>
      <c r="O25" s="112" t="e">
        <f>VLOOKUP(L25,PostFixRef[],3,FALSE)</f>
        <v>#N/A</v>
      </c>
      <c r="P25" s="112" t="e">
        <f>VLOOKUP(L25,PostFixRef[],4,FALSE)</f>
        <v>#N/A</v>
      </c>
      <c r="Q25" s="117">
        <f t="shared" si="0"/>
        <v>0</v>
      </c>
      <c r="R25" s="113" t="e">
        <f>VLOOKUP(L25,PostFixRef[],5,FALSE)</f>
        <v>#N/A</v>
      </c>
      <c r="S25" s="113"/>
      <c r="T25" s="113" t="e">
        <f>VLOOKUP(S25,PostCtrlRef[],2,FALSE)</f>
        <v>#N/A</v>
      </c>
      <c r="U25" s="113" t="e">
        <f>VLOOKUP(S25,PostCtrlRef[],3,FALSE)</f>
        <v>#N/A</v>
      </c>
      <c r="V25" s="113" t="e">
        <f>VLOOKUP(S25,PostCtrlRef[],4,FALSE)</f>
        <v>#N/A</v>
      </c>
      <c r="W25" s="115"/>
      <c r="X25" s="113" t="e">
        <f t="shared" ref="X25:X37" si="13">_xlfn.IFS(S25="Occupancy",W25*0.5,S25="Switch Sensor",W25*0.5,S25="Ceiling Mount Sensor",W25*0.5,S25="Timer Control",W25*(1-0.3),S25="No Upgrade",W25)</f>
        <v>#N/A</v>
      </c>
      <c r="Y25" s="117" t="e">
        <f>VLOOKUP(E25,PreFixRef[],5,FALSE)</f>
        <v>#N/A</v>
      </c>
      <c r="Z25" s="117" t="e">
        <f>VLOOKUP(L25,PostFixRef[],6,FALSE)</f>
        <v>#N/A</v>
      </c>
      <c r="AA25" s="117" t="e">
        <f>VLOOKUP(E25,PreFixRef[],6,FALSE)</f>
        <v>#N/A</v>
      </c>
      <c r="AB25" s="117" t="e">
        <f>VLOOKUP(L25,PostFixRef[],7,FALSE)</f>
        <v>#N/A</v>
      </c>
      <c r="AC25" s="116"/>
      <c r="AD25" s="101" t="e">
        <f t="shared" ref="AD25:AD37" si="14">(F25*Y25)/1000</f>
        <v>#N/A</v>
      </c>
      <c r="AE25" s="101" t="e">
        <f t="shared" ref="AE25:AE37" si="15">(Q25*Z25)/1000</f>
        <v>#N/A</v>
      </c>
      <c r="AF25" s="101" t="e">
        <f t="shared" ref="AF25:AF37" si="16">(AA25*W25)/1000</f>
        <v>#N/A</v>
      </c>
      <c r="AG25" s="101" t="e">
        <f t="shared" ref="AG25:AG37" si="17">(AB25*X25)/1000</f>
        <v>#N/A</v>
      </c>
      <c r="AH25" s="101" t="e">
        <f t="shared" ref="AH25:AH37" si="18">(F25*Y25*W25)/1000</f>
        <v>#N/A</v>
      </c>
      <c r="AI25" s="101" t="e">
        <f t="shared" ref="AI25:AI37" si="19">(Q25*Z25*X25)/1000</f>
        <v>#N/A</v>
      </c>
      <c r="AJ25" s="101" t="e">
        <f t="shared" ref="AJ25:AJ37" si="20">AH25-AI25</f>
        <v>#N/A</v>
      </c>
      <c r="AK25" s="102" t="e">
        <f t="shared" ref="AK25:AK37" si="21">AJ25*$B$22</f>
        <v>#N/A</v>
      </c>
      <c r="AL25" s="124" t="e">
        <f>VLOOKUP(L25,PostFixRef[],8,FALSE)</f>
        <v>#N/A</v>
      </c>
      <c r="AM25" s="124" t="e">
        <f>VLOOKUP(S25,PostCtrlRef[],5,FALSE)</f>
        <v>#N/A</v>
      </c>
      <c r="AN25" s="124" t="e">
        <f>VLOOKUP(L25,PostFixRef[],9,FALSE)</f>
        <v>#N/A</v>
      </c>
      <c r="AO25" s="124" t="e">
        <f>VLOOKUP(S25,PostCtrlRef[],6,FALSE)</f>
        <v>#N/A</v>
      </c>
      <c r="AP25" s="102" t="e">
        <f t="shared" si="9"/>
        <v>#N/A</v>
      </c>
      <c r="AQ25" s="101" t="str">
        <f t="shared" si="10"/>
        <v>N/A</v>
      </c>
      <c r="AR25" s="103"/>
      <c r="AS25" s="103"/>
      <c r="AT25" s="103" t="e">
        <f t="shared" si="11"/>
        <v>#N/A</v>
      </c>
      <c r="AU25" s="104"/>
      <c r="AV25" s="105"/>
      <c r="AW25" s="130">
        <f>1</f>
        <v>1</v>
      </c>
    </row>
    <row r="26" spans="1:49" ht="15.75" customHeight="1">
      <c r="A26" s="100">
        <f t="shared" si="12"/>
        <v>3</v>
      </c>
      <c r="B26" s="112"/>
      <c r="C26" s="112"/>
      <c r="D26" s="113"/>
      <c r="E26" s="112"/>
      <c r="F26" s="114"/>
      <c r="G26" s="113" t="e">
        <f>VLOOKUP(E26,PreFixRef[],2,FALSE)</f>
        <v>#N/A</v>
      </c>
      <c r="H26" s="112"/>
      <c r="I26" s="114"/>
      <c r="J26" s="114"/>
      <c r="K26" s="115"/>
      <c r="L26" s="113" t="e">
        <f>VLOOKUP(E26,PreFixRef[],3,FALSE)</f>
        <v>#N/A</v>
      </c>
      <c r="M26" s="116" t="e">
        <f>VLOOKUP(E26,PreFixRef[],4,FALSE)</f>
        <v>#N/A</v>
      </c>
      <c r="N26" s="112" t="e">
        <f>VLOOKUP(L26,PostFixRef[],2,FALSE)</f>
        <v>#N/A</v>
      </c>
      <c r="O26" s="112" t="e">
        <f>VLOOKUP(L26,PostFixRef[],3,FALSE)</f>
        <v>#N/A</v>
      </c>
      <c r="P26" s="112" t="e">
        <f>VLOOKUP(L26,PostFixRef[],4,FALSE)</f>
        <v>#N/A</v>
      </c>
      <c r="Q26" s="117">
        <f t="shared" si="0"/>
        <v>0</v>
      </c>
      <c r="R26" s="113" t="e">
        <f>VLOOKUP(L26,PostFixRef[],5,FALSE)</f>
        <v>#N/A</v>
      </c>
      <c r="S26" s="113"/>
      <c r="T26" s="113" t="e">
        <f>VLOOKUP(S26,PostCtrlRef[],2,FALSE)</f>
        <v>#N/A</v>
      </c>
      <c r="U26" s="113" t="e">
        <f>VLOOKUP(S26,PostCtrlRef[],3,FALSE)</f>
        <v>#N/A</v>
      </c>
      <c r="V26" s="113" t="e">
        <f>VLOOKUP(S26,PostCtrlRef[],4,FALSE)</f>
        <v>#N/A</v>
      </c>
      <c r="W26" s="115"/>
      <c r="X26" s="113" t="e">
        <f t="shared" si="13"/>
        <v>#N/A</v>
      </c>
      <c r="Y26" s="117" t="e">
        <f>VLOOKUP(E26,PreFixRef[],5,FALSE)</f>
        <v>#N/A</v>
      </c>
      <c r="Z26" s="117" t="e">
        <f>VLOOKUP(L26,PostFixRef[],6,FALSE)</f>
        <v>#N/A</v>
      </c>
      <c r="AA26" s="117" t="e">
        <f>VLOOKUP(E26,PreFixRef[],6,FALSE)</f>
        <v>#N/A</v>
      </c>
      <c r="AB26" s="117" t="e">
        <f>VLOOKUP(L26,PostFixRef[],7,FALSE)</f>
        <v>#N/A</v>
      </c>
      <c r="AC26" s="116"/>
      <c r="AD26" s="101" t="e">
        <f t="shared" si="14"/>
        <v>#N/A</v>
      </c>
      <c r="AE26" s="101" t="e">
        <f t="shared" si="15"/>
        <v>#N/A</v>
      </c>
      <c r="AF26" s="101" t="e">
        <f t="shared" si="16"/>
        <v>#N/A</v>
      </c>
      <c r="AG26" s="101" t="e">
        <f t="shared" si="17"/>
        <v>#N/A</v>
      </c>
      <c r="AH26" s="101" t="e">
        <f t="shared" si="18"/>
        <v>#N/A</v>
      </c>
      <c r="AI26" s="101" t="e">
        <f t="shared" si="19"/>
        <v>#N/A</v>
      </c>
      <c r="AJ26" s="101" t="e">
        <f t="shared" si="20"/>
        <v>#N/A</v>
      </c>
      <c r="AK26" s="102" t="e">
        <f t="shared" si="21"/>
        <v>#N/A</v>
      </c>
      <c r="AL26" s="124" t="e">
        <f>VLOOKUP(L26,PostFixRef[],8,FALSE)</f>
        <v>#N/A</v>
      </c>
      <c r="AM26" s="124" t="e">
        <f>VLOOKUP(S26,PostCtrlRef[],5,FALSE)</f>
        <v>#N/A</v>
      </c>
      <c r="AN26" s="124" t="e">
        <f>VLOOKUP(L26,PostFixRef[],9,FALSE)</f>
        <v>#N/A</v>
      </c>
      <c r="AO26" s="124" t="e">
        <f>VLOOKUP(S26,PostCtrlRef[],6,FALSE)</f>
        <v>#N/A</v>
      </c>
      <c r="AP26" s="102" t="e">
        <f t="shared" si="9"/>
        <v>#N/A</v>
      </c>
      <c r="AQ26" s="101" t="str">
        <f t="shared" si="10"/>
        <v>N/A</v>
      </c>
      <c r="AR26" s="103"/>
      <c r="AS26" s="103"/>
      <c r="AT26" s="103" t="e">
        <f t="shared" si="11"/>
        <v>#N/A</v>
      </c>
      <c r="AU26" s="104"/>
      <c r="AV26" s="105"/>
      <c r="AW26" s="130">
        <f>1</f>
        <v>1</v>
      </c>
    </row>
    <row r="27" spans="1:49" ht="15.75" customHeight="1">
      <c r="A27" s="100">
        <f t="shared" si="12"/>
        <v>4</v>
      </c>
      <c r="B27" s="112"/>
      <c r="C27" s="112"/>
      <c r="D27" s="113"/>
      <c r="E27" s="112"/>
      <c r="F27" s="114"/>
      <c r="G27" s="113" t="e">
        <f>VLOOKUP(E27,PreFixRef[],2,FALSE)</f>
        <v>#N/A</v>
      </c>
      <c r="H27" s="112"/>
      <c r="I27" s="114"/>
      <c r="J27" s="114"/>
      <c r="K27" s="115"/>
      <c r="L27" s="113" t="e">
        <f>VLOOKUP(E27,PreFixRef[],3,FALSE)</f>
        <v>#N/A</v>
      </c>
      <c r="M27" s="116" t="e">
        <f>VLOOKUP(E27,PreFixRef[],4,FALSE)</f>
        <v>#N/A</v>
      </c>
      <c r="N27" s="112" t="e">
        <f>VLOOKUP(L27,PostFixRef[],2,FALSE)</f>
        <v>#N/A</v>
      </c>
      <c r="O27" s="112" t="e">
        <f>VLOOKUP(L27,PostFixRef[],3,FALSE)</f>
        <v>#N/A</v>
      </c>
      <c r="P27" s="112" t="e">
        <f>VLOOKUP(L27,PostFixRef[],4,FALSE)</f>
        <v>#N/A</v>
      </c>
      <c r="Q27" s="117">
        <f t="shared" si="0"/>
        <v>0</v>
      </c>
      <c r="R27" s="113" t="e">
        <f>VLOOKUP(L27,PostFixRef[],5,FALSE)</f>
        <v>#N/A</v>
      </c>
      <c r="S27" s="113"/>
      <c r="T27" s="113" t="e">
        <f>VLOOKUP(S27,PostCtrlRef[],2,FALSE)</f>
        <v>#N/A</v>
      </c>
      <c r="U27" s="113" t="e">
        <f>VLOOKUP(S27,PostCtrlRef[],3,FALSE)</f>
        <v>#N/A</v>
      </c>
      <c r="V27" s="113" t="e">
        <f>VLOOKUP(S27,PostCtrlRef[],4,FALSE)</f>
        <v>#N/A</v>
      </c>
      <c r="W27" s="115"/>
      <c r="X27" s="113" t="e">
        <f t="shared" si="13"/>
        <v>#N/A</v>
      </c>
      <c r="Y27" s="117" t="e">
        <f>VLOOKUP(E27,PreFixRef[],5,FALSE)</f>
        <v>#N/A</v>
      </c>
      <c r="Z27" s="117" t="e">
        <f>VLOOKUP(L27,PostFixRef[],6,FALSE)</f>
        <v>#N/A</v>
      </c>
      <c r="AA27" s="117" t="e">
        <f>VLOOKUP(E27,PreFixRef[],6,FALSE)</f>
        <v>#N/A</v>
      </c>
      <c r="AB27" s="117" t="e">
        <f>VLOOKUP(L27,PostFixRef[],7,FALSE)</f>
        <v>#N/A</v>
      </c>
      <c r="AC27" s="116"/>
      <c r="AD27" s="101" t="e">
        <f t="shared" si="14"/>
        <v>#N/A</v>
      </c>
      <c r="AE27" s="101" t="e">
        <f t="shared" si="15"/>
        <v>#N/A</v>
      </c>
      <c r="AF27" s="101" t="e">
        <f t="shared" si="16"/>
        <v>#N/A</v>
      </c>
      <c r="AG27" s="101" t="e">
        <f t="shared" si="17"/>
        <v>#N/A</v>
      </c>
      <c r="AH27" s="101" t="e">
        <f t="shared" si="18"/>
        <v>#N/A</v>
      </c>
      <c r="AI27" s="101" t="e">
        <f t="shared" si="19"/>
        <v>#N/A</v>
      </c>
      <c r="AJ27" s="101" t="e">
        <f t="shared" si="20"/>
        <v>#N/A</v>
      </c>
      <c r="AK27" s="102" t="e">
        <f t="shared" si="21"/>
        <v>#N/A</v>
      </c>
      <c r="AL27" s="124" t="e">
        <f>VLOOKUP(L27,PostFixRef[],8,FALSE)</f>
        <v>#N/A</v>
      </c>
      <c r="AM27" s="124" t="e">
        <f>VLOOKUP(S27,PostCtrlRef[],5,FALSE)</f>
        <v>#N/A</v>
      </c>
      <c r="AN27" s="124" t="e">
        <f>VLOOKUP(L27,PostFixRef[],9,FALSE)</f>
        <v>#N/A</v>
      </c>
      <c r="AO27" s="124" t="e">
        <f>VLOOKUP(S27,PostCtrlRef[],6,FALSE)</f>
        <v>#N/A</v>
      </c>
      <c r="AP27" s="102" t="e">
        <f t="shared" si="9"/>
        <v>#N/A</v>
      </c>
      <c r="AQ27" s="101" t="str">
        <f t="shared" si="10"/>
        <v>N/A</v>
      </c>
      <c r="AR27" s="103"/>
      <c r="AS27" s="103"/>
      <c r="AT27" s="103" t="e">
        <f t="shared" si="11"/>
        <v>#N/A</v>
      </c>
      <c r="AU27" s="104"/>
      <c r="AV27" s="105"/>
      <c r="AW27" s="130">
        <f>1</f>
        <v>1</v>
      </c>
    </row>
    <row r="28" spans="1:49" ht="15.75" customHeight="1">
      <c r="A28" s="100">
        <f t="shared" si="12"/>
        <v>5</v>
      </c>
      <c r="B28" s="112"/>
      <c r="C28" s="112"/>
      <c r="D28" s="113"/>
      <c r="E28" s="112"/>
      <c r="F28" s="114"/>
      <c r="G28" s="113" t="e">
        <f>VLOOKUP(E28,PreFixRef[],2,FALSE)</f>
        <v>#N/A</v>
      </c>
      <c r="H28" s="112"/>
      <c r="I28" s="114"/>
      <c r="J28" s="114"/>
      <c r="K28" s="115"/>
      <c r="L28" s="113" t="e">
        <f>VLOOKUP(E28,PreFixRef[],3,FALSE)</f>
        <v>#N/A</v>
      </c>
      <c r="M28" s="116" t="e">
        <f>VLOOKUP(E28,PreFixRef[],4,FALSE)</f>
        <v>#N/A</v>
      </c>
      <c r="N28" s="112" t="e">
        <f>VLOOKUP(L28,PostFixRef[],2,FALSE)</f>
        <v>#N/A</v>
      </c>
      <c r="O28" s="112" t="e">
        <f>VLOOKUP(L28,PostFixRef[],3,FALSE)</f>
        <v>#N/A</v>
      </c>
      <c r="P28" s="112" t="e">
        <f>VLOOKUP(L28,PostFixRef[],4,FALSE)</f>
        <v>#N/A</v>
      </c>
      <c r="Q28" s="117">
        <f t="shared" si="0"/>
        <v>0</v>
      </c>
      <c r="R28" s="113" t="e">
        <f>VLOOKUP(L28,PostFixRef[],5,FALSE)</f>
        <v>#N/A</v>
      </c>
      <c r="S28" s="113"/>
      <c r="T28" s="113" t="e">
        <f>VLOOKUP(S28,PostCtrlRef[],2,FALSE)</f>
        <v>#N/A</v>
      </c>
      <c r="U28" s="113" t="e">
        <f>VLOOKUP(S28,PostCtrlRef[],3,FALSE)</f>
        <v>#N/A</v>
      </c>
      <c r="V28" s="113" t="e">
        <f>VLOOKUP(S28,PostCtrlRef[],4,FALSE)</f>
        <v>#N/A</v>
      </c>
      <c r="W28" s="115"/>
      <c r="X28" s="113" t="e">
        <f t="shared" si="13"/>
        <v>#N/A</v>
      </c>
      <c r="Y28" s="117" t="e">
        <f>VLOOKUP(E28,PreFixRef[],5,FALSE)</f>
        <v>#N/A</v>
      </c>
      <c r="Z28" s="117" t="e">
        <f>VLOOKUP(L28,PostFixRef[],6,FALSE)</f>
        <v>#N/A</v>
      </c>
      <c r="AA28" s="117" t="e">
        <f>VLOOKUP(E28,PreFixRef[],6,FALSE)</f>
        <v>#N/A</v>
      </c>
      <c r="AB28" s="117" t="e">
        <f>VLOOKUP(L28,PostFixRef[],7,FALSE)</f>
        <v>#N/A</v>
      </c>
      <c r="AC28" s="116"/>
      <c r="AD28" s="101" t="e">
        <f t="shared" si="14"/>
        <v>#N/A</v>
      </c>
      <c r="AE28" s="101" t="e">
        <f t="shared" si="15"/>
        <v>#N/A</v>
      </c>
      <c r="AF28" s="101" t="e">
        <f t="shared" si="16"/>
        <v>#N/A</v>
      </c>
      <c r="AG28" s="101" t="e">
        <f t="shared" si="17"/>
        <v>#N/A</v>
      </c>
      <c r="AH28" s="101" t="e">
        <f t="shared" si="18"/>
        <v>#N/A</v>
      </c>
      <c r="AI28" s="101" t="e">
        <f t="shared" si="19"/>
        <v>#N/A</v>
      </c>
      <c r="AJ28" s="101" t="e">
        <f t="shared" si="20"/>
        <v>#N/A</v>
      </c>
      <c r="AK28" s="102" t="e">
        <f t="shared" si="21"/>
        <v>#N/A</v>
      </c>
      <c r="AL28" s="124" t="e">
        <f>VLOOKUP(L28,PostFixRef[],8,FALSE)</f>
        <v>#N/A</v>
      </c>
      <c r="AM28" s="124" t="e">
        <f>VLOOKUP(S28,PostCtrlRef[],5,FALSE)</f>
        <v>#N/A</v>
      </c>
      <c r="AN28" s="124" t="e">
        <f>VLOOKUP(L28,PostFixRef[],9,FALSE)</f>
        <v>#N/A</v>
      </c>
      <c r="AO28" s="124" t="e">
        <f>VLOOKUP(S28,PostCtrlRef[],6,FALSE)</f>
        <v>#N/A</v>
      </c>
      <c r="AP28" s="102" t="e">
        <f t="shared" si="9"/>
        <v>#N/A</v>
      </c>
      <c r="AQ28" s="101" t="str">
        <f t="shared" si="10"/>
        <v>N/A</v>
      </c>
      <c r="AR28" s="103"/>
      <c r="AS28" s="103"/>
      <c r="AT28" s="103" t="e">
        <f t="shared" si="11"/>
        <v>#N/A</v>
      </c>
      <c r="AU28" s="104"/>
      <c r="AV28" s="105"/>
      <c r="AW28" s="130">
        <f>1</f>
        <v>1</v>
      </c>
    </row>
    <row r="29" spans="1:49" ht="15.75" customHeight="1">
      <c r="A29" s="100">
        <f t="shared" si="12"/>
        <v>6</v>
      </c>
      <c r="B29" s="112"/>
      <c r="C29" s="112"/>
      <c r="D29" s="113"/>
      <c r="E29" s="112"/>
      <c r="F29" s="114"/>
      <c r="G29" s="113" t="e">
        <f>VLOOKUP(E29,PreFixRef[],2,FALSE)</f>
        <v>#N/A</v>
      </c>
      <c r="H29" s="112"/>
      <c r="I29" s="114"/>
      <c r="J29" s="114"/>
      <c r="K29" s="115"/>
      <c r="L29" s="113" t="e">
        <f>VLOOKUP(E29,PreFixRef[],3,FALSE)</f>
        <v>#N/A</v>
      </c>
      <c r="M29" s="116" t="e">
        <f>VLOOKUP(E29,PreFixRef[],4,FALSE)</f>
        <v>#N/A</v>
      </c>
      <c r="N29" s="112" t="e">
        <f>VLOOKUP(L29,PostFixRef[],2,FALSE)</f>
        <v>#N/A</v>
      </c>
      <c r="O29" s="112" t="e">
        <f>VLOOKUP(L29,PostFixRef[],3,FALSE)</f>
        <v>#N/A</v>
      </c>
      <c r="P29" s="112" t="e">
        <f>VLOOKUP(L29,PostFixRef[],4,FALSE)</f>
        <v>#N/A</v>
      </c>
      <c r="Q29" s="117">
        <f t="shared" si="0"/>
        <v>0</v>
      </c>
      <c r="R29" s="113" t="e">
        <f>VLOOKUP(L29,PostFixRef[],5,FALSE)</f>
        <v>#N/A</v>
      </c>
      <c r="S29" s="113"/>
      <c r="T29" s="113" t="e">
        <f>VLOOKUP(S29,PostCtrlRef[],2,FALSE)</f>
        <v>#N/A</v>
      </c>
      <c r="U29" s="113" t="e">
        <f>VLOOKUP(S29,PostCtrlRef[],3,FALSE)</f>
        <v>#N/A</v>
      </c>
      <c r="V29" s="113" t="e">
        <f>VLOOKUP(S29,PostCtrlRef[],4,FALSE)</f>
        <v>#N/A</v>
      </c>
      <c r="W29" s="115"/>
      <c r="X29" s="113" t="e">
        <f t="shared" si="13"/>
        <v>#N/A</v>
      </c>
      <c r="Y29" s="117" t="e">
        <f>VLOOKUP(E29,PreFixRef[],5,FALSE)</f>
        <v>#N/A</v>
      </c>
      <c r="Z29" s="117" t="e">
        <f>VLOOKUP(L29,PostFixRef[],6,FALSE)</f>
        <v>#N/A</v>
      </c>
      <c r="AA29" s="117" t="e">
        <f>VLOOKUP(E29,PreFixRef[],6,FALSE)</f>
        <v>#N/A</v>
      </c>
      <c r="AB29" s="117" t="e">
        <f>VLOOKUP(L29,PostFixRef[],7,FALSE)</f>
        <v>#N/A</v>
      </c>
      <c r="AC29" s="116"/>
      <c r="AD29" s="101" t="e">
        <f t="shared" si="14"/>
        <v>#N/A</v>
      </c>
      <c r="AE29" s="101" t="e">
        <f t="shared" si="15"/>
        <v>#N/A</v>
      </c>
      <c r="AF29" s="101" t="e">
        <f t="shared" si="16"/>
        <v>#N/A</v>
      </c>
      <c r="AG29" s="101" t="e">
        <f t="shared" si="17"/>
        <v>#N/A</v>
      </c>
      <c r="AH29" s="101" t="e">
        <f t="shared" si="18"/>
        <v>#N/A</v>
      </c>
      <c r="AI29" s="101" t="e">
        <f t="shared" si="19"/>
        <v>#N/A</v>
      </c>
      <c r="AJ29" s="101" t="e">
        <f t="shared" si="20"/>
        <v>#N/A</v>
      </c>
      <c r="AK29" s="102" t="e">
        <f t="shared" si="21"/>
        <v>#N/A</v>
      </c>
      <c r="AL29" s="124" t="e">
        <f>VLOOKUP(L29,PostFixRef[],8,FALSE)</f>
        <v>#N/A</v>
      </c>
      <c r="AM29" s="124" t="e">
        <f>VLOOKUP(S29,PostCtrlRef[],5,FALSE)</f>
        <v>#N/A</v>
      </c>
      <c r="AN29" s="124" t="e">
        <f>VLOOKUP(L29,PostFixRef[],9,FALSE)</f>
        <v>#N/A</v>
      </c>
      <c r="AO29" s="124" t="e">
        <f>VLOOKUP(S29,PostCtrlRef[],6,FALSE)</f>
        <v>#N/A</v>
      </c>
      <c r="AP29" s="102" t="e">
        <f t="shared" si="9"/>
        <v>#N/A</v>
      </c>
      <c r="AQ29" s="101" t="str">
        <f t="shared" si="10"/>
        <v>N/A</v>
      </c>
      <c r="AR29" s="103"/>
      <c r="AS29" s="103"/>
      <c r="AT29" s="103" t="e">
        <f t="shared" si="11"/>
        <v>#N/A</v>
      </c>
      <c r="AU29" s="104"/>
      <c r="AV29" s="105"/>
      <c r="AW29" s="130">
        <f>1</f>
        <v>1</v>
      </c>
    </row>
    <row r="30" spans="1:49" ht="15.75" customHeight="1">
      <c r="A30" s="100">
        <f t="shared" si="12"/>
        <v>7</v>
      </c>
      <c r="B30" s="112"/>
      <c r="C30" s="112"/>
      <c r="D30" s="113"/>
      <c r="E30" s="112"/>
      <c r="F30" s="114"/>
      <c r="G30" s="113" t="e">
        <f>VLOOKUP(E30,PreFixRef[],2,FALSE)</f>
        <v>#N/A</v>
      </c>
      <c r="H30" s="112"/>
      <c r="I30" s="114"/>
      <c r="J30" s="114"/>
      <c r="K30" s="115"/>
      <c r="L30" s="113" t="e">
        <f>VLOOKUP(E30,PreFixRef[],3,FALSE)</f>
        <v>#N/A</v>
      </c>
      <c r="M30" s="116" t="e">
        <f>VLOOKUP(E30,PreFixRef[],4,FALSE)</f>
        <v>#N/A</v>
      </c>
      <c r="N30" s="112" t="e">
        <f>VLOOKUP(L30,PostFixRef[],2,FALSE)</f>
        <v>#N/A</v>
      </c>
      <c r="O30" s="112" t="e">
        <f>VLOOKUP(L30,PostFixRef[],3,FALSE)</f>
        <v>#N/A</v>
      </c>
      <c r="P30" s="112" t="e">
        <f>VLOOKUP(L30,PostFixRef[],4,FALSE)</f>
        <v>#N/A</v>
      </c>
      <c r="Q30" s="117">
        <f t="shared" si="0"/>
        <v>0</v>
      </c>
      <c r="R30" s="113" t="e">
        <f>VLOOKUP(L30,PostFixRef[],5,FALSE)</f>
        <v>#N/A</v>
      </c>
      <c r="S30" s="113"/>
      <c r="T30" s="113" t="e">
        <f>VLOOKUP(S30,PostCtrlRef[],2,FALSE)</f>
        <v>#N/A</v>
      </c>
      <c r="U30" s="113" t="e">
        <f>VLOOKUP(S30,PostCtrlRef[],3,FALSE)</f>
        <v>#N/A</v>
      </c>
      <c r="V30" s="113" t="e">
        <f>VLOOKUP(S30,PostCtrlRef[],4,FALSE)</f>
        <v>#N/A</v>
      </c>
      <c r="W30" s="115"/>
      <c r="X30" s="113" t="e">
        <f t="shared" si="13"/>
        <v>#N/A</v>
      </c>
      <c r="Y30" s="117" t="e">
        <f>VLOOKUP(E30,PreFixRef[],5,FALSE)</f>
        <v>#N/A</v>
      </c>
      <c r="Z30" s="117" t="e">
        <f>VLOOKUP(L30,PostFixRef[],6,FALSE)</f>
        <v>#N/A</v>
      </c>
      <c r="AA30" s="117" t="e">
        <f>VLOOKUP(E30,PreFixRef[],6,FALSE)</f>
        <v>#N/A</v>
      </c>
      <c r="AB30" s="117" t="e">
        <f>VLOOKUP(L30,PostFixRef[],7,FALSE)</f>
        <v>#N/A</v>
      </c>
      <c r="AC30" s="116"/>
      <c r="AD30" s="101" t="e">
        <f t="shared" si="14"/>
        <v>#N/A</v>
      </c>
      <c r="AE30" s="101" t="e">
        <f t="shared" si="15"/>
        <v>#N/A</v>
      </c>
      <c r="AF30" s="101" t="e">
        <f t="shared" si="16"/>
        <v>#N/A</v>
      </c>
      <c r="AG30" s="101" t="e">
        <f t="shared" si="17"/>
        <v>#N/A</v>
      </c>
      <c r="AH30" s="101" t="e">
        <f t="shared" si="18"/>
        <v>#N/A</v>
      </c>
      <c r="AI30" s="101" t="e">
        <f t="shared" si="19"/>
        <v>#N/A</v>
      </c>
      <c r="AJ30" s="101" t="e">
        <f t="shared" si="20"/>
        <v>#N/A</v>
      </c>
      <c r="AK30" s="102" t="e">
        <f t="shared" si="21"/>
        <v>#N/A</v>
      </c>
      <c r="AL30" s="124" t="e">
        <f>VLOOKUP(L30,PostFixRef[],8,FALSE)</f>
        <v>#N/A</v>
      </c>
      <c r="AM30" s="124" t="e">
        <f>VLOOKUP(S30,PostCtrlRef[],5,FALSE)</f>
        <v>#N/A</v>
      </c>
      <c r="AN30" s="124" t="e">
        <f>VLOOKUP(L30,PostFixRef[],9,FALSE)</f>
        <v>#N/A</v>
      </c>
      <c r="AO30" s="124" t="e">
        <f>VLOOKUP(S30,PostCtrlRef[],6,FALSE)</f>
        <v>#N/A</v>
      </c>
      <c r="AP30" s="102" t="e">
        <f t="shared" si="9"/>
        <v>#N/A</v>
      </c>
      <c r="AQ30" s="101" t="str">
        <f t="shared" si="10"/>
        <v>N/A</v>
      </c>
      <c r="AR30" s="103"/>
      <c r="AS30" s="103"/>
      <c r="AT30" s="103" t="e">
        <f t="shared" si="11"/>
        <v>#N/A</v>
      </c>
      <c r="AU30" s="104"/>
      <c r="AV30" s="105"/>
      <c r="AW30" s="130">
        <f>1</f>
        <v>1</v>
      </c>
    </row>
    <row r="31" spans="1:49" ht="15.75" customHeight="1">
      <c r="A31" s="100">
        <f t="shared" si="12"/>
        <v>8</v>
      </c>
      <c r="B31" s="112"/>
      <c r="C31" s="112"/>
      <c r="D31" s="113"/>
      <c r="E31" s="112"/>
      <c r="F31" s="114"/>
      <c r="G31" s="113" t="e">
        <f>VLOOKUP(E31,PreFixRef[],2,FALSE)</f>
        <v>#N/A</v>
      </c>
      <c r="H31" s="112"/>
      <c r="I31" s="114"/>
      <c r="J31" s="114"/>
      <c r="K31" s="115"/>
      <c r="L31" s="113" t="e">
        <f>VLOOKUP(E31,PreFixRef[],3,FALSE)</f>
        <v>#N/A</v>
      </c>
      <c r="M31" s="116" t="e">
        <f>VLOOKUP(E31,PreFixRef[],4,FALSE)</f>
        <v>#N/A</v>
      </c>
      <c r="N31" s="112" t="e">
        <f>VLOOKUP(L31,PostFixRef[],2,FALSE)</f>
        <v>#N/A</v>
      </c>
      <c r="O31" s="112" t="e">
        <f>VLOOKUP(L31,PostFixRef[],3,FALSE)</f>
        <v>#N/A</v>
      </c>
      <c r="P31" s="112" t="e">
        <f>VLOOKUP(L31,PostFixRef[],4,FALSE)</f>
        <v>#N/A</v>
      </c>
      <c r="Q31" s="117">
        <f t="shared" si="0"/>
        <v>0</v>
      </c>
      <c r="R31" s="113" t="e">
        <f>VLOOKUP(L31,PostFixRef[],5,FALSE)</f>
        <v>#N/A</v>
      </c>
      <c r="S31" s="113"/>
      <c r="T31" s="113" t="e">
        <f>VLOOKUP(S31,PostCtrlRef[],2,FALSE)</f>
        <v>#N/A</v>
      </c>
      <c r="U31" s="113" t="e">
        <f>VLOOKUP(S31,PostCtrlRef[],3,FALSE)</f>
        <v>#N/A</v>
      </c>
      <c r="V31" s="113" t="e">
        <f>VLOOKUP(S31,PostCtrlRef[],4,FALSE)</f>
        <v>#N/A</v>
      </c>
      <c r="W31" s="115"/>
      <c r="X31" s="113" t="e">
        <f t="shared" si="13"/>
        <v>#N/A</v>
      </c>
      <c r="Y31" s="117" t="e">
        <f>VLOOKUP(E31,PreFixRef[],5,FALSE)</f>
        <v>#N/A</v>
      </c>
      <c r="Z31" s="117" t="e">
        <f>VLOOKUP(L31,PostFixRef[],6,FALSE)</f>
        <v>#N/A</v>
      </c>
      <c r="AA31" s="117" t="e">
        <f>VLOOKUP(E31,PreFixRef[],6,FALSE)</f>
        <v>#N/A</v>
      </c>
      <c r="AB31" s="117" t="e">
        <f>VLOOKUP(L31,PostFixRef[],7,FALSE)</f>
        <v>#N/A</v>
      </c>
      <c r="AC31" s="116"/>
      <c r="AD31" s="101" t="e">
        <f t="shared" si="14"/>
        <v>#N/A</v>
      </c>
      <c r="AE31" s="101" t="e">
        <f t="shared" si="15"/>
        <v>#N/A</v>
      </c>
      <c r="AF31" s="101" t="e">
        <f t="shared" si="16"/>
        <v>#N/A</v>
      </c>
      <c r="AG31" s="101" t="e">
        <f t="shared" si="17"/>
        <v>#N/A</v>
      </c>
      <c r="AH31" s="101" t="e">
        <f t="shared" si="18"/>
        <v>#N/A</v>
      </c>
      <c r="AI31" s="101" t="e">
        <f t="shared" si="19"/>
        <v>#N/A</v>
      </c>
      <c r="AJ31" s="101" t="e">
        <f t="shared" si="20"/>
        <v>#N/A</v>
      </c>
      <c r="AK31" s="102" t="e">
        <f t="shared" si="21"/>
        <v>#N/A</v>
      </c>
      <c r="AL31" s="124" t="e">
        <f>VLOOKUP(L31,PostFixRef[],8,FALSE)</f>
        <v>#N/A</v>
      </c>
      <c r="AM31" s="124" t="e">
        <f>VLOOKUP(S31,PostCtrlRef[],5,FALSE)</f>
        <v>#N/A</v>
      </c>
      <c r="AN31" s="124" t="e">
        <f>VLOOKUP(L31,PostFixRef[],9,FALSE)</f>
        <v>#N/A</v>
      </c>
      <c r="AO31" s="124" t="e">
        <f>VLOOKUP(S31,PostCtrlRef[],6,FALSE)</f>
        <v>#N/A</v>
      </c>
      <c r="AP31" s="102" t="e">
        <f t="shared" si="9"/>
        <v>#N/A</v>
      </c>
      <c r="AQ31" s="101" t="str">
        <f t="shared" si="10"/>
        <v>N/A</v>
      </c>
      <c r="AR31" s="103"/>
      <c r="AS31" s="103"/>
      <c r="AT31" s="103" t="e">
        <f t="shared" si="11"/>
        <v>#N/A</v>
      </c>
      <c r="AU31" s="104"/>
      <c r="AV31" s="105"/>
      <c r="AW31" s="130">
        <f>1</f>
        <v>1</v>
      </c>
    </row>
    <row r="32" spans="1:49" ht="15.75" customHeight="1">
      <c r="A32" s="100">
        <f t="shared" si="12"/>
        <v>9</v>
      </c>
      <c r="B32" s="112"/>
      <c r="C32" s="112"/>
      <c r="D32" s="113"/>
      <c r="E32" s="112"/>
      <c r="F32" s="114"/>
      <c r="G32" s="113" t="e">
        <f>VLOOKUP(E32,PreFixRef[],2,FALSE)</f>
        <v>#N/A</v>
      </c>
      <c r="H32" s="112"/>
      <c r="I32" s="114"/>
      <c r="J32" s="114"/>
      <c r="K32" s="115"/>
      <c r="L32" s="113" t="e">
        <f>VLOOKUP(E32,PreFixRef[],3,FALSE)</f>
        <v>#N/A</v>
      </c>
      <c r="M32" s="116" t="e">
        <f>VLOOKUP(E32,PreFixRef[],4,FALSE)</f>
        <v>#N/A</v>
      </c>
      <c r="N32" s="112" t="e">
        <f>VLOOKUP(L32,PostFixRef[],2,FALSE)</f>
        <v>#N/A</v>
      </c>
      <c r="O32" s="112" t="e">
        <f>VLOOKUP(L32,PostFixRef[],3,FALSE)</f>
        <v>#N/A</v>
      </c>
      <c r="P32" s="112" t="e">
        <f>VLOOKUP(L32,PostFixRef[],4,FALSE)</f>
        <v>#N/A</v>
      </c>
      <c r="Q32" s="117">
        <f t="shared" si="0"/>
        <v>0</v>
      </c>
      <c r="R32" s="113" t="e">
        <f>VLOOKUP(L32,PostFixRef[],5,FALSE)</f>
        <v>#N/A</v>
      </c>
      <c r="S32" s="113"/>
      <c r="T32" s="113" t="e">
        <f>VLOOKUP(S32,PostCtrlRef[],2,FALSE)</f>
        <v>#N/A</v>
      </c>
      <c r="U32" s="113" t="e">
        <f>VLOOKUP(S32,PostCtrlRef[],3,FALSE)</f>
        <v>#N/A</v>
      </c>
      <c r="V32" s="113" t="e">
        <f>VLOOKUP(S32,PostCtrlRef[],4,FALSE)</f>
        <v>#N/A</v>
      </c>
      <c r="W32" s="115"/>
      <c r="X32" s="113" t="e">
        <f t="shared" si="13"/>
        <v>#N/A</v>
      </c>
      <c r="Y32" s="117" t="e">
        <f>VLOOKUP(E32,PreFixRef[],5,FALSE)</f>
        <v>#N/A</v>
      </c>
      <c r="Z32" s="117" t="e">
        <f>VLOOKUP(L32,PostFixRef[],6,FALSE)</f>
        <v>#N/A</v>
      </c>
      <c r="AA32" s="117" t="e">
        <f>VLOOKUP(E32,PreFixRef[],6,FALSE)</f>
        <v>#N/A</v>
      </c>
      <c r="AB32" s="117" t="e">
        <f>VLOOKUP(L32,PostFixRef[],7,FALSE)</f>
        <v>#N/A</v>
      </c>
      <c r="AC32" s="116"/>
      <c r="AD32" s="101" t="e">
        <f t="shared" si="14"/>
        <v>#N/A</v>
      </c>
      <c r="AE32" s="101" t="e">
        <f t="shared" si="15"/>
        <v>#N/A</v>
      </c>
      <c r="AF32" s="101" t="e">
        <f t="shared" si="16"/>
        <v>#N/A</v>
      </c>
      <c r="AG32" s="101" t="e">
        <f t="shared" si="17"/>
        <v>#N/A</v>
      </c>
      <c r="AH32" s="101" t="e">
        <f t="shared" si="18"/>
        <v>#N/A</v>
      </c>
      <c r="AI32" s="101" t="e">
        <f t="shared" si="19"/>
        <v>#N/A</v>
      </c>
      <c r="AJ32" s="101" t="e">
        <f t="shared" si="20"/>
        <v>#N/A</v>
      </c>
      <c r="AK32" s="102" t="e">
        <f t="shared" si="21"/>
        <v>#N/A</v>
      </c>
      <c r="AL32" s="124" t="e">
        <f>VLOOKUP(L32,PostFixRef[],8,FALSE)</f>
        <v>#N/A</v>
      </c>
      <c r="AM32" s="124" t="e">
        <f>VLOOKUP(S32,PostCtrlRef[],5,FALSE)</f>
        <v>#N/A</v>
      </c>
      <c r="AN32" s="124" t="e">
        <f>VLOOKUP(L32,PostFixRef[],9,FALSE)</f>
        <v>#N/A</v>
      </c>
      <c r="AO32" s="124" t="e">
        <f>VLOOKUP(S32,PostCtrlRef[],6,FALSE)</f>
        <v>#N/A</v>
      </c>
      <c r="AP32" s="102" t="e">
        <f t="shared" si="9"/>
        <v>#N/A</v>
      </c>
      <c r="AQ32" s="101" t="str">
        <f t="shared" si="10"/>
        <v>N/A</v>
      </c>
      <c r="AR32" s="103"/>
      <c r="AS32" s="103"/>
      <c r="AT32" s="103" t="e">
        <f t="shared" si="11"/>
        <v>#N/A</v>
      </c>
      <c r="AU32" s="104"/>
      <c r="AV32" s="105"/>
      <c r="AW32" s="130">
        <f>1</f>
        <v>1</v>
      </c>
    </row>
    <row r="33" spans="1:49" ht="15.75" customHeight="1">
      <c r="A33" s="100">
        <f t="shared" si="12"/>
        <v>10</v>
      </c>
      <c r="B33" s="112"/>
      <c r="C33" s="112"/>
      <c r="D33" s="113"/>
      <c r="E33" s="112"/>
      <c r="F33" s="114"/>
      <c r="G33" s="113" t="e">
        <f>VLOOKUP(E33,PreFixRef[],2,FALSE)</f>
        <v>#N/A</v>
      </c>
      <c r="H33" s="112"/>
      <c r="I33" s="114"/>
      <c r="J33" s="114"/>
      <c r="K33" s="115"/>
      <c r="L33" s="113" t="e">
        <f>VLOOKUP(E33,PreFixRef[],3,FALSE)</f>
        <v>#N/A</v>
      </c>
      <c r="M33" s="116" t="e">
        <f>VLOOKUP(E33,PreFixRef[],4,FALSE)</f>
        <v>#N/A</v>
      </c>
      <c r="N33" s="112" t="e">
        <f>VLOOKUP(L33,PostFixRef[],2,FALSE)</f>
        <v>#N/A</v>
      </c>
      <c r="O33" s="112" t="e">
        <f>VLOOKUP(L33,PostFixRef[],3,FALSE)</f>
        <v>#N/A</v>
      </c>
      <c r="P33" s="112" t="e">
        <f>VLOOKUP(L33,PostFixRef[],4,FALSE)</f>
        <v>#N/A</v>
      </c>
      <c r="Q33" s="117">
        <f t="shared" si="0"/>
        <v>0</v>
      </c>
      <c r="R33" s="113" t="e">
        <f>VLOOKUP(L33,PostFixRef[],5,FALSE)</f>
        <v>#N/A</v>
      </c>
      <c r="S33" s="113"/>
      <c r="T33" s="113" t="e">
        <f>VLOOKUP(S33,PostCtrlRef[],2,FALSE)</f>
        <v>#N/A</v>
      </c>
      <c r="U33" s="113" t="e">
        <f>VLOOKUP(S33,PostCtrlRef[],3,FALSE)</f>
        <v>#N/A</v>
      </c>
      <c r="V33" s="113" t="e">
        <f>VLOOKUP(S33,PostCtrlRef[],4,FALSE)</f>
        <v>#N/A</v>
      </c>
      <c r="W33" s="115"/>
      <c r="X33" s="113" t="e">
        <f t="shared" si="13"/>
        <v>#N/A</v>
      </c>
      <c r="Y33" s="117" t="e">
        <f>VLOOKUP(E33,PreFixRef[],5,FALSE)</f>
        <v>#N/A</v>
      </c>
      <c r="Z33" s="117" t="e">
        <f>VLOOKUP(L33,PostFixRef[],6,FALSE)</f>
        <v>#N/A</v>
      </c>
      <c r="AA33" s="117" t="e">
        <f>VLOOKUP(E33,PreFixRef[],6,FALSE)</f>
        <v>#N/A</v>
      </c>
      <c r="AB33" s="117" t="e">
        <f>VLOOKUP(L33,PostFixRef[],7,FALSE)</f>
        <v>#N/A</v>
      </c>
      <c r="AC33" s="116"/>
      <c r="AD33" s="101" t="e">
        <f t="shared" si="14"/>
        <v>#N/A</v>
      </c>
      <c r="AE33" s="101" t="e">
        <f t="shared" si="15"/>
        <v>#N/A</v>
      </c>
      <c r="AF33" s="101" t="e">
        <f t="shared" si="16"/>
        <v>#N/A</v>
      </c>
      <c r="AG33" s="101" t="e">
        <f t="shared" si="17"/>
        <v>#N/A</v>
      </c>
      <c r="AH33" s="101" t="e">
        <f t="shared" si="18"/>
        <v>#N/A</v>
      </c>
      <c r="AI33" s="101" t="e">
        <f t="shared" si="19"/>
        <v>#N/A</v>
      </c>
      <c r="AJ33" s="101" t="e">
        <f t="shared" si="20"/>
        <v>#N/A</v>
      </c>
      <c r="AK33" s="102" t="e">
        <f t="shared" si="21"/>
        <v>#N/A</v>
      </c>
      <c r="AL33" s="124" t="e">
        <f>VLOOKUP(L33,PostFixRef[],8,FALSE)</f>
        <v>#N/A</v>
      </c>
      <c r="AM33" s="124" t="e">
        <f>VLOOKUP(S33,PostCtrlRef[],5,FALSE)</f>
        <v>#N/A</v>
      </c>
      <c r="AN33" s="124" t="e">
        <f>VLOOKUP(L33,PostFixRef[],9,FALSE)</f>
        <v>#N/A</v>
      </c>
      <c r="AO33" s="124" t="e">
        <f>VLOOKUP(S33,PostCtrlRef[],6,FALSE)</f>
        <v>#N/A</v>
      </c>
      <c r="AP33" s="102" t="e">
        <f t="shared" si="9"/>
        <v>#N/A</v>
      </c>
      <c r="AQ33" s="101" t="str">
        <f t="shared" si="10"/>
        <v>N/A</v>
      </c>
      <c r="AR33" s="103"/>
      <c r="AS33" s="103"/>
      <c r="AT33" s="103" t="e">
        <f t="shared" si="11"/>
        <v>#N/A</v>
      </c>
      <c r="AU33" s="104"/>
      <c r="AV33" s="105"/>
      <c r="AW33" s="130">
        <f>1</f>
        <v>1</v>
      </c>
    </row>
    <row r="34" spans="1:49" ht="15.75" customHeight="1">
      <c r="A34" s="100">
        <f t="shared" si="12"/>
        <v>11</v>
      </c>
      <c r="B34" s="112"/>
      <c r="C34" s="112"/>
      <c r="D34" s="113"/>
      <c r="E34" s="112"/>
      <c r="F34" s="114"/>
      <c r="G34" s="113" t="e">
        <f>VLOOKUP(E34,PreFixRef[],2,FALSE)</f>
        <v>#N/A</v>
      </c>
      <c r="H34" s="112"/>
      <c r="I34" s="114"/>
      <c r="J34" s="114"/>
      <c r="K34" s="115"/>
      <c r="L34" s="113" t="e">
        <f>VLOOKUP(E34,PreFixRef[],3,FALSE)</f>
        <v>#N/A</v>
      </c>
      <c r="M34" s="116" t="e">
        <f>VLOOKUP(E34,PreFixRef[],4,FALSE)</f>
        <v>#N/A</v>
      </c>
      <c r="N34" s="112" t="e">
        <f>VLOOKUP(L34,PostFixRef[],2,FALSE)</f>
        <v>#N/A</v>
      </c>
      <c r="O34" s="112" t="e">
        <f>VLOOKUP(L34,PostFixRef[],3,FALSE)</f>
        <v>#N/A</v>
      </c>
      <c r="P34" s="112" t="e">
        <f>VLOOKUP(L34,PostFixRef[],4,FALSE)</f>
        <v>#N/A</v>
      </c>
      <c r="Q34" s="117">
        <f t="shared" si="0"/>
        <v>0</v>
      </c>
      <c r="R34" s="113" t="e">
        <f>VLOOKUP(L34,PostFixRef[],5,FALSE)</f>
        <v>#N/A</v>
      </c>
      <c r="S34" s="113"/>
      <c r="T34" s="113" t="e">
        <f>VLOOKUP(S34,PostCtrlRef[],2,FALSE)</f>
        <v>#N/A</v>
      </c>
      <c r="U34" s="113" t="e">
        <f>VLOOKUP(S34,PostCtrlRef[],3,FALSE)</f>
        <v>#N/A</v>
      </c>
      <c r="V34" s="113" t="e">
        <f>VLOOKUP(S34,PostCtrlRef[],4,FALSE)</f>
        <v>#N/A</v>
      </c>
      <c r="W34" s="115"/>
      <c r="X34" s="113" t="e">
        <f t="shared" si="13"/>
        <v>#N/A</v>
      </c>
      <c r="Y34" s="117" t="e">
        <f>VLOOKUP(E34,PreFixRef[],5,FALSE)</f>
        <v>#N/A</v>
      </c>
      <c r="Z34" s="117" t="e">
        <f>VLOOKUP(L34,PostFixRef[],6,FALSE)</f>
        <v>#N/A</v>
      </c>
      <c r="AA34" s="117" t="e">
        <f>VLOOKUP(E34,PreFixRef[],6,FALSE)</f>
        <v>#N/A</v>
      </c>
      <c r="AB34" s="117" t="e">
        <f>VLOOKUP(L34,PostFixRef[],7,FALSE)</f>
        <v>#N/A</v>
      </c>
      <c r="AC34" s="116"/>
      <c r="AD34" s="101" t="e">
        <f t="shared" si="14"/>
        <v>#N/A</v>
      </c>
      <c r="AE34" s="101" t="e">
        <f t="shared" si="15"/>
        <v>#N/A</v>
      </c>
      <c r="AF34" s="101" t="e">
        <f t="shared" si="16"/>
        <v>#N/A</v>
      </c>
      <c r="AG34" s="101" t="e">
        <f t="shared" si="17"/>
        <v>#N/A</v>
      </c>
      <c r="AH34" s="101" t="e">
        <f t="shared" si="18"/>
        <v>#N/A</v>
      </c>
      <c r="AI34" s="101" t="e">
        <f t="shared" si="19"/>
        <v>#N/A</v>
      </c>
      <c r="AJ34" s="101" t="e">
        <f t="shared" si="20"/>
        <v>#N/A</v>
      </c>
      <c r="AK34" s="102" t="e">
        <f t="shared" si="21"/>
        <v>#N/A</v>
      </c>
      <c r="AL34" s="124" t="e">
        <f>VLOOKUP(L34,PostFixRef[],8,FALSE)</f>
        <v>#N/A</v>
      </c>
      <c r="AM34" s="124" t="e">
        <f>VLOOKUP(S34,PostCtrlRef[],5,FALSE)</f>
        <v>#N/A</v>
      </c>
      <c r="AN34" s="124" t="e">
        <f>VLOOKUP(L34,PostFixRef[],9,FALSE)</f>
        <v>#N/A</v>
      </c>
      <c r="AO34" s="124" t="e">
        <f>VLOOKUP(S34,PostCtrlRef[],6,FALSE)</f>
        <v>#N/A</v>
      </c>
      <c r="AP34" s="102" t="e">
        <f t="shared" si="9"/>
        <v>#N/A</v>
      </c>
      <c r="AQ34" s="101" t="str">
        <f t="shared" si="10"/>
        <v>N/A</v>
      </c>
      <c r="AR34" s="103"/>
      <c r="AS34" s="103"/>
      <c r="AT34" s="103" t="e">
        <f t="shared" si="11"/>
        <v>#N/A</v>
      </c>
      <c r="AU34" s="104"/>
      <c r="AV34" s="105"/>
      <c r="AW34" s="130">
        <f>1</f>
        <v>1</v>
      </c>
    </row>
    <row r="35" spans="1:49" ht="15.75" customHeight="1">
      <c r="A35" s="100">
        <f t="shared" si="12"/>
        <v>12</v>
      </c>
      <c r="B35" s="112"/>
      <c r="C35" s="112"/>
      <c r="D35" s="113"/>
      <c r="E35" s="112"/>
      <c r="F35" s="114"/>
      <c r="G35" s="113" t="e">
        <f>VLOOKUP(E35,PreFixRef[],2,FALSE)</f>
        <v>#N/A</v>
      </c>
      <c r="H35" s="112"/>
      <c r="I35" s="114"/>
      <c r="J35" s="114"/>
      <c r="K35" s="115"/>
      <c r="L35" s="113" t="e">
        <f>VLOOKUP(E35,PreFixRef[],3,FALSE)</f>
        <v>#N/A</v>
      </c>
      <c r="M35" s="116" t="e">
        <f>VLOOKUP(E35,PreFixRef[],4,FALSE)</f>
        <v>#N/A</v>
      </c>
      <c r="N35" s="112" t="e">
        <f>VLOOKUP(L35,PostFixRef[],2,FALSE)</f>
        <v>#N/A</v>
      </c>
      <c r="O35" s="112" t="e">
        <f>VLOOKUP(L35,PostFixRef[],3,FALSE)</f>
        <v>#N/A</v>
      </c>
      <c r="P35" s="112" t="e">
        <f>VLOOKUP(L35,PostFixRef[],4,FALSE)</f>
        <v>#N/A</v>
      </c>
      <c r="Q35" s="117">
        <f t="shared" si="0"/>
        <v>0</v>
      </c>
      <c r="R35" s="113" t="e">
        <f>VLOOKUP(L35,PostFixRef[],5,FALSE)</f>
        <v>#N/A</v>
      </c>
      <c r="S35" s="113"/>
      <c r="T35" s="113" t="e">
        <f>VLOOKUP(S35,PostCtrlRef[],2,FALSE)</f>
        <v>#N/A</v>
      </c>
      <c r="U35" s="113" t="e">
        <f>VLOOKUP(S35,PostCtrlRef[],3,FALSE)</f>
        <v>#N/A</v>
      </c>
      <c r="V35" s="113" t="e">
        <f>VLOOKUP(S35,PostCtrlRef[],4,FALSE)</f>
        <v>#N/A</v>
      </c>
      <c r="W35" s="115"/>
      <c r="X35" s="113" t="e">
        <f t="shared" si="13"/>
        <v>#N/A</v>
      </c>
      <c r="Y35" s="117" t="e">
        <f>VLOOKUP(E35,PreFixRef[],5,FALSE)</f>
        <v>#N/A</v>
      </c>
      <c r="Z35" s="117" t="e">
        <f>VLOOKUP(L35,PostFixRef[],6,FALSE)</f>
        <v>#N/A</v>
      </c>
      <c r="AA35" s="117" t="e">
        <f>VLOOKUP(E35,PreFixRef[],6,FALSE)</f>
        <v>#N/A</v>
      </c>
      <c r="AB35" s="117" t="e">
        <f>VLOOKUP(L35,PostFixRef[],7,FALSE)</f>
        <v>#N/A</v>
      </c>
      <c r="AC35" s="116"/>
      <c r="AD35" s="101" t="e">
        <f t="shared" si="14"/>
        <v>#N/A</v>
      </c>
      <c r="AE35" s="101" t="e">
        <f t="shared" si="15"/>
        <v>#N/A</v>
      </c>
      <c r="AF35" s="101" t="e">
        <f t="shared" si="16"/>
        <v>#N/A</v>
      </c>
      <c r="AG35" s="101" t="e">
        <f t="shared" si="17"/>
        <v>#N/A</v>
      </c>
      <c r="AH35" s="101" t="e">
        <f t="shared" si="18"/>
        <v>#N/A</v>
      </c>
      <c r="AI35" s="101" t="e">
        <f t="shared" si="19"/>
        <v>#N/A</v>
      </c>
      <c r="AJ35" s="101" t="e">
        <f t="shared" si="20"/>
        <v>#N/A</v>
      </c>
      <c r="AK35" s="102" t="e">
        <f t="shared" si="21"/>
        <v>#N/A</v>
      </c>
      <c r="AL35" s="124" t="e">
        <f>VLOOKUP(L35,PostFixRef[],8,FALSE)</f>
        <v>#N/A</v>
      </c>
      <c r="AM35" s="124" t="e">
        <f>VLOOKUP(S35,PostCtrlRef[],5,FALSE)</f>
        <v>#N/A</v>
      </c>
      <c r="AN35" s="124" t="e">
        <f>VLOOKUP(L35,PostFixRef[],9,FALSE)</f>
        <v>#N/A</v>
      </c>
      <c r="AO35" s="124" t="e">
        <f>VLOOKUP(S35,PostCtrlRef[],6,FALSE)</f>
        <v>#N/A</v>
      </c>
      <c r="AP35" s="102" t="e">
        <f t="shared" si="9"/>
        <v>#N/A</v>
      </c>
      <c r="AQ35" s="101" t="str">
        <f t="shared" si="10"/>
        <v>N/A</v>
      </c>
      <c r="AR35" s="103"/>
      <c r="AS35" s="103"/>
      <c r="AT35" s="103" t="e">
        <f t="shared" si="11"/>
        <v>#N/A</v>
      </c>
      <c r="AU35" s="104"/>
      <c r="AV35" s="105"/>
      <c r="AW35" s="130">
        <f>1</f>
        <v>1</v>
      </c>
    </row>
    <row r="36" spans="1:49" ht="15.75" customHeight="1">
      <c r="A36" s="100">
        <f t="shared" si="12"/>
        <v>13</v>
      </c>
      <c r="B36" s="112"/>
      <c r="C36" s="112"/>
      <c r="D36" s="113"/>
      <c r="E36" s="112"/>
      <c r="F36" s="114"/>
      <c r="G36" s="113" t="e">
        <f>VLOOKUP(E36,PreFixRef[],2,FALSE)</f>
        <v>#N/A</v>
      </c>
      <c r="H36" s="112"/>
      <c r="I36" s="114"/>
      <c r="J36" s="114"/>
      <c r="K36" s="115"/>
      <c r="L36" s="113" t="e">
        <f>VLOOKUP(E36,PreFixRef[],3,FALSE)</f>
        <v>#N/A</v>
      </c>
      <c r="M36" s="116" t="e">
        <f>VLOOKUP(E36,PreFixRef[],4,FALSE)</f>
        <v>#N/A</v>
      </c>
      <c r="N36" s="112" t="e">
        <f>VLOOKUP(L36,PostFixRef[],2,FALSE)</f>
        <v>#N/A</v>
      </c>
      <c r="O36" s="112" t="e">
        <f>VLOOKUP(L36,PostFixRef[],3,FALSE)</f>
        <v>#N/A</v>
      </c>
      <c r="P36" s="112" t="e">
        <f>VLOOKUP(L36,PostFixRef[],4,FALSE)</f>
        <v>#N/A</v>
      </c>
      <c r="Q36" s="117">
        <f t="shared" si="0"/>
        <v>0</v>
      </c>
      <c r="R36" s="113" t="e">
        <f>VLOOKUP(L36,PostFixRef[],5,FALSE)</f>
        <v>#N/A</v>
      </c>
      <c r="S36" s="113"/>
      <c r="T36" s="113" t="e">
        <f>VLOOKUP(S36,PostCtrlRef[],2,FALSE)</f>
        <v>#N/A</v>
      </c>
      <c r="U36" s="113" t="e">
        <f>VLOOKUP(S36,PostCtrlRef[],3,FALSE)</f>
        <v>#N/A</v>
      </c>
      <c r="V36" s="113" t="e">
        <f>VLOOKUP(S36,PostCtrlRef[],4,FALSE)</f>
        <v>#N/A</v>
      </c>
      <c r="W36" s="115"/>
      <c r="X36" s="113" t="e">
        <f t="shared" si="13"/>
        <v>#N/A</v>
      </c>
      <c r="Y36" s="117" t="e">
        <f>VLOOKUP(E36,PreFixRef[],5,FALSE)</f>
        <v>#N/A</v>
      </c>
      <c r="Z36" s="117" t="e">
        <f>VLOOKUP(L36,PostFixRef[],6,FALSE)</f>
        <v>#N/A</v>
      </c>
      <c r="AA36" s="117" t="e">
        <f>VLOOKUP(E36,PreFixRef[],6,FALSE)</f>
        <v>#N/A</v>
      </c>
      <c r="AB36" s="117" t="e">
        <f>VLOOKUP(L36,PostFixRef[],7,FALSE)</f>
        <v>#N/A</v>
      </c>
      <c r="AC36" s="116"/>
      <c r="AD36" s="101" t="e">
        <f t="shared" si="14"/>
        <v>#N/A</v>
      </c>
      <c r="AE36" s="101" t="e">
        <f t="shared" si="15"/>
        <v>#N/A</v>
      </c>
      <c r="AF36" s="101" t="e">
        <f t="shared" si="16"/>
        <v>#N/A</v>
      </c>
      <c r="AG36" s="101" t="e">
        <f t="shared" si="17"/>
        <v>#N/A</v>
      </c>
      <c r="AH36" s="101" t="e">
        <f t="shared" si="18"/>
        <v>#N/A</v>
      </c>
      <c r="AI36" s="101" t="e">
        <f t="shared" si="19"/>
        <v>#N/A</v>
      </c>
      <c r="AJ36" s="101" t="e">
        <f t="shared" si="20"/>
        <v>#N/A</v>
      </c>
      <c r="AK36" s="102" t="e">
        <f t="shared" si="21"/>
        <v>#N/A</v>
      </c>
      <c r="AL36" s="124" t="e">
        <f>VLOOKUP(L36,PostFixRef[],8,FALSE)</f>
        <v>#N/A</v>
      </c>
      <c r="AM36" s="124" t="e">
        <f>VLOOKUP(S36,PostCtrlRef[],5,FALSE)</f>
        <v>#N/A</v>
      </c>
      <c r="AN36" s="124" t="e">
        <f>VLOOKUP(L36,PostFixRef[],9,FALSE)</f>
        <v>#N/A</v>
      </c>
      <c r="AO36" s="124" t="e">
        <f>VLOOKUP(S36,PostCtrlRef[],6,FALSE)</f>
        <v>#N/A</v>
      </c>
      <c r="AP36" s="102" t="e">
        <f t="shared" si="9"/>
        <v>#N/A</v>
      </c>
      <c r="AQ36" s="101" t="str">
        <f t="shared" si="10"/>
        <v>N/A</v>
      </c>
      <c r="AR36" s="103"/>
      <c r="AS36" s="103"/>
      <c r="AT36" s="103" t="e">
        <f t="shared" si="11"/>
        <v>#N/A</v>
      </c>
      <c r="AU36" s="104"/>
      <c r="AV36" s="105"/>
      <c r="AW36" s="130">
        <f>1</f>
        <v>1</v>
      </c>
    </row>
    <row r="37" spans="1:49" ht="15.75" customHeight="1">
      <c r="A37" s="106">
        <f>A36+1</f>
        <v>14</v>
      </c>
      <c r="B37" s="118"/>
      <c r="C37" s="119"/>
      <c r="D37" s="120"/>
      <c r="E37" s="118"/>
      <c r="F37" s="121"/>
      <c r="G37" s="120" t="e">
        <f>VLOOKUP(E37,PreFixRef[],2,FALSE)</f>
        <v>#N/A</v>
      </c>
      <c r="H37" s="118"/>
      <c r="I37" s="121"/>
      <c r="J37" s="121"/>
      <c r="K37" s="120"/>
      <c r="L37" s="120" t="e">
        <f>VLOOKUP(E37,PreFixRef[],3,FALSE)</f>
        <v>#N/A</v>
      </c>
      <c r="M37" s="122" t="e">
        <f>VLOOKUP(E37,PreFixRef[],4,FALSE)</f>
        <v>#N/A</v>
      </c>
      <c r="N37" s="118" t="e">
        <f>VLOOKUP(L37,PostFixRef[],2,FALSE)</f>
        <v>#N/A</v>
      </c>
      <c r="O37" s="118" t="e">
        <f>VLOOKUP(L37,PostFixRef[],3,FALSE)</f>
        <v>#N/A</v>
      </c>
      <c r="P37" s="118" t="e">
        <f>VLOOKUP(L37,PostFixRef[],4,FALSE)</f>
        <v>#N/A</v>
      </c>
      <c r="Q37" s="121">
        <f t="shared" si="0"/>
        <v>0</v>
      </c>
      <c r="R37" s="120" t="e">
        <f>VLOOKUP(L37,PostFixRef[],5,FALSE)</f>
        <v>#N/A</v>
      </c>
      <c r="S37" s="120"/>
      <c r="T37" s="120" t="e">
        <f>VLOOKUP(S37,PostCtrlRef[],2,FALSE)</f>
        <v>#N/A</v>
      </c>
      <c r="U37" s="120" t="e">
        <f>VLOOKUP(S37,PostCtrlRef[],3,FALSE)</f>
        <v>#N/A</v>
      </c>
      <c r="V37" s="120" t="e">
        <f>VLOOKUP(S37,PostCtrlRef[],4,FALSE)</f>
        <v>#N/A</v>
      </c>
      <c r="W37" s="123"/>
      <c r="X37" s="120" t="e">
        <f t="shared" si="13"/>
        <v>#N/A</v>
      </c>
      <c r="Y37" s="121" t="e">
        <f>VLOOKUP(E37,PreFixRef[],5,FALSE)</f>
        <v>#N/A</v>
      </c>
      <c r="Z37" s="121" t="e">
        <f>VLOOKUP(L37,PostFixRef[],6,FALSE)</f>
        <v>#N/A</v>
      </c>
      <c r="AA37" s="121" t="e">
        <f>VLOOKUP(E37,PreFixRef[],6,FALSE)</f>
        <v>#N/A</v>
      </c>
      <c r="AB37" s="121" t="e">
        <f>VLOOKUP(L37,PostFixRef[],7,FALSE)</f>
        <v>#N/A</v>
      </c>
      <c r="AC37" s="122"/>
      <c r="AD37" s="107" t="e">
        <f t="shared" si="14"/>
        <v>#N/A</v>
      </c>
      <c r="AE37" s="107" t="e">
        <f t="shared" si="15"/>
        <v>#N/A</v>
      </c>
      <c r="AF37" s="107" t="e">
        <f t="shared" si="16"/>
        <v>#N/A</v>
      </c>
      <c r="AG37" s="107" t="e">
        <f t="shared" si="17"/>
        <v>#N/A</v>
      </c>
      <c r="AH37" s="107" t="e">
        <f t="shared" si="18"/>
        <v>#N/A</v>
      </c>
      <c r="AI37" s="107" t="e">
        <f t="shared" si="19"/>
        <v>#N/A</v>
      </c>
      <c r="AJ37" s="107" t="e">
        <f t="shared" si="20"/>
        <v>#N/A</v>
      </c>
      <c r="AK37" s="108" t="e">
        <f t="shared" si="21"/>
        <v>#N/A</v>
      </c>
      <c r="AL37" s="125" t="e">
        <f>VLOOKUP(L37,PostFixRef[],8,FALSE)</f>
        <v>#N/A</v>
      </c>
      <c r="AM37" s="125" t="e">
        <f>VLOOKUP(S37,PostCtrlRef[],5,FALSE)</f>
        <v>#N/A</v>
      </c>
      <c r="AN37" s="125" t="e">
        <f>VLOOKUP(L37,PostFixRef[],9,FALSE)</f>
        <v>#N/A</v>
      </c>
      <c r="AO37" s="125" t="e">
        <f>VLOOKUP(S37,PostCtrlRef[],6,FALSE)</f>
        <v>#N/A</v>
      </c>
      <c r="AP37" s="108" t="e">
        <f>(Q37*AL37)+(V37*AM37)+(Q37*AN37)+(V37*AO37)</f>
        <v>#N/A</v>
      </c>
      <c r="AQ37" s="107" t="str">
        <f>IFERROR(AP37/AK37,"N/A")</f>
        <v>N/A</v>
      </c>
      <c r="AR37" s="109"/>
      <c r="AS37" s="109"/>
      <c r="AT37" s="109" t="e">
        <f>(AR37*Q37)+(AS37*V37)</f>
        <v>#N/A</v>
      </c>
      <c r="AU37" s="110"/>
      <c r="AV37" s="94"/>
      <c r="AW37" s="130">
        <f>1</f>
        <v>1</v>
      </c>
    </row>
    <row r="38" spans="1:49" ht="15.75" customHeight="1">
      <c r="A38" s="106">
        <f t="shared" ref="A38:A53" si="22">A37+1</f>
        <v>15</v>
      </c>
      <c r="B38" s="112"/>
      <c r="C38" s="126"/>
      <c r="D38" s="113"/>
      <c r="E38" s="112"/>
      <c r="F38" s="117"/>
      <c r="G38" s="113" t="e">
        <f>VLOOKUP(E38,PreFixRef[],2,FALSE)</f>
        <v>#N/A</v>
      </c>
      <c r="H38" s="112"/>
      <c r="I38" s="117"/>
      <c r="J38" s="117"/>
      <c r="K38" s="113"/>
      <c r="L38" s="113" t="e">
        <f>VLOOKUP(E38,PreFixRef[],3,FALSE)</f>
        <v>#N/A</v>
      </c>
      <c r="M38" s="116" t="e">
        <f>VLOOKUP(E38,PreFixRef[],4,FALSE)</f>
        <v>#N/A</v>
      </c>
      <c r="N38" s="112" t="e">
        <f>VLOOKUP(L38,PostFixRef[],2,FALSE)</f>
        <v>#N/A</v>
      </c>
      <c r="O38" s="112" t="e">
        <f>VLOOKUP(L38,PostFixRef[],3,FALSE)</f>
        <v>#N/A</v>
      </c>
      <c r="P38" s="112" t="e">
        <f>VLOOKUP(L38,PostFixRef[],4,FALSE)</f>
        <v>#N/A</v>
      </c>
      <c r="Q38" s="117">
        <f t="shared" ref="Q38:Q49" si="23">F38</f>
        <v>0</v>
      </c>
      <c r="R38" s="113" t="e">
        <f>VLOOKUP(L38,PostFixRef[],5,FALSE)</f>
        <v>#N/A</v>
      </c>
      <c r="S38" s="113"/>
      <c r="T38" s="113" t="e">
        <f>VLOOKUP(S38,PostCtrlRef[],2,FALSE)</f>
        <v>#N/A</v>
      </c>
      <c r="U38" s="113" t="e">
        <f>VLOOKUP(S38,PostCtrlRef[],3,FALSE)</f>
        <v>#N/A</v>
      </c>
      <c r="V38" s="113" t="e">
        <f>VLOOKUP(S38,PostCtrlRef[],4,FALSE)</f>
        <v>#N/A</v>
      </c>
      <c r="W38" s="113"/>
      <c r="X38" s="113" t="e">
        <f t="shared" ref="X38:X49" si="24">_xlfn.IFS(S38="Occupancy",W38*0.5,S38="Switch Sensor",W38*0.5,S38="Ceiling Mount Sensor",W38*0.5,S38="Timer Control",W38*(1-0.3),S38="No Upgrade",W38)</f>
        <v>#N/A</v>
      </c>
      <c r="Y38" s="117" t="e">
        <f>VLOOKUP(E38,PreFixRef[],5,FALSE)</f>
        <v>#N/A</v>
      </c>
      <c r="Z38" s="117" t="e">
        <f>VLOOKUP(L38,PostFixRef[],6,FALSE)</f>
        <v>#N/A</v>
      </c>
      <c r="AA38" s="117" t="e">
        <f>VLOOKUP(E38,PreFixRef[],6,FALSE)</f>
        <v>#N/A</v>
      </c>
      <c r="AB38" s="117" t="e">
        <f>VLOOKUP(L38,PostFixRef[],7,FALSE)</f>
        <v>#N/A</v>
      </c>
      <c r="AC38" s="116"/>
      <c r="AD38" s="101" t="e">
        <f t="shared" ref="AD38:AD49" si="25">(F38*Y38)/1000</f>
        <v>#N/A</v>
      </c>
      <c r="AE38" s="101" t="e">
        <f t="shared" ref="AE38:AE49" si="26">(Q38*Z38)/1000</f>
        <v>#N/A</v>
      </c>
      <c r="AF38" s="101" t="e">
        <f t="shared" ref="AF38:AF49" si="27">(AA38*W38)/1000</f>
        <v>#N/A</v>
      </c>
      <c r="AG38" s="101" t="e">
        <f t="shared" ref="AG38:AG49" si="28">(AB38*X38)/1000</f>
        <v>#N/A</v>
      </c>
      <c r="AH38" s="101" t="e">
        <f t="shared" ref="AH38:AH49" si="29">(F38*Y38*W38)/1000</f>
        <v>#N/A</v>
      </c>
      <c r="AI38" s="101" t="e">
        <f t="shared" ref="AI38:AI49" si="30">(Q38*Z38*X38)/1000</f>
        <v>#N/A</v>
      </c>
      <c r="AJ38" s="101" t="e">
        <f t="shared" ref="AJ38:AJ49" si="31">AH38-AI38</f>
        <v>#N/A</v>
      </c>
      <c r="AK38" s="102" t="e">
        <f t="shared" ref="AK38:AK49" si="32">AJ38*$B$22</f>
        <v>#N/A</v>
      </c>
      <c r="AL38" s="124" t="e">
        <f>VLOOKUP(L38,PostFixRef[],8,FALSE)</f>
        <v>#N/A</v>
      </c>
      <c r="AM38" s="124" t="e">
        <f>VLOOKUP(S38,PostCtrlRef[],5,FALSE)</f>
        <v>#N/A</v>
      </c>
      <c r="AN38" s="124" t="e">
        <f>VLOOKUP(L38,PostFixRef[],9,FALSE)</f>
        <v>#N/A</v>
      </c>
      <c r="AO38" s="124" t="e">
        <f>VLOOKUP(S38,PostCtrlRef[],6,FALSE)</f>
        <v>#N/A</v>
      </c>
      <c r="AP38" s="102" t="e">
        <f t="shared" ref="AP38:AP49" si="33">(Q38*AL38)+(V38*AM38)+(Q38*AN38)+(V38*AO38)</f>
        <v>#N/A</v>
      </c>
      <c r="AQ38" s="101" t="str">
        <f t="shared" ref="AQ38:AQ49" si="34">IFERROR(AP38/AK38,"N/A")</f>
        <v>N/A</v>
      </c>
      <c r="AR38" s="103"/>
      <c r="AS38" s="103"/>
      <c r="AT38" s="103" t="e">
        <f t="shared" ref="AT38:AT49" si="35">(AR38*Q38)+(AS38*V38)</f>
        <v>#N/A</v>
      </c>
      <c r="AU38" s="104"/>
      <c r="AV38" s="105"/>
      <c r="AW38" s="130">
        <f>1</f>
        <v>1</v>
      </c>
    </row>
    <row r="39" spans="1:49" ht="15.75" customHeight="1">
      <c r="A39" s="106">
        <f t="shared" si="22"/>
        <v>16</v>
      </c>
      <c r="B39" s="112"/>
      <c r="C39" s="126"/>
      <c r="D39" s="113"/>
      <c r="E39" s="112"/>
      <c r="F39" s="117"/>
      <c r="G39" s="113" t="e">
        <f>VLOOKUP(E39,PreFixRef[],2,FALSE)</f>
        <v>#N/A</v>
      </c>
      <c r="H39" s="112"/>
      <c r="I39" s="117"/>
      <c r="J39" s="117"/>
      <c r="K39" s="113"/>
      <c r="L39" s="113" t="e">
        <f>VLOOKUP(E39,PreFixRef[],3,FALSE)</f>
        <v>#N/A</v>
      </c>
      <c r="M39" s="116" t="e">
        <f>VLOOKUP(E39,PreFixRef[],4,FALSE)</f>
        <v>#N/A</v>
      </c>
      <c r="N39" s="112" t="e">
        <f>VLOOKUP(L39,PostFixRef[],2,FALSE)</f>
        <v>#N/A</v>
      </c>
      <c r="O39" s="112" t="e">
        <f>VLOOKUP(L39,PostFixRef[],3,FALSE)</f>
        <v>#N/A</v>
      </c>
      <c r="P39" s="112" t="e">
        <f>VLOOKUP(L39,PostFixRef[],4,FALSE)</f>
        <v>#N/A</v>
      </c>
      <c r="Q39" s="117">
        <f t="shared" si="23"/>
        <v>0</v>
      </c>
      <c r="R39" s="113" t="e">
        <f>VLOOKUP(L39,PostFixRef[],5,FALSE)</f>
        <v>#N/A</v>
      </c>
      <c r="S39" s="113"/>
      <c r="T39" s="113" t="e">
        <f>VLOOKUP(S39,PostCtrlRef[],2,FALSE)</f>
        <v>#N/A</v>
      </c>
      <c r="U39" s="113" t="e">
        <f>VLOOKUP(S39,PostCtrlRef[],3,FALSE)</f>
        <v>#N/A</v>
      </c>
      <c r="V39" s="113" t="e">
        <f>VLOOKUP(S39,PostCtrlRef[],4,FALSE)</f>
        <v>#N/A</v>
      </c>
      <c r="W39" s="113"/>
      <c r="X39" s="113" t="e">
        <f t="shared" si="24"/>
        <v>#N/A</v>
      </c>
      <c r="Y39" s="117" t="e">
        <f>VLOOKUP(E39,PreFixRef[],5,FALSE)</f>
        <v>#N/A</v>
      </c>
      <c r="Z39" s="117" t="e">
        <f>VLOOKUP(L39,PostFixRef[],6,FALSE)</f>
        <v>#N/A</v>
      </c>
      <c r="AA39" s="117" t="e">
        <f>VLOOKUP(E39,PreFixRef[],6,FALSE)</f>
        <v>#N/A</v>
      </c>
      <c r="AB39" s="117" t="e">
        <f>VLOOKUP(L39,PostFixRef[],7,FALSE)</f>
        <v>#N/A</v>
      </c>
      <c r="AC39" s="116"/>
      <c r="AD39" s="101" t="e">
        <f t="shared" si="25"/>
        <v>#N/A</v>
      </c>
      <c r="AE39" s="101" t="e">
        <f t="shared" si="26"/>
        <v>#N/A</v>
      </c>
      <c r="AF39" s="101" t="e">
        <f t="shared" si="27"/>
        <v>#N/A</v>
      </c>
      <c r="AG39" s="101" t="e">
        <f t="shared" si="28"/>
        <v>#N/A</v>
      </c>
      <c r="AH39" s="101" t="e">
        <f t="shared" si="29"/>
        <v>#N/A</v>
      </c>
      <c r="AI39" s="101" t="e">
        <f t="shared" si="30"/>
        <v>#N/A</v>
      </c>
      <c r="AJ39" s="101" t="e">
        <f t="shared" si="31"/>
        <v>#N/A</v>
      </c>
      <c r="AK39" s="102" t="e">
        <f t="shared" si="32"/>
        <v>#N/A</v>
      </c>
      <c r="AL39" s="124" t="e">
        <f>VLOOKUP(L39,PostFixRef[],8,FALSE)</f>
        <v>#N/A</v>
      </c>
      <c r="AM39" s="124" t="e">
        <f>VLOOKUP(S39,PostCtrlRef[],5,FALSE)</f>
        <v>#N/A</v>
      </c>
      <c r="AN39" s="124" t="e">
        <f>VLOOKUP(L39,PostFixRef[],9,FALSE)</f>
        <v>#N/A</v>
      </c>
      <c r="AO39" s="124" t="e">
        <f>VLOOKUP(S39,PostCtrlRef[],6,FALSE)</f>
        <v>#N/A</v>
      </c>
      <c r="AP39" s="102" t="e">
        <f t="shared" si="33"/>
        <v>#N/A</v>
      </c>
      <c r="AQ39" s="101" t="str">
        <f t="shared" si="34"/>
        <v>N/A</v>
      </c>
      <c r="AR39" s="103"/>
      <c r="AS39" s="103"/>
      <c r="AT39" s="103" t="e">
        <f t="shared" si="35"/>
        <v>#N/A</v>
      </c>
      <c r="AU39" s="104"/>
      <c r="AV39" s="105"/>
      <c r="AW39" s="130">
        <f>1</f>
        <v>1</v>
      </c>
    </row>
    <row r="40" spans="1:49" ht="15.75" customHeight="1">
      <c r="A40" s="106">
        <f t="shared" si="22"/>
        <v>17</v>
      </c>
      <c r="B40" s="112"/>
      <c r="C40" s="126"/>
      <c r="D40" s="113"/>
      <c r="E40" s="112"/>
      <c r="F40" s="117"/>
      <c r="G40" s="113" t="e">
        <f>VLOOKUP(E40,PreFixRef[],2,FALSE)</f>
        <v>#N/A</v>
      </c>
      <c r="H40" s="112"/>
      <c r="I40" s="117"/>
      <c r="J40" s="117"/>
      <c r="K40" s="113"/>
      <c r="L40" s="113" t="e">
        <f>VLOOKUP(E40,PreFixRef[],3,FALSE)</f>
        <v>#N/A</v>
      </c>
      <c r="M40" s="116" t="e">
        <f>VLOOKUP(E40,PreFixRef[],4,FALSE)</f>
        <v>#N/A</v>
      </c>
      <c r="N40" s="112" t="e">
        <f>VLOOKUP(L40,PostFixRef[],2,FALSE)</f>
        <v>#N/A</v>
      </c>
      <c r="O40" s="112" t="e">
        <f>VLOOKUP(L40,PostFixRef[],3,FALSE)</f>
        <v>#N/A</v>
      </c>
      <c r="P40" s="112" t="e">
        <f>VLOOKUP(L40,PostFixRef[],4,FALSE)</f>
        <v>#N/A</v>
      </c>
      <c r="Q40" s="117">
        <f t="shared" si="23"/>
        <v>0</v>
      </c>
      <c r="R40" s="113" t="e">
        <f>VLOOKUP(L40,PostFixRef[],5,FALSE)</f>
        <v>#N/A</v>
      </c>
      <c r="S40" s="113"/>
      <c r="T40" s="113" t="e">
        <f>VLOOKUP(S40,PostCtrlRef[],2,FALSE)</f>
        <v>#N/A</v>
      </c>
      <c r="U40" s="113" t="e">
        <f>VLOOKUP(S40,PostCtrlRef[],3,FALSE)</f>
        <v>#N/A</v>
      </c>
      <c r="V40" s="113" t="e">
        <f>VLOOKUP(S40,PostCtrlRef[],4,FALSE)</f>
        <v>#N/A</v>
      </c>
      <c r="W40" s="113"/>
      <c r="X40" s="113" t="e">
        <f t="shared" si="24"/>
        <v>#N/A</v>
      </c>
      <c r="Y40" s="117" t="e">
        <f>VLOOKUP(E40,PreFixRef[],5,FALSE)</f>
        <v>#N/A</v>
      </c>
      <c r="Z40" s="117" t="e">
        <f>VLOOKUP(L40,PostFixRef[],6,FALSE)</f>
        <v>#N/A</v>
      </c>
      <c r="AA40" s="117" t="e">
        <f>VLOOKUP(E40,PreFixRef[],6,FALSE)</f>
        <v>#N/A</v>
      </c>
      <c r="AB40" s="117" t="e">
        <f>VLOOKUP(L40,PostFixRef[],7,FALSE)</f>
        <v>#N/A</v>
      </c>
      <c r="AC40" s="116"/>
      <c r="AD40" s="101" t="e">
        <f t="shared" si="25"/>
        <v>#N/A</v>
      </c>
      <c r="AE40" s="101" t="e">
        <f t="shared" si="26"/>
        <v>#N/A</v>
      </c>
      <c r="AF40" s="101" t="e">
        <f t="shared" si="27"/>
        <v>#N/A</v>
      </c>
      <c r="AG40" s="101" t="e">
        <f t="shared" si="28"/>
        <v>#N/A</v>
      </c>
      <c r="AH40" s="101" t="e">
        <f t="shared" si="29"/>
        <v>#N/A</v>
      </c>
      <c r="AI40" s="101" t="e">
        <f t="shared" si="30"/>
        <v>#N/A</v>
      </c>
      <c r="AJ40" s="101" t="e">
        <f t="shared" si="31"/>
        <v>#N/A</v>
      </c>
      <c r="AK40" s="102" t="e">
        <f t="shared" si="32"/>
        <v>#N/A</v>
      </c>
      <c r="AL40" s="124" t="e">
        <f>VLOOKUP(L40,PostFixRef[],8,FALSE)</f>
        <v>#N/A</v>
      </c>
      <c r="AM40" s="124" t="e">
        <f>VLOOKUP(S40,PostCtrlRef[],5,FALSE)</f>
        <v>#N/A</v>
      </c>
      <c r="AN40" s="124" t="e">
        <f>VLOOKUP(L40,PostFixRef[],9,FALSE)</f>
        <v>#N/A</v>
      </c>
      <c r="AO40" s="124" t="e">
        <f>VLOOKUP(S40,PostCtrlRef[],6,FALSE)</f>
        <v>#N/A</v>
      </c>
      <c r="AP40" s="102" t="e">
        <f t="shared" si="33"/>
        <v>#N/A</v>
      </c>
      <c r="AQ40" s="101" t="str">
        <f t="shared" si="34"/>
        <v>N/A</v>
      </c>
      <c r="AR40" s="103"/>
      <c r="AS40" s="103"/>
      <c r="AT40" s="103" t="e">
        <f t="shared" si="35"/>
        <v>#N/A</v>
      </c>
      <c r="AU40" s="104"/>
      <c r="AV40" s="105"/>
      <c r="AW40" s="130">
        <f>1</f>
        <v>1</v>
      </c>
    </row>
    <row r="41" spans="1:49" ht="15.75" customHeight="1">
      <c r="A41" s="106">
        <f t="shared" si="22"/>
        <v>18</v>
      </c>
      <c r="B41" s="112"/>
      <c r="C41" s="126"/>
      <c r="D41" s="113"/>
      <c r="E41" s="112"/>
      <c r="F41" s="117"/>
      <c r="G41" s="113" t="e">
        <f>VLOOKUP(E41,PreFixRef[],2,FALSE)</f>
        <v>#N/A</v>
      </c>
      <c r="H41" s="112"/>
      <c r="I41" s="117"/>
      <c r="J41" s="117"/>
      <c r="K41" s="113"/>
      <c r="L41" s="113" t="e">
        <f>VLOOKUP(E41,PreFixRef[],3,FALSE)</f>
        <v>#N/A</v>
      </c>
      <c r="M41" s="116" t="e">
        <f>VLOOKUP(E41,PreFixRef[],4,FALSE)</f>
        <v>#N/A</v>
      </c>
      <c r="N41" s="112" t="e">
        <f>VLOOKUP(L41,PostFixRef[],2,FALSE)</f>
        <v>#N/A</v>
      </c>
      <c r="O41" s="112" t="e">
        <f>VLOOKUP(L41,PostFixRef[],3,FALSE)</f>
        <v>#N/A</v>
      </c>
      <c r="P41" s="112" t="e">
        <f>VLOOKUP(L41,PostFixRef[],4,FALSE)</f>
        <v>#N/A</v>
      </c>
      <c r="Q41" s="117">
        <f t="shared" si="23"/>
        <v>0</v>
      </c>
      <c r="R41" s="113" t="e">
        <f>VLOOKUP(L41,PostFixRef[],5,FALSE)</f>
        <v>#N/A</v>
      </c>
      <c r="S41" s="113"/>
      <c r="T41" s="113" t="e">
        <f>VLOOKUP(S41,PostCtrlRef[],2,FALSE)</f>
        <v>#N/A</v>
      </c>
      <c r="U41" s="113" t="e">
        <f>VLOOKUP(S41,PostCtrlRef[],3,FALSE)</f>
        <v>#N/A</v>
      </c>
      <c r="V41" s="113" t="e">
        <f>VLOOKUP(S41,PostCtrlRef[],4,FALSE)</f>
        <v>#N/A</v>
      </c>
      <c r="W41" s="113"/>
      <c r="X41" s="113" t="e">
        <f t="shared" si="24"/>
        <v>#N/A</v>
      </c>
      <c r="Y41" s="117" t="e">
        <f>VLOOKUP(E41,PreFixRef[],5,FALSE)</f>
        <v>#N/A</v>
      </c>
      <c r="Z41" s="117" t="e">
        <f>VLOOKUP(L41,PostFixRef[],6,FALSE)</f>
        <v>#N/A</v>
      </c>
      <c r="AA41" s="117" t="e">
        <f>VLOOKUP(E41,PreFixRef[],6,FALSE)</f>
        <v>#N/A</v>
      </c>
      <c r="AB41" s="117" t="e">
        <f>VLOOKUP(L41,PostFixRef[],7,FALSE)</f>
        <v>#N/A</v>
      </c>
      <c r="AC41" s="116"/>
      <c r="AD41" s="101" t="e">
        <f t="shared" si="25"/>
        <v>#N/A</v>
      </c>
      <c r="AE41" s="101" t="e">
        <f t="shared" si="26"/>
        <v>#N/A</v>
      </c>
      <c r="AF41" s="101" t="e">
        <f t="shared" si="27"/>
        <v>#N/A</v>
      </c>
      <c r="AG41" s="101" t="e">
        <f t="shared" si="28"/>
        <v>#N/A</v>
      </c>
      <c r="AH41" s="101" t="e">
        <f t="shared" si="29"/>
        <v>#N/A</v>
      </c>
      <c r="AI41" s="101" t="e">
        <f t="shared" si="30"/>
        <v>#N/A</v>
      </c>
      <c r="AJ41" s="101" t="e">
        <f t="shared" si="31"/>
        <v>#N/A</v>
      </c>
      <c r="AK41" s="102" t="e">
        <f t="shared" si="32"/>
        <v>#N/A</v>
      </c>
      <c r="AL41" s="124" t="e">
        <f>VLOOKUP(L41,PostFixRef[],8,FALSE)</f>
        <v>#N/A</v>
      </c>
      <c r="AM41" s="124" t="e">
        <f>VLOOKUP(S41,PostCtrlRef[],5,FALSE)</f>
        <v>#N/A</v>
      </c>
      <c r="AN41" s="124" t="e">
        <f>VLOOKUP(L41,PostFixRef[],9,FALSE)</f>
        <v>#N/A</v>
      </c>
      <c r="AO41" s="124" t="e">
        <f>VLOOKUP(S41,PostCtrlRef[],6,FALSE)</f>
        <v>#N/A</v>
      </c>
      <c r="AP41" s="102" t="e">
        <f t="shared" si="33"/>
        <v>#N/A</v>
      </c>
      <c r="AQ41" s="101" t="str">
        <f t="shared" si="34"/>
        <v>N/A</v>
      </c>
      <c r="AR41" s="103"/>
      <c r="AS41" s="103"/>
      <c r="AT41" s="103" t="e">
        <f t="shared" si="35"/>
        <v>#N/A</v>
      </c>
      <c r="AU41" s="104"/>
      <c r="AV41" s="105"/>
      <c r="AW41" s="130">
        <f>1</f>
        <v>1</v>
      </c>
    </row>
    <row r="42" spans="1:49" ht="15.75" customHeight="1">
      <c r="A42" s="106">
        <f t="shared" si="22"/>
        <v>19</v>
      </c>
      <c r="B42" s="112"/>
      <c r="C42" s="126"/>
      <c r="D42" s="113"/>
      <c r="E42" s="112"/>
      <c r="F42" s="117"/>
      <c r="G42" s="113" t="e">
        <f>VLOOKUP(E42,PreFixRef[],2,FALSE)</f>
        <v>#N/A</v>
      </c>
      <c r="H42" s="112"/>
      <c r="I42" s="117"/>
      <c r="J42" s="117"/>
      <c r="K42" s="113"/>
      <c r="L42" s="113" t="e">
        <f>VLOOKUP(E42,PreFixRef[],3,FALSE)</f>
        <v>#N/A</v>
      </c>
      <c r="M42" s="116" t="e">
        <f>VLOOKUP(E42,PreFixRef[],4,FALSE)</f>
        <v>#N/A</v>
      </c>
      <c r="N42" s="112" t="e">
        <f>VLOOKUP(L42,PostFixRef[],2,FALSE)</f>
        <v>#N/A</v>
      </c>
      <c r="O42" s="112" t="e">
        <f>VLOOKUP(L42,PostFixRef[],3,FALSE)</f>
        <v>#N/A</v>
      </c>
      <c r="P42" s="112" t="e">
        <f>VLOOKUP(L42,PostFixRef[],4,FALSE)</f>
        <v>#N/A</v>
      </c>
      <c r="Q42" s="117">
        <f t="shared" si="23"/>
        <v>0</v>
      </c>
      <c r="R42" s="113" t="e">
        <f>VLOOKUP(L42,PostFixRef[],5,FALSE)</f>
        <v>#N/A</v>
      </c>
      <c r="S42" s="113"/>
      <c r="T42" s="113" t="e">
        <f>VLOOKUP(S42,PostCtrlRef[],2,FALSE)</f>
        <v>#N/A</v>
      </c>
      <c r="U42" s="113" t="e">
        <f>VLOOKUP(S42,PostCtrlRef[],3,FALSE)</f>
        <v>#N/A</v>
      </c>
      <c r="V42" s="113" t="e">
        <f>VLOOKUP(S42,PostCtrlRef[],4,FALSE)</f>
        <v>#N/A</v>
      </c>
      <c r="W42" s="113"/>
      <c r="X42" s="113" t="e">
        <f t="shared" si="24"/>
        <v>#N/A</v>
      </c>
      <c r="Y42" s="117" t="e">
        <f>VLOOKUP(E42,PreFixRef[],5,FALSE)</f>
        <v>#N/A</v>
      </c>
      <c r="Z42" s="117" t="e">
        <f>VLOOKUP(L42,PostFixRef[],6,FALSE)</f>
        <v>#N/A</v>
      </c>
      <c r="AA42" s="117" t="e">
        <f>VLOOKUP(E42,PreFixRef[],6,FALSE)</f>
        <v>#N/A</v>
      </c>
      <c r="AB42" s="117" t="e">
        <f>VLOOKUP(L42,PostFixRef[],7,FALSE)</f>
        <v>#N/A</v>
      </c>
      <c r="AC42" s="116"/>
      <c r="AD42" s="101" t="e">
        <f t="shared" si="25"/>
        <v>#N/A</v>
      </c>
      <c r="AE42" s="101" t="e">
        <f t="shared" si="26"/>
        <v>#N/A</v>
      </c>
      <c r="AF42" s="101" t="e">
        <f t="shared" si="27"/>
        <v>#N/A</v>
      </c>
      <c r="AG42" s="101" t="e">
        <f t="shared" si="28"/>
        <v>#N/A</v>
      </c>
      <c r="AH42" s="101" t="e">
        <f t="shared" si="29"/>
        <v>#N/A</v>
      </c>
      <c r="AI42" s="101" t="e">
        <f t="shared" si="30"/>
        <v>#N/A</v>
      </c>
      <c r="AJ42" s="101" t="e">
        <f t="shared" si="31"/>
        <v>#N/A</v>
      </c>
      <c r="AK42" s="102" t="e">
        <f t="shared" si="32"/>
        <v>#N/A</v>
      </c>
      <c r="AL42" s="124" t="e">
        <f>VLOOKUP(L42,PostFixRef[],8,FALSE)</f>
        <v>#N/A</v>
      </c>
      <c r="AM42" s="124" t="e">
        <f>VLOOKUP(S42,PostCtrlRef[],5,FALSE)</f>
        <v>#N/A</v>
      </c>
      <c r="AN42" s="124" t="e">
        <f>VLOOKUP(L42,PostFixRef[],9,FALSE)</f>
        <v>#N/A</v>
      </c>
      <c r="AO42" s="124" t="e">
        <f>VLOOKUP(S42,PostCtrlRef[],6,FALSE)</f>
        <v>#N/A</v>
      </c>
      <c r="AP42" s="102" t="e">
        <f t="shared" si="33"/>
        <v>#N/A</v>
      </c>
      <c r="AQ42" s="101" t="str">
        <f t="shared" si="34"/>
        <v>N/A</v>
      </c>
      <c r="AR42" s="103"/>
      <c r="AS42" s="103"/>
      <c r="AT42" s="103" t="e">
        <f t="shared" si="35"/>
        <v>#N/A</v>
      </c>
      <c r="AU42" s="104"/>
      <c r="AV42" s="105"/>
      <c r="AW42" s="130">
        <f>1</f>
        <v>1</v>
      </c>
    </row>
    <row r="43" spans="1:49" ht="15.75" customHeight="1">
      <c r="A43" s="106">
        <f t="shared" si="22"/>
        <v>20</v>
      </c>
      <c r="B43" s="112"/>
      <c r="C43" s="126"/>
      <c r="D43" s="113"/>
      <c r="E43" s="112"/>
      <c r="F43" s="117"/>
      <c r="G43" s="113" t="e">
        <f>VLOOKUP(E43,PreFixRef[],2,FALSE)</f>
        <v>#N/A</v>
      </c>
      <c r="H43" s="112"/>
      <c r="I43" s="117"/>
      <c r="J43" s="117"/>
      <c r="K43" s="113"/>
      <c r="L43" s="113" t="e">
        <f>VLOOKUP(E43,PreFixRef[],3,FALSE)</f>
        <v>#N/A</v>
      </c>
      <c r="M43" s="116" t="e">
        <f>VLOOKUP(E43,PreFixRef[],4,FALSE)</f>
        <v>#N/A</v>
      </c>
      <c r="N43" s="112" t="e">
        <f>VLOOKUP(L43,PostFixRef[],2,FALSE)</f>
        <v>#N/A</v>
      </c>
      <c r="O43" s="112" t="e">
        <f>VLOOKUP(L43,PostFixRef[],3,FALSE)</f>
        <v>#N/A</v>
      </c>
      <c r="P43" s="112" t="e">
        <f>VLOOKUP(L43,PostFixRef[],4,FALSE)</f>
        <v>#N/A</v>
      </c>
      <c r="Q43" s="117">
        <f t="shared" si="23"/>
        <v>0</v>
      </c>
      <c r="R43" s="113" t="e">
        <f>VLOOKUP(L43,PostFixRef[],5,FALSE)</f>
        <v>#N/A</v>
      </c>
      <c r="S43" s="113"/>
      <c r="T43" s="113" t="e">
        <f>VLOOKUP(S43,PostCtrlRef[],2,FALSE)</f>
        <v>#N/A</v>
      </c>
      <c r="U43" s="113" t="e">
        <f>VLOOKUP(S43,PostCtrlRef[],3,FALSE)</f>
        <v>#N/A</v>
      </c>
      <c r="V43" s="113" t="e">
        <f>VLOOKUP(S43,PostCtrlRef[],4,FALSE)</f>
        <v>#N/A</v>
      </c>
      <c r="W43" s="113"/>
      <c r="X43" s="113" t="e">
        <f t="shared" si="24"/>
        <v>#N/A</v>
      </c>
      <c r="Y43" s="117" t="e">
        <f>VLOOKUP(E43,PreFixRef[],5,FALSE)</f>
        <v>#N/A</v>
      </c>
      <c r="Z43" s="117" t="e">
        <f>VLOOKUP(L43,PostFixRef[],6,FALSE)</f>
        <v>#N/A</v>
      </c>
      <c r="AA43" s="117" t="e">
        <f>VLOOKUP(E43,PreFixRef[],6,FALSE)</f>
        <v>#N/A</v>
      </c>
      <c r="AB43" s="117" t="e">
        <f>VLOOKUP(L43,PostFixRef[],7,FALSE)</f>
        <v>#N/A</v>
      </c>
      <c r="AC43" s="116"/>
      <c r="AD43" s="101" t="e">
        <f t="shared" si="25"/>
        <v>#N/A</v>
      </c>
      <c r="AE43" s="101" t="e">
        <f t="shared" si="26"/>
        <v>#N/A</v>
      </c>
      <c r="AF43" s="101" t="e">
        <f t="shared" si="27"/>
        <v>#N/A</v>
      </c>
      <c r="AG43" s="101" t="e">
        <f t="shared" si="28"/>
        <v>#N/A</v>
      </c>
      <c r="AH43" s="101" t="e">
        <f t="shared" si="29"/>
        <v>#N/A</v>
      </c>
      <c r="AI43" s="101" t="e">
        <f t="shared" si="30"/>
        <v>#N/A</v>
      </c>
      <c r="AJ43" s="101" t="e">
        <f t="shared" si="31"/>
        <v>#N/A</v>
      </c>
      <c r="AK43" s="102" t="e">
        <f t="shared" si="32"/>
        <v>#N/A</v>
      </c>
      <c r="AL43" s="124" t="e">
        <f>VLOOKUP(L43,PostFixRef[],8,FALSE)</f>
        <v>#N/A</v>
      </c>
      <c r="AM43" s="124" t="e">
        <f>VLOOKUP(S43,PostCtrlRef[],5,FALSE)</f>
        <v>#N/A</v>
      </c>
      <c r="AN43" s="124" t="e">
        <f>VLOOKUP(L43,PostFixRef[],9,FALSE)</f>
        <v>#N/A</v>
      </c>
      <c r="AO43" s="124" t="e">
        <f>VLOOKUP(S43,PostCtrlRef[],6,FALSE)</f>
        <v>#N/A</v>
      </c>
      <c r="AP43" s="102" t="e">
        <f t="shared" si="33"/>
        <v>#N/A</v>
      </c>
      <c r="AQ43" s="101" t="str">
        <f t="shared" si="34"/>
        <v>N/A</v>
      </c>
      <c r="AR43" s="103"/>
      <c r="AS43" s="103"/>
      <c r="AT43" s="103" t="e">
        <f t="shared" si="35"/>
        <v>#N/A</v>
      </c>
      <c r="AU43" s="104"/>
      <c r="AV43" s="105"/>
      <c r="AW43" s="130">
        <f>1</f>
        <v>1</v>
      </c>
    </row>
    <row r="44" spans="1:49" ht="15.75" customHeight="1">
      <c r="A44" s="106">
        <f t="shared" si="22"/>
        <v>21</v>
      </c>
      <c r="B44" s="112"/>
      <c r="C44" s="126"/>
      <c r="D44" s="113"/>
      <c r="E44" s="112"/>
      <c r="F44" s="117"/>
      <c r="G44" s="113" t="e">
        <f>VLOOKUP(E44,PreFixRef[],2,FALSE)</f>
        <v>#N/A</v>
      </c>
      <c r="H44" s="112"/>
      <c r="I44" s="117"/>
      <c r="J44" s="117"/>
      <c r="K44" s="113"/>
      <c r="L44" s="113" t="e">
        <f>VLOOKUP(E44,PreFixRef[],3,FALSE)</f>
        <v>#N/A</v>
      </c>
      <c r="M44" s="116" t="e">
        <f>VLOOKUP(E44,PreFixRef[],4,FALSE)</f>
        <v>#N/A</v>
      </c>
      <c r="N44" s="112" t="e">
        <f>VLOOKUP(L44,PostFixRef[],2,FALSE)</f>
        <v>#N/A</v>
      </c>
      <c r="O44" s="112" t="e">
        <f>VLOOKUP(L44,PostFixRef[],3,FALSE)</f>
        <v>#N/A</v>
      </c>
      <c r="P44" s="112" t="e">
        <f>VLOOKUP(L44,PostFixRef[],4,FALSE)</f>
        <v>#N/A</v>
      </c>
      <c r="Q44" s="117">
        <f t="shared" si="23"/>
        <v>0</v>
      </c>
      <c r="R44" s="113" t="e">
        <f>VLOOKUP(L44,PostFixRef[],5,FALSE)</f>
        <v>#N/A</v>
      </c>
      <c r="S44" s="113"/>
      <c r="T44" s="113" t="e">
        <f>VLOOKUP(S44,PostCtrlRef[],2,FALSE)</f>
        <v>#N/A</v>
      </c>
      <c r="U44" s="113" t="e">
        <f>VLOOKUP(S44,PostCtrlRef[],3,FALSE)</f>
        <v>#N/A</v>
      </c>
      <c r="V44" s="113" t="e">
        <f>VLOOKUP(S44,PostCtrlRef[],4,FALSE)</f>
        <v>#N/A</v>
      </c>
      <c r="W44" s="113"/>
      <c r="X44" s="113" t="e">
        <f t="shared" si="24"/>
        <v>#N/A</v>
      </c>
      <c r="Y44" s="117" t="e">
        <f>VLOOKUP(E44,PreFixRef[],5,FALSE)</f>
        <v>#N/A</v>
      </c>
      <c r="Z44" s="117" t="e">
        <f>VLOOKUP(L44,PostFixRef[],6,FALSE)</f>
        <v>#N/A</v>
      </c>
      <c r="AA44" s="117" t="e">
        <f>VLOOKUP(E44,PreFixRef[],6,FALSE)</f>
        <v>#N/A</v>
      </c>
      <c r="AB44" s="117" t="e">
        <f>VLOOKUP(L44,PostFixRef[],7,FALSE)</f>
        <v>#N/A</v>
      </c>
      <c r="AC44" s="116"/>
      <c r="AD44" s="101" t="e">
        <f t="shared" si="25"/>
        <v>#N/A</v>
      </c>
      <c r="AE44" s="101" t="e">
        <f t="shared" si="26"/>
        <v>#N/A</v>
      </c>
      <c r="AF44" s="101" t="e">
        <f t="shared" si="27"/>
        <v>#N/A</v>
      </c>
      <c r="AG44" s="101" t="e">
        <f t="shared" si="28"/>
        <v>#N/A</v>
      </c>
      <c r="AH44" s="101" t="e">
        <f t="shared" si="29"/>
        <v>#N/A</v>
      </c>
      <c r="AI44" s="101" t="e">
        <f t="shared" si="30"/>
        <v>#N/A</v>
      </c>
      <c r="AJ44" s="101" t="e">
        <f t="shared" si="31"/>
        <v>#N/A</v>
      </c>
      <c r="AK44" s="102" t="e">
        <f t="shared" si="32"/>
        <v>#N/A</v>
      </c>
      <c r="AL44" s="124" t="e">
        <f>VLOOKUP(L44,PostFixRef[],8,FALSE)</f>
        <v>#N/A</v>
      </c>
      <c r="AM44" s="124" t="e">
        <f>VLOOKUP(S44,PostCtrlRef[],5,FALSE)</f>
        <v>#N/A</v>
      </c>
      <c r="AN44" s="124" t="e">
        <f>VLOOKUP(L44,PostFixRef[],9,FALSE)</f>
        <v>#N/A</v>
      </c>
      <c r="AO44" s="124" t="e">
        <f>VLOOKUP(S44,PostCtrlRef[],6,FALSE)</f>
        <v>#N/A</v>
      </c>
      <c r="AP44" s="102" t="e">
        <f t="shared" si="33"/>
        <v>#N/A</v>
      </c>
      <c r="AQ44" s="101" t="str">
        <f t="shared" si="34"/>
        <v>N/A</v>
      </c>
      <c r="AR44" s="103"/>
      <c r="AS44" s="103"/>
      <c r="AT44" s="103" t="e">
        <f t="shared" si="35"/>
        <v>#N/A</v>
      </c>
      <c r="AU44" s="104"/>
      <c r="AV44" s="105"/>
      <c r="AW44" s="130">
        <f>1</f>
        <v>1</v>
      </c>
    </row>
    <row r="45" spans="1:49" ht="15.75" customHeight="1">
      <c r="A45" s="106">
        <f t="shared" si="22"/>
        <v>22</v>
      </c>
      <c r="B45" s="112"/>
      <c r="C45" s="126"/>
      <c r="D45" s="113"/>
      <c r="E45" s="112"/>
      <c r="F45" s="117"/>
      <c r="G45" s="113" t="e">
        <f>VLOOKUP(E45,PreFixRef[],2,FALSE)</f>
        <v>#N/A</v>
      </c>
      <c r="H45" s="112"/>
      <c r="I45" s="117"/>
      <c r="J45" s="117"/>
      <c r="K45" s="113"/>
      <c r="L45" s="113" t="e">
        <f>VLOOKUP(E45,PreFixRef[],3,FALSE)</f>
        <v>#N/A</v>
      </c>
      <c r="M45" s="116" t="e">
        <f>VLOOKUP(E45,PreFixRef[],4,FALSE)</f>
        <v>#N/A</v>
      </c>
      <c r="N45" s="112" t="e">
        <f>VLOOKUP(L45,PostFixRef[],2,FALSE)</f>
        <v>#N/A</v>
      </c>
      <c r="O45" s="112" t="e">
        <f>VLOOKUP(L45,PostFixRef[],3,FALSE)</f>
        <v>#N/A</v>
      </c>
      <c r="P45" s="112" t="e">
        <f>VLOOKUP(L45,PostFixRef[],4,FALSE)</f>
        <v>#N/A</v>
      </c>
      <c r="Q45" s="117">
        <f t="shared" si="23"/>
        <v>0</v>
      </c>
      <c r="R45" s="113" t="e">
        <f>VLOOKUP(L45,PostFixRef[],5,FALSE)</f>
        <v>#N/A</v>
      </c>
      <c r="S45" s="113"/>
      <c r="T45" s="113" t="e">
        <f>VLOOKUP(S45,PostCtrlRef[],2,FALSE)</f>
        <v>#N/A</v>
      </c>
      <c r="U45" s="113" t="e">
        <f>VLOOKUP(S45,PostCtrlRef[],3,FALSE)</f>
        <v>#N/A</v>
      </c>
      <c r="V45" s="113" t="e">
        <f>VLOOKUP(S45,PostCtrlRef[],4,FALSE)</f>
        <v>#N/A</v>
      </c>
      <c r="W45" s="113"/>
      <c r="X45" s="113" t="e">
        <f t="shared" si="24"/>
        <v>#N/A</v>
      </c>
      <c r="Y45" s="117" t="e">
        <f>VLOOKUP(E45,PreFixRef[],5,FALSE)</f>
        <v>#N/A</v>
      </c>
      <c r="Z45" s="117" t="e">
        <f>VLOOKUP(L45,PostFixRef[],6,FALSE)</f>
        <v>#N/A</v>
      </c>
      <c r="AA45" s="117" t="e">
        <f>VLOOKUP(E45,PreFixRef[],6,FALSE)</f>
        <v>#N/A</v>
      </c>
      <c r="AB45" s="117" t="e">
        <f>VLOOKUP(L45,PostFixRef[],7,FALSE)</f>
        <v>#N/A</v>
      </c>
      <c r="AC45" s="116"/>
      <c r="AD45" s="101" t="e">
        <f t="shared" si="25"/>
        <v>#N/A</v>
      </c>
      <c r="AE45" s="101" t="e">
        <f t="shared" si="26"/>
        <v>#N/A</v>
      </c>
      <c r="AF45" s="101" t="e">
        <f t="shared" si="27"/>
        <v>#N/A</v>
      </c>
      <c r="AG45" s="101" t="e">
        <f t="shared" si="28"/>
        <v>#N/A</v>
      </c>
      <c r="AH45" s="101" t="e">
        <f t="shared" si="29"/>
        <v>#N/A</v>
      </c>
      <c r="AI45" s="101" t="e">
        <f t="shared" si="30"/>
        <v>#N/A</v>
      </c>
      <c r="AJ45" s="101" t="e">
        <f t="shared" si="31"/>
        <v>#N/A</v>
      </c>
      <c r="AK45" s="102" t="e">
        <f t="shared" si="32"/>
        <v>#N/A</v>
      </c>
      <c r="AL45" s="124" t="e">
        <f>VLOOKUP(L45,PostFixRef[],8,FALSE)</f>
        <v>#N/A</v>
      </c>
      <c r="AM45" s="124" t="e">
        <f>VLOOKUP(S45,PostCtrlRef[],5,FALSE)</f>
        <v>#N/A</v>
      </c>
      <c r="AN45" s="124" t="e">
        <f>VLOOKUP(L45,PostFixRef[],9,FALSE)</f>
        <v>#N/A</v>
      </c>
      <c r="AO45" s="124" t="e">
        <f>VLOOKUP(S45,PostCtrlRef[],6,FALSE)</f>
        <v>#N/A</v>
      </c>
      <c r="AP45" s="102" t="e">
        <f t="shared" si="33"/>
        <v>#N/A</v>
      </c>
      <c r="AQ45" s="101" t="str">
        <f t="shared" si="34"/>
        <v>N/A</v>
      </c>
      <c r="AR45" s="103"/>
      <c r="AS45" s="103"/>
      <c r="AT45" s="103" t="e">
        <f t="shared" si="35"/>
        <v>#N/A</v>
      </c>
      <c r="AU45" s="104"/>
      <c r="AV45" s="105"/>
      <c r="AW45" s="130">
        <f>1</f>
        <v>1</v>
      </c>
    </row>
    <row r="46" spans="1:49" ht="15.75" customHeight="1">
      <c r="A46" s="106">
        <f t="shared" si="22"/>
        <v>23</v>
      </c>
      <c r="B46" s="112"/>
      <c r="C46" s="126"/>
      <c r="D46" s="113"/>
      <c r="E46" s="112"/>
      <c r="F46" s="117"/>
      <c r="G46" s="113" t="e">
        <f>VLOOKUP(E46,PreFixRef[],2,FALSE)</f>
        <v>#N/A</v>
      </c>
      <c r="H46" s="112"/>
      <c r="I46" s="117"/>
      <c r="J46" s="117"/>
      <c r="K46" s="113"/>
      <c r="L46" s="113" t="e">
        <f>VLOOKUP(E46,PreFixRef[],3,FALSE)</f>
        <v>#N/A</v>
      </c>
      <c r="M46" s="116" t="e">
        <f>VLOOKUP(E46,PreFixRef[],4,FALSE)</f>
        <v>#N/A</v>
      </c>
      <c r="N46" s="112" t="e">
        <f>VLOOKUP(L46,PostFixRef[],2,FALSE)</f>
        <v>#N/A</v>
      </c>
      <c r="O46" s="112" t="e">
        <f>VLOOKUP(L46,PostFixRef[],3,FALSE)</f>
        <v>#N/A</v>
      </c>
      <c r="P46" s="112" t="e">
        <f>VLOOKUP(L46,PostFixRef[],4,FALSE)</f>
        <v>#N/A</v>
      </c>
      <c r="Q46" s="117">
        <f t="shared" si="23"/>
        <v>0</v>
      </c>
      <c r="R46" s="113" t="e">
        <f>VLOOKUP(L46,PostFixRef[],5,FALSE)</f>
        <v>#N/A</v>
      </c>
      <c r="S46" s="113"/>
      <c r="T46" s="113" t="e">
        <f>VLOOKUP(S46,PostCtrlRef[],2,FALSE)</f>
        <v>#N/A</v>
      </c>
      <c r="U46" s="113" t="e">
        <f>VLOOKUP(S46,PostCtrlRef[],3,FALSE)</f>
        <v>#N/A</v>
      </c>
      <c r="V46" s="113" t="e">
        <f>VLOOKUP(S46,PostCtrlRef[],4,FALSE)</f>
        <v>#N/A</v>
      </c>
      <c r="W46" s="113"/>
      <c r="X46" s="113" t="e">
        <f t="shared" si="24"/>
        <v>#N/A</v>
      </c>
      <c r="Y46" s="117" t="e">
        <f>VLOOKUP(E46,PreFixRef[],5,FALSE)</f>
        <v>#N/A</v>
      </c>
      <c r="Z46" s="117" t="e">
        <f>VLOOKUP(L46,PostFixRef[],6,FALSE)</f>
        <v>#N/A</v>
      </c>
      <c r="AA46" s="117" t="e">
        <f>VLOOKUP(E46,PreFixRef[],6,FALSE)</f>
        <v>#N/A</v>
      </c>
      <c r="AB46" s="117" t="e">
        <f>VLOOKUP(L46,PostFixRef[],7,FALSE)</f>
        <v>#N/A</v>
      </c>
      <c r="AC46" s="116"/>
      <c r="AD46" s="101" t="e">
        <f t="shared" si="25"/>
        <v>#N/A</v>
      </c>
      <c r="AE46" s="101" t="e">
        <f t="shared" si="26"/>
        <v>#N/A</v>
      </c>
      <c r="AF46" s="101" t="e">
        <f t="shared" si="27"/>
        <v>#N/A</v>
      </c>
      <c r="AG46" s="101" t="e">
        <f t="shared" si="28"/>
        <v>#N/A</v>
      </c>
      <c r="AH46" s="101" t="e">
        <f t="shared" si="29"/>
        <v>#N/A</v>
      </c>
      <c r="AI46" s="101" t="e">
        <f t="shared" si="30"/>
        <v>#N/A</v>
      </c>
      <c r="AJ46" s="101" t="e">
        <f t="shared" si="31"/>
        <v>#N/A</v>
      </c>
      <c r="AK46" s="102" t="e">
        <f t="shared" si="32"/>
        <v>#N/A</v>
      </c>
      <c r="AL46" s="124" t="e">
        <f>VLOOKUP(L46,PostFixRef[],8,FALSE)</f>
        <v>#N/A</v>
      </c>
      <c r="AM46" s="124" t="e">
        <f>VLOOKUP(S46,PostCtrlRef[],5,FALSE)</f>
        <v>#N/A</v>
      </c>
      <c r="AN46" s="124" t="e">
        <f>VLOOKUP(L46,PostFixRef[],9,FALSE)</f>
        <v>#N/A</v>
      </c>
      <c r="AO46" s="124" t="e">
        <f>VLOOKUP(S46,PostCtrlRef[],6,FALSE)</f>
        <v>#N/A</v>
      </c>
      <c r="AP46" s="102" t="e">
        <f t="shared" si="33"/>
        <v>#N/A</v>
      </c>
      <c r="AQ46" s="101" t="str">
        <f t="shared" si="34"/>
        <v>N/A</v>
      </c>
      <c r="AR46" s="103"/>
      <c r="AS46" s="103"/>
      <c r="AT46" s="103" t="e">
        <f t="shared" si="35"/>
        <v>#N/A</v>
      </c>
      <c r="AU46" s="104"/>
      <c r="AV46" s="105"/>
      <c r="AW46" s="130">
        <f>1</f>
        <v>1</v>
      </c>
    </row>
    <row r="47" spans="1:49" ht="15.75" customHeight="1">
      <c r="A47" s="106">
        <f t="shared" si="22"/>
        <v>24</v>
      </c>
      <c r="B47" s="112"/>
      <c r="C47" s="126"/>
      <c r="D47" s="113"/>
      <c r="E47" s="112"/>
      <c r="F47" s="117"/>
      <c r="G47" s="113" t="e">
        <f>VLOOKUP(E47,PreFixRef[],2,FALSE)</f>
        <v>#N/A</v>
      </c>
      <c r="H47" s="112"/>
      <c r="I47" s="117"/>
      <c r="J47" s="117"/>
      <c r="K47" s="113"/>
      <c r="L47" s="113" t="e">
        <f>VLOOKUP(E47,PreFixRef[],3,FALSE)</f>
        <v>#N/A</v>
      </c>
      <c r="M47" s="116" t="e">
        <f>VLOOKUP(E47,PreFixRef[],4,FALSE)</f>
        <v>#N/A</v>
      </c>
      <c r="N47" s="112" t="e">
        <f>VLOOKUP(L47,PostFixRef[],2,FALSE)</f>
        <v>#N/A</v>
      </c>
      <c r="O47" s="112" t="e">
        <f>VLOOKUP(L47,PostFixRef[],3,FALSE)</f>
        <v>#N/A</v>
      </c>
      <c r="P47" s="112" t="e">
        <f>VLOOKUP(L47,PostFixRef[],4,FALSE)</f>
        <v>#N/A</v>
      </c>
      <c r="Q47" s="117">
        <f t="shared" si="23"/>
        <v>0</v>
      </c>
      <c r="R47" s="113" t="e">
        <f>VLOOKUP(L47,PostFixRef[],5,FALSE)</f>
        <v>#N/A</v>
      </c>
      <c r="S47" s="113"/>
      <c r="T47" s="113" t="e">
        <f>VLOOKUP(S47,PostCtrlRef[],2,FALSE)</f>
        <v>#N/A</v>
      </c>
      <c r="U47" s="113" t="e">
        <f>VLOOKUP(S47,PostCtrlRef[],3,FALSE)</f>
        <v>#N/A</v>
      </c>
      <c r="V47" s="113" t="e">
        <f>VLOOKUP(S47,PostCtrlRef[],4,FALSE)</f>
        <v>#N/A</v>
      </c>
      <c r="W47" s="113"/>
      <c r="X47" s="113" t="e">
        <f t="shared" si="24"/>
        <v>#N/A</v>
      </c>
      <c r="Y47" s="117" t="e">
        <f>VLOOKUP(E47,PreFixRef[],5,FALSE)</f>
        <v>#N/A</v>
      </c>
      <c r="Z47" s="117" t="e">
        <f>VLOOKUP(L47,PostFixRef[],6,FALSE)</f>
        <v>#N/A</v>
      </c>
      <c r="AA47" s="117" t="e">
        <f>VLOOKUP(E47,PreFixRef[],6,FALSE)</f>
        <v>#N/A</v>
      </c>
      <c r="AB47" s="117" t="e">
        <f>VLOOKUP(L47,PostFixRef[],7,FALSE)</f>
        <v>#N/A</v>
      </c>
      <c r="AC47" s="116"/>
      <c r="AD47" s="101" t="e">
        <f t="shared" si="25"/>
        <v>#N/A</v>
      </c>
      <c r="AE47" s="101" t="e">
        <f t="shared" si="26"/>
        <v>#N/A</v>
      </c>
      <c r="AF47" s="101" t="e">
        <f t="shared" si="27"/>
        <v>#N/A</v>
      </c>
      <c r="AG47" s="101" t="e">
        <f t="shared" si="28"/>
        <v>#N/A</v>
      </c>
      <c r="AH47" s="101" t="e">
        <f t="shared" si="29"/>
        <v>#N/A</v>
      </c>
      <c r="AI47" s="101" t="e">
        <f t="shared" si="30"/>
        <v>#N/A</v>
      </c>
      <c r="AJ47" s="101" t="e">
        <f t="shared" si="31"/>
        <v>#N/A</v>
      </c>
      <c r="AK47" s="102" t="e">
        <f t="shared" si="32"/>
        <v>#N/A</v>
      </c>
      <c r="AL47" s="124" t="e">
        <f>VLOOKUP(L47,PostFixRef[],8,FALSE)</f>
        <v>#N/A</v>
      </c>
      <c r="AM47" s="124" t="e">
        <f>VLOOKUP(S47,PostCtrlRef[],5,FALSE)</f>
        <v>#N/A</v>
      </c>
      <c r="AN47" s="124" t="e">
        <f>VLOOKUP(L47,PostFixRef[],9,FALSE)</f>
        <v>#N/A</v>
      </c>
      <c r="AO47" s="124" t="e">
        <f>VLOOKUP(S47,PostCtrlRef[],6,FALSE)</f>
        <v>#N/A</v>
      </c>
      <c r="AP47" s="102" t="e">
        <f t="shared" si="33"/>
        <v>#N/A</v>
      </c>
      <c r="AQ47" s="101" t="str">
        <f t="shared" si="34"/>
        <v>N/A</v>
      </c>
      <c r="AR47" s="103"/>
      <c r="AS47" s="103"/>
      <c r="AT47" s="103" t="e">
        <f t="shared" si="35"/>
        <v>#N/A</v>
      </c>
      <c r="AU47" s="104"/>
      <c r="AV47" s="105"/>
      <c r="AW47" s="130">
        <f>1</f>
        <v>1</v>
      </c>
    </row>
    <row r="48" spans="1:49" ht="15.75" customHeight="1">
      <c r="A48" s="106">
        <f t="shared" si="22"/>
        <v>25</v>
      </c>
      <c r="B48" s="112"/>
      <c r="C48" s="126"/>
      <c r="D48" s="113"/>
      <c r="E48" s="112"/>
      <c r="F48" s="117"/>
      <c r="G48" s="113" t="e">
        <f>VLOOKUP(E48,PreFixRef[],2,FALSE)</f>
        <v>#N/A</v>
      </c>
      <c r="H48" s="112"/>
      <c r="I48" s="117"/>
      <c r="J48" s="117"/>
      <c r="K48" s="113"/>
      <c r="L48" s="113" t="e">
        <f>VLOOKUP(E48,PreFixRef[],3,FALSE)</f>
        <v>#N/A</v>
      </c>
      <c r="M48" s="116" t="e">
        <f>VLOOKUP(E48,PreFixRef[],4,FALSE)</f>
        <v>#N/A</v>
      </c>
      <c r="N48" s="112" t="e">
        <f>VLOOKUP(L48,PostFixRef[],2,FALSE)</f>
        <v>#N/A</v>
      </c>
      <c r="O48" s="112" t="e">
        <f>VLOOKUP(L48,PostFixRef[],3,FALSE)</f>
        <v>#N/A</v>
      </c>
      <c r="P48" s="112" t="e">
        <f>VLOOKUP(L48,PostFixRef[],4,FALSE)</f>
        <v>#N/A</v>
      </c>
      <c r="Q48" s="117">
        <f t="shared" si="23"/>
        <v>0</v>
      </c>
      <c r="R48" s="113" t="e">
        <f>VLOOKUP(L48,PostFixRef[],5,FALSE)</f>
        <v>#N/A</v>
      </c>
      <c r="S48" s="113"/>
      <c r="T48" s="113" t="e">
        <f>VLOOKUP(S48,PostCtrlRef[],2,FALSE)</f>
        <v>#N/A</v>
      </c>
      <c r="U48" s="113" t="e">
        <f>VLOOKUP(S48,PostCtrlRef[],3,FALSE)</f>
        <v>#N/A</v>
      </c>
      <c r="V48" s="113" t="e">
        <f>VLOOKUP(S48,PostCtrlRef[],4,FALSE)</f>
        <v>#N/A</v>
      </c>
      <c r="W48" s="113"/>
      <c r="X48" s="113" t="e">
        <f t="shared" si="24"/>
        <v>#N/A</v>
      </c>
      <c r="Y48" s="117" t="e">
        <f>VLOOKUP(E48,PreFixRef[],5,FALSE)</f>
        <v>#N/A</v>
      </c>
      <c r="Z48" s="117" t="e">
        <f>VLOOKUP(L48,PostFixRef[],6,FALSE)</f>
        <v>#N/A</v>
      </c>
      <c r="AA48" s="117" t="e">
        <f>VLOOKUP(E48,PreFixRef[],6,FALSE)</f>
        <v>#N/A</v>
      </c>
      <c r="AB48" s="117" t="e">
        <f>VLOOKUP(L48,PostFixRef[],7,FALSE)</f>
        <v>#N/A</v>
      </c>
      <c r="AC48" s="116"/>
      <c r="AD48" s="101" t="e">
        <f t="shared" si="25"/>
        <v>#N/A</v>
      </c>
      <c r="AE48" s="101" t="e">
        <f t="shared" si="26"/>
        <v>#N/A</v>
      </c>
      <c r="AF48" s="101" t="e">
        <f t="shared" si="27"/>
        <v>#N/A</v>
      </c>
      <c r="AG48" s="101" t="e">
        <f t="shared" si="28"/>
        <v>#N/A</v>
      </c>
      <c r="AH48" s="101" t="e">
        <f t="shared" si="29"/>
        <v>#N/A</v>
      </c>
      <c r="AI48" s="101" t="e">
        <f t="shared" si="30"/>
        <v>#N/A</v>
      </c>
      <c r="AJ48" s="101" t="e">
        <f t="shared" si="31"/>
        <v>#N/A</v>
      </c>
      <c r="AK48" s="102" t="e">
        <f t="shared" si="32"/>
        <v>#N/A</v>
      </c>
      <c r="AL48" s="124" t="e">
        <f>VLOOKUP(L48,PostFixRef[],8,FALSE)</f>
        <v>#N/A</v>
      </c>
      <c r="AM48" s="124" t="e">
        <f>VLOOKUP(S48,PostCtrlRef[],5,FALSE)</f>
        <v>#N/A</v>
      </c>
      <c r="AN48" s="124" t="e">
        <f>VLOOKUP(L48,PostFixRef[],9,FALSE)</f>
        <v>#N/A</v>
      </c>
      <c r="AO48" s="124" t="e">
        <f>VLOOKUP(S48,PostCtrlRef[],6,FALSE)</f>
        <v>#N/A</v>
      </c>
      <c r="AP48" s="102" t="e">
        <f t="shared" si="33"/>
        <v>#N/A</v>
      </c>
      <c r="AQ48" s="101" t="str">
        <f t="shared" si="34"/>
        <v>N/A</v>
      </c>
      <c r="AR48" s="103"/>
      <c r="AS48" s="103"/>
      <c r="AT48" s="103" t="e">
        <f t="shared" si="35"/>
        <v>#N/A</v>
      </c>
      <c r="AU48" s="104"/>
      <c r="AV48" s="105"/>
      <c r="AW48" s="130">
        <f>1</f>
        <v>1</v>
      </c>
    </row>
    <row r="49" spans="1:49" ht="15.75" customHeight="1">
      <c r="A49" s="106">
        <f t="shared" si="22"/>
        <v>26</v>
      </c>
      <c r="B49" s="112"/>
      <c r="C49" s="126"/>
      <c r="D49" s="113"/>
      <c r="E49" s="112"/>
      <c r="F49" s="117"/>
      <c r="G49" s="113" t="e">
        <f>VLOOKUP(E49,PreFixRef[],2,FALSE)</f>
        <v>#N/A</v>
      </c>
      <c r="H49" s="112"/>
      <c r="I49" s="117"/>
      <c r="J49" s="117"/>
      <c r="K49" s="113"/>
      <c r="L49" s="113" t="e">
        <f>VLOOKUP(E49,PreFixRef[],3,FALSE)</f>
        <v>#N/A</v>
      </c>
      <c r="M49" s="116" t="e">
        <f>VLOOKUP(E49,PreFixRef[],4,FALSE)</f>
        <v>#N/A</v>
      </c>
      <c r="N49" s="112" t="e">
        <f>VLOOKUP(L49,PostFixRef[],2,FALSE)</f>
        <v>#N/A</v>
      </c>
      <c r="O49" s="112" t="e">
        <f>VLOOKUP(L49,PostFixRef[],3,FALSE)</f>
        <v>#N/A</v>
      </c>
      <c r="P49" s="112" t="e">
        <f>VLOOKUP(L49,PostFixRef[],4,FALSE)</f>
        <v>#N/A</v>
      </c>
      <c r="Q49" s="117">
        <f t="shared" si="23"/>
        <v>0</v>
      </c>
      <c r="R49" s="113" t="e">
        <f>VLOOKUP(L49,PostFixRef[],5,FALSE)</f>
        <v>#N/A</v>
      </c>
      <c r="S49" s="113"/>
      <c r="T49" s="113" t="e">
        <f>VLOOKUP(S49,PostCtrlRef[],2,FALSE)</f>
        <v>#N/A</v>
      </c>
      <c r="U49" s="113" t="e">
        <f>VLOOKUP(S49,PostCtrlRef[],3,FALSE)</f>
        <v>#N/A</v>
      </c>
      <c r="V49" s="113" t="e">
        <f>VLOOKUP(S49,PostCtrlRef[],4,FALSE)</f>
        <v>#N/A</v>
      </c>
      <c r="W49" s="113"/>
      <c r="X49" s="113" t="e">
        <f t="shared" si="24"/>
        <v>#N/A</v>
      </c>
      <c r="Y49" s="117" t="e">
        <f>VLOOKUP(E49,PreFixRef[],5,FALSE)</f>
        <v>#N/A</v>
      </c>
      <c r="Z49" s="117" t="e">
        <f>VLOOKUP(L49,PostFixRef[],6,FALSE)</f>
        <v>#N/A</v>
      </c>
      <c r="AA49" s="117" t="e">
        <f>VLOOKUP(E49,PreFixRef[],6,FALSE)</f>
        <v>#N/A</v>
      </c>
      <c r="AB49" s="117" t="e">
        <f>VLOOKUP(L49,PostFixRef[],7,FALSE)</f>
        <v>#N/A</v>
      </c>
      <c r="AC49" s="116"/>
      <c r="AD49" s="101" t="e">
        <f t="shared" si="25"/>
        <v>#N/A</v>
      </c>
      <c r="AE49" s="101" t="e">
        <f t="shared" si="26"/>
        <v>#N/A</v>
      </c>
      <c r="AF49" s="101" t="e">
        <f t="shared" si="27"/>
        <v>#N/A</v>
      </c>
      <c r="AG49" s="101" t="e">
        <f t="shared" si="28"/>
        <v>#N/A</v>
      </c>
      <c r="AH49" s="101" t="e">
        <f t="shared" si="29"/>
        <v>#N/A</v>
      </c>
      <c r="AI49" s="101" t="e">
        <f t="shared" si="30"/>
        <v>#N/A</v>
      </c>
      <c r="AJ49" s="101" t="e">
        <f t="shared" si="31"/>
        <v>#N/A</v>
      </c>
      <c r="AK49" s="102" t="e">
        <f t="shared" si="32"/>
        <v>#N/A</v>
      </c>
      <c r="AL49" s="124" t="e">
        <f>VLOOKUP(L49,PostFixRef[],8,FALSE)</f>
        <v>#N/A</v>
      </c>
      <c r="AM49" s="124" t="e">
        <f>VLOOKUP(S49,PostCtrlRef[],5,FALSE)</f>
        <v>#N/A</v>
      </c>
      <c r="AN49" s="124" t="e">
        <f>VLOOKUP(L49,PostFixRef[],9,FALSE)</f>
        <v>#N/A</v>
      </c>
      <c r="AO49" s="124" t="e">
        <f>VLOOKUP(S49,PostCtrlRef[],6,FALSE)</f>
        <v>#N/A</v>
      </c>
      <c r="AP49" s="102" t="e">
        <f t="shared" si="33"/>
        <v>#N/A</v>
      </c>
      <c r="AQ49" s="101" t="str">
        <f t="shared" si="34"/>
        <v>N/A</v>
      </c>
      <c r="AR49" s="103"/>
      <c r="AS49" s="103"/>
      <c r="AT49" s="103" t="e">
        <f t="shared" si="35"/>
        <v>#N/A</v>
      </c>
      <c r="AU49" s="104"/>
      <c r="AV49" s="105"/>
      <c r="AW49" s="130">
        <f>1</f>
        <v>1</v>
      </c>
    </row>
    <row r="50" spans="1:49" ht="15.75" customHeight="1">
      <c r="A50" s="106">
        <f>A49+1</f>
        <v>27</v>
      </c>
      <c r="B50" s="112"/>
      <c r="C50" s="126"/>
      <c r="D50" s="113"/>
      <c r="E50" s="112"/>
      <c r="F50" s="117"/>
      <c r="G50" s="113" t="e">
        <f>VLOOKUP(E50,PreFixRef[],2,FALSE)</f>
        <v>#N/A</v>
      </c>
      <c r="H50" s="112"/>
      <c r="I50" s="117"/>
      <c r="J50" s="117"/>
      <c r="K50" s="113"/>
      <c r="L50" s="113" t="e">
        <f>VLOOKUP(E50,PreFixRef[],3,FALSE)</f>
        <v>#N/A</v>
      </c>
      <c r="M50" s="116" t="e">
        <f>VLOOKUP(E50,PreFixRef[],4,FALSE)</f>
        <v>#N/A</v>
      </c>
      <c r="N50" s="112" t="e">
        <f>VLOOKUP(L50,PostFixRef[],2,FALSE)</f>
        <v>#N/A</v>
      </c>
      <c r="O50" s="112" t="e">
        <f>VLOOKUP(L50,PostFixRef[],3,FALSE)</f>
        <v>#N/A</v>
      </c>
      <c r="P50" s="112" t="e">
        <f>VLOOKUP(L50,PostFixRef[],4,FALSE)</f>
        <v>#N/A</v>
      </c>
      <c r="Q50" s="117">
        <f t="shared" ref="Q50:Q53" si="36">F50</f>
        <v>0</v>
      </c>
      <c r="R50" s="113" t="e">
        <f>VLOOKUP(L50,PostFixRef[],5,FALSE)</f>
        <v>#N/A</v>
      </c>
      <c r="S50" s="113"/>
      <c r="T50" s="113" t="e">
        <f>VLOOKUP(S50,PostCtrlRef[],2,FALSE)</f>
        <v>#N/A</v>
      </c>
      <c r="U50" s="113" t="e">
        <f>VLOOKUP(S50,PostCtrlRef[],3,FALSE)</f>
        <v>#N/A</v>
      </c>
      <c r="V50" s="113" t="e">
        <f>VLOOKUP(S50,PostCtrlRef[],4,FALSE)</f>
        <v>#N/A</v>
      </c>
      <c r="W50" s="113"/>
      <c r="X50" s="113" t="e">
        <f t="shared" ref="X50:X53" si="37">_xlfn.IFS(S50="Occupancy",W50*0.5,S50="Switch Sensor",W50*0.5,S50="Ceiling Mount Sensor",W50*0.5,S50="Timer Control",W50*(1-0.3),S50="No Upgrade",W50)</f>
        <v>#N/A</v>
      </c>
      <c r="Y50" s="117" t="e">
        <f>VLOOKUP(E50,PreFixRef[],5,FALSE)</f>
        <v>#N/A</v>
      </c>
      <c r="Z50" s="117" t="e">
        <f>VLOOKUP(L50,PostFixRef[],6,FALSE)</f>
        <v>#N/A</v>
      </c>
      <c r="AA50" s="117" t="e">
        <f>VLOOKUP(E50,PreFixRef[],6,FALSE)</f>
        <v>#N/A</v>
      </c>
      <c r="AB50" s="117" t="e">
        <f>VLOOKUP(L50,PostFixRef[],7,FALSE)</f>
        <v>#N/A</v>
      </c>
      <c r="AC50" s="116"/>
      <c r="AD50" s="101" t="e">
        <f t="shared" ref="AD50:AD53" si="38">(F50*Y50)/1000</f>
        <v>#N/A</v>
      </c>
      <c r="AE50" s="101" t="e">
        <f t="shared" ref="AE50:AE53" si="39">(Q50*Z50)/1000</f>
        <v>#N/A</v>
      </c>
      <c r="AF50" s="101" t="e">
        <f t="shared" ref="AF50:AF53" si="40">(AA50*W50)/1000</f>
        <v>#N/A</v>
      </c>
      <c r="AG50" s="101" t="e">
        <f t="shared" ref="AG50:AG53" si="41">(AB50*X50)/1000</f>
        <v>#N/A</v>
      </c>
      <c r="AH50" s="101" t="e">
        <f t="shared" ref="AH50:AH53" si="42">(F50*Y50*W50)/1000</f>
        <v>#N/A</v>
      </c>
      <c r="AI50" s="101" t="e">
        <f t="shared" ref="AI50:AI53" si="43">(Q50*Z50*X50)/1000</f>
        <v>#N/A</v>
      </c>
      <c r="AJ50" s="101" t="e">
        <f t="shared" ref="AJ50:AJ53" si="44">AH50-AI50</f>
        <v>#N/A</v>
      </c>
      <c r="AK50" s="102" t="e">
        <f t="shared" ref="AK50:AK53" si="45">AJ50*$B$22</f>
        <v>#N/A</v>
      </c>
      <c r="AL50" s="124" t="e">
        <f>VLOOKUP(L50,PostFixRef[],8,FALSE)</f>
        <v>#N/A</v>
      </c>
      <c r="AM50" s="124" t="e">
        <f>VLOOKUP(S50,PostCtrlRef[],5,FALSE)</f>
        <v>#N/A</v>
      </c>
      <c r="AN50" s="124" t="e">
        <f>VLOOKUP(L50,PostFixRef[],9,FALSE)</f>
        <v>#N/A</v>
      </c>
      <c r="AO50" s="124" t="e">
        <f>VLOOKUP(S50,PostCtrlRef[],6,FALSE)</f>
        <v>#N/A</v>
      </c>
      <c r="AP50" s="102" t="e">
        <f t="shared" ref="AP50:AP53" si="46">(Q50*AL50)+(V50*AM50)+(Q50*AN50)+(V50*AO50)</f>
        <v>#N/A</v>
      </c>
      <c r="AQ50" s="101" t="str">
        <f t="shared" ref="AQ50:AQ53" si="47">IFERROR(AP50/AK50,"N/A")</f>
        <v>N/A</v>
      </c>
      <c r="AR50" s="103"/>
      <c r="AS50" s="103"/>
      <c r="AT50" s="103" t="e">
        <f t="shared" ref="AT50:AT53" si="48">(AR50*Q50)+(AS50*V50)</f>
        <v>#N/A</v>
      </c>
      <c r="AU50" s="104"/>
      <c r="AV50" s="105"/>
      <c r="AW50" s="130">
        <f>1</f>
        <v>1</v>
      </c>
    </row>
    <row r="51" spans="1:49" ht="15.75" customHeight="1">
      <c r="A51" s="106">
        <f t="shared" si="22"/>
        <v>28</v>
      </c>
      <c r="B51" s="112"/>
      <c r="C51" s="126"/>
      <c r="D51" s="113"/>
      <c r="E51" s="112"/>
      <c r="F51" s="117"/>
      <c r="G51" s="113" t="e">
        <f>VLOOKUP(E51,PreFixRef[],2,FALSE)</f>
        <v>#N/A</v>
      </c>
      <c r="H51" s="112"/>
      <c r="I51" s="117"/>
      <c r="J51" s="117"/>
      <c r="K51" s="113"/>
      <c r="L51" s="113" t="e">
        <f>VLOOKUP(E51,PreFixRef[],3,FALSE)</f>
        <v>#N/A</v>
      </c>
      <c r="M51" s="116" t="e">
        <f>VLOOKUP(E51,PreFixRef[],4,FALSE)</f>
        <v>#N/A</v>
      </c>
      <c r="N51" s="112" t="e">
        <f>VLOOKUP(L51,PostFixRef[],2,FALSE)</f>
        <v>#N/A</v>
      </c>
      <c r="O51" s="112" t="e">
        <f>VLOOKUP(L51,PostFixRef[],3,FALSE)</f>
        <v>#N/A</v>
      </c>
      <c r="P51" s="112" t="e">
        <f>VLOOKUP(L51,PostFixRef[],4,FALSE)</f>
        <v>#N/A</v>
      </c>
      <c r="Q51" s="117">
        <f t="shared" si="36"/>
        <v>0</v>
      </c>
      <c r="R51" s="113" t="e">
        <f>VLOOKUP(L51,PostFixRef[],5,FALSE)</f>
        <v>#N/A</v>
      </c>
      <c r="S51" s="113"/>
      <c r="T51" s="113" t="e">
        <f>VLOOKUP(S51,PostCtrlRef[],2,FALSE)</f>
        <v>#N/A</v>
      </c>
      <c r="U51" s="113" t="e">
        <f>VLOOKUP(S51,PostCtrlRef[],3,FALSE)</f>
        <v>#N/A</v>
      </c>
      <c r="V51" s="113" t="e">
        <f>VLOOKUP(S51,PostCtrlRef[],4,FALSE)</f>
        <v>#N/A</v>
      </c>
      <c r="W51" s="113"/>
      <c r="X51" s="113" t="e">
        <f t="shared" si="37"/>
        <v>#N/A</v>
      </c>
      <c r="Y51" s="117" t="e">
        <f>VLOOKUP(E51,PreFixRef[],5,FALSE)</f>
        <v>#N/A</v>
      </c>
      <c r="Z51" s="117" t="e">
        <f>VLOOKUP(L51,PostFixRef[],6,FALSE)</f>
        <v>#N/A</v>
      </c>
      <c r="AA51" s="117" t="e">
        <f>VLOOKUP(E51,PreFixRef[],6,FALSE)</f>
        <v>#N/A</v>
      </c>
      <c r="AB51" s="117" t="e">
        <f>VLOOKUP(L51,PostFixRef[],7,FALSE)</f>
        <v>#N/A</v>
      </c>
      <c r="AC51" s="116"/>
      <c r="AD51" s="101" t="e">
        <f t="shared" si="38"/>
        <v>#N/A</v>
      </c>
      <c r="AE51" s="101" t="e">
        <f t="shared" si="39"/>
        <v>#N/A</v>
      </c>
      <c r="AF51" s="101" t="e">
        <f t="shared" si="40"/>
        <v>#N/A</v>
      </c>
      <c r="AG51" s="101" t="e">
        <f t="shared" si="41"/>
        <v>#N/A</v>
      </c>
      <c r="AH51" s="101" t="e">
        <f t="shared" si="42"/>
        <v>#N/A</v>
      </c>
      <c r="AI51" s="101" t="e">
        <f t="shared" si="43"/>
        <v>#N/A</v>
      </c>
      <c r="AJ51" s="101" t="e">
        <f t="shared" si="44"/>
        <v>#N/A</v>
      </c>
      <c r="AK51" s="102" t="e">
        <f t="shared" si="45"/>
        <v>#N/A</v>
      </c>
      <c r="AL51" s="124" t="e">
        <f>VLOOKUP(L51,PostFixRef[],8,FALSE)</f>
        <v>#N/A</v>
      </c>
      <c r="AM51" s="124" t="e">
        <f>VLOOKUP(S51,PostCtrlRef[],5,FALSE)</f>
        <v>#N/A</v>
      </c>
      <c r="AN51" s="124" t="e">
        <f>VLOOKUP(L51,PostFixRef[],9,FALSE)</f>
        <v>#N/A</v>
      </c>
      <c r="AO51" s="124" t="e">
        <f>VLOOKUP(S51,PostCtrlRef[],6,FALSE)</f>
        <v>#N/A</v>
      </c>
      <c r="AP51" s="102" t="e">
        <f t="shared" si="46"/>
        <v>#N/A</v>
      </c>
      <c r="AQ51" s="101" t="str">
        <f t="shared" si="47"/>
        <v>N/A</v>
      </c>
      <c r="AR51" s="103"/>
      <c r="AS51" s="103"/>
      <c r="AT51" s="103" t="e">
        <f t="shared" si="48"/>
        <v>#N/A</v>
      </c>
      <c r="AU51" s="104"/>
      <c r="AV51" s="105"/>
      <c r="AW51" s="130">
        <f>1</f>
        <v>1</v>
      </c>
    </row>
    <row r="52" spans="1:49" ht="15.75" customHeight="1">
      <c r="A52" s="106">
        <f t="shared" si="22"/>
        <v>29</v>
      </c>
      <c r="B52" s="112"/>
      <c r="C52" s="126"/>
      <c r="D52" s="113"/>
      <c r="E52" s="112"/>
      <c r="F52" s="117"/>
      <c r="G52" s="113" t="e">
        <f>VLOOKUP(E52,PreFixRef[],2,FALSE)</f>
        <v>#N/A</v>
      </c>
      <c r="H52" s="112"/>
      <c r="I52" s="117"/>
      <c r="J52" s="117"/>
      <c r="K52" s="113"/>
      <c r="L52" s="113" t="e">
        <f>VLOOKUP(E52,PreFixRef[],3,FALSE)</f>
        <v>#N/A</v>
      </c>
      <c r="M52" s="116" t="e">
        <f>VLOOKUP(E52,PreFixRef[],4,FALSE)</f>
        <v>#N/A</v>
      </c>
      <c r="N52" s="112" t="e">
        <f>VLOOKUP(L52,PostFixRef[],2,FALSE)</f>
        <v>#N/A</v>
      </c>
      <c r="O52" s="112" t="e">
        <f>VLOOKUP(L52,PostFixRef[],3,FALSE)</f>
        <v>#N/A</v>
      </c>
      <c r="P52" s="112" t="e">
        <f>VLOOKUP(L52,PostFixRef[],4,FALSE)</f>
        <v>#N/A</v>
      </c>
      <c r="Q52" s="117">
        <f t="shared" si="36"/>
        <v>0</v>
      </c>
      <c r="R52" s="113" t="e">
        <f>VLOOKUP(L52,PostFixRef[],5,FALSE)</f>
        <v>#N/A</v>
      </c>
      <c r="S52" s="113"/>
      <c r="T52" s="113" t="e">
        <f>VLOOKUP(S52,PostCtrlRef[],2,FALSE)</f>
        <v>#N/A</v>
      </c>
      <c r="U52" s="113" t="e">
        <f>VLOOKUP(S52,PostCtrlRef[],3,FALSE)</f>
        <v>#N/A</v>
      </c>
      <c r="V52" s="113" t="e">
        <f>VLOOKUP(S52,PostCtrlRef[],4,FALSE)</f>
        <v>#N/A</v>
      </c>
      <c r="W52" s="113"/>
      <c r="X52" s="113" t="e">
        <f t="shared" si="37"/>
        <v>#N/A</v>
      </c>
      <c r="Y52" s="117" t="e">
        <f>VLOOKUP(E52,PreFixRef[],5,FALSE)</f>
        <v>#N/A</v>
      </c>
      <c r="Z52" s="117" t="e">
        <f>VLOOKUP(L52,PostFixRef[],6,FALSE)</f>
        <v>#N/A</v>
      </c>
      <c r="AA52" s="117" t="e">
        <f>VLOOKUP(E52,PreFixRef[],6,FALSE)</f>
        <v>#N/A</v>
      </c>
      <c r="AB52" s="117" t="e">
        <f>VLOOKUP(L52,PostFixRef[],7,FALSE)</f>
        <v>#N/A</v>
      </c>
      <c r="AC52" s="116"/>
      <c r="AD52" s="101" t="e">
        <f t="shared" si="38"/>
        <v>#N/A</v>
      </c>
      <c r="AE52" s="101" t="e">
        <f t="shared" si="39"/>
        <v>#N/A</v>
      </c>
      <c r="AF52" s="101" t="e">
        <f t="shared" si="40"/>
        <v>#N/A</v>
      </c>
      <c r="AG52" s="101" t="e">
        <f t="shared" si="41"/>
        <v>#N/A</v>
      </c>
      <c r="AH52" s="101" t="e">
        <f t="shared" si="42"/>
        <v>#N/A</v>
      </c>
      <c r="AI52" s="101" t="e">
        <f t="shared" si="43"/>
        <v>#N/A</v>
      </c>
      <c r="AJ52" s="101" t="e">
        <f t="shared" si="44"/>
        <v>#N/A</v>
      </c>
      <c r="AK52" s="102" t="e">
        <f t="shared" si="45"/>
        <v>#N/A</v>
      </c>
      <c r="AL52" s="124" t="e">
        <f>VLOOKUP(L52,PostFixRef[],8,FALSE)</f>
        <v>#N/A</v>
      </c>
      <c r="AM52" s="124" t="e">
        <f>VLOOKUP(S52,PostCtrlRef[],5,FALSE)</f>
        <v>#N/A</v>
      </c>
      <c r="AN52" s="124" t="e">
        <f>VLOOKUP(L52,PostFixRef[],9,FALSE)</f>
        <v>#N/A</v>
      </c>
      <c r="AO52" s="124" t="e">
        <f>VLOOKUP(S52,PostCtrlRef[],6,FALSE)</f>
        <v>#N/A</v>
      </c>
      <c r="AP52" s="102" t="e">
        <f t="shared" si="46"/>
        <v>#N/A</v>
      </c>
      <c r="AQ52" s="101" t="str">
        <f t="shared" si="47"/>
        <v>N/A</v>
      </c>
      <c r="AR52" s="103"/>
      <c r="AS52" s="103"/>
      <c r="AT52" s="103" t="e">
        <f t="shared" si="48"/>
        <v>#N/A</v>
      </c>
      <c r="AU52" s="104"/>
      <c r="AV52" s="105"/>
      <c r="AW52" s="130">
        <f>1</f>
        <v>1</v>
      </c>
    </row>
    <row r="53" spans="1:49" ht="15.75" customHeight="1">
      <c r="A53" s="106">
        <f t="shared" si="22"/>
        <v>30</v>
      </c>
      <c r="B53" s="112"/>
      <c r="C53" s="126"/>
      <c r="D53" s="113"/>
      <c r="E53" s="112"/>
      <c r="F53" s="117"/>
      <c r="G53" s="113" t="e">
        <f>VLOOKUP(E53,PreFixRef[],2,FALSE)</f>
        <v>#N/A</v>
      </c>
      <c r="H53" s="112"/>
      <c r="I53" s="117"/>
      <c r="J53" s="117"/>
      <c r="K53" s="113"/>
      <c r="L53" s="113" t="e">
        <f>VLOOKUP(E53,PreFixRef[],3,FALSE)</f>
        <v>#N/A</v>
      </c>
      <c r="M53" s="116" t="e">
        <f>VLOOKUP(E53,PreFixRef[],4,FALSE)</f>
        <v>#N/A</v>
      </c>
      <c r="N53" s="112" t="e">
        <f>VLOOKUP(L53,PostFixRef[],2,FALSE)</f>
        <v>#N/A</v>
      </c>
      <c r="O53" s="112" t="e">
        <f>VLOOKUP(L53,PostFixRef[],3,FALSE)</f>
        <v>#N/A</v>
      </c>
      <c r="P53" s="112" t="e">
        <f>VLOOKUP(L53,PostFixRef[],4,FALSE)</f>
        <v>#N/A</v>
      </c>
      <c r="Q53" s="117">
        <f t="shared" si="36"/>
        <v>0</v>
      </c>
      <c r="R53" s="113" t="e">
        <f>VLOOKUP(L53,PostFixRef[],5,FALSE)</f>
        <v>#N/A</v>
      </c>
      <c r="S53" s="113"/>
      <c r="T53" s="113" t="e">
        <f>VLOOKUP(S53,PostCtrlRef[],2,FALSE)</f>
        <v>#N/A</v>
      </c>
      <c r="U53" s="113" t="e">
        <f>VLOOKUP(S53,PostCtrlRef[],3,FALSE)</f>
        <v>#N/A</v>
      </c>
      <c r="V53" s="113" t="e">
        <f>VLOOKUP(S53,PostCtrlRef[],4,FALSE)</f>
        <v>#N/A</v>
      </c>
      <c r="W53" s="113"/>
      <c r="X53" s="113" t="e">
        <f t="shared" si="37"/>
        <v>#N/A</v>
      </c>
      <c r="Y53" s="117" t="e">
        <f>VLOOKUP(E53,PreFixRef[],5,FALSE)</f>
        <v>#N/A</v>
      </c>
      <c r="Z53" s="117" t="e">
        <f>VLOOKUP(L53,PostFixRef[],6,FALSE)</f>
        <v>#N/A</v>
      </c>
      <c r="AA53" s="117" t="e">
        <f>VLOOKUP(E53,PreFixRef[],6,FALSE)</f>
        <v>#N/A</v>
      </c>
      <c r="AB53" s="117" t="e">
        <f>VLOOKUP(L53,PostFixRef[],7,FALSE)</f>
        <v>#N/A</v>
      </c>
      <c r="AC53" s="116"/>
      <c r="AD53" s="101" t="e">
        <f t="shared" si="38"/>
        <v>#N/A</v>
      </c>
      <c r="AE53" s="101" t="e">
        <f t="shared" si="39"/>
        <v>#N/A</v>
      </c>
      <c r="AF53" s="101" t="e">
        <f t="shared" si="40"/>
        <v>#N/A</v>
      </c>
      <c r="AG53" s="101" t="e">
        <f t="shared" si="41"/>
        <v>#N/A</v>
      </c>
      <c r="AH53" s="101" t="e">
        <f t="shared" si="42"/>
        <v>#N/A</v>
      </c>
      <c r="AI53" s="101" t="e">
        <f t="shared" si="43"/>
        <v>#N/A</v>
      </c>
      <c r="AJ53" s="101" t="e">
        <f t="shared" si="44"/>
        <v>#N/A</v>
      </c>
      <c r="AK53" s="102" t="e">
        <f t="shared" si="45"/>
        <v>#N/A</v>
      </c>
      <c r="AL53" s="124" t="e">
        <f>VLOOKUP(L53,PostFixRef[],8,FALSE)</f>
        <v>#N/A</v>
      </c>
      <c r="AM53" s="124" t="e">
        <f>VLOOKUP(S53,PostCtrlRef[],5,FALSE)</f>
        <v>#N/A</v>
      </c>
      <c r="AN53" s="124" t="e">
        <f>VLOOKUP(L53,PostFixRef[],9,FALSE)</f>
        <v>#N/A</v>
      </c>
      <c r="AO53" s="124" t="e">
        <f>VLOOKUP(S53,PostCtrlRef[],6,FALSE)</f>
        <v>#N/A</v>
      </c>
      <c r="AP53" s="102" t="e">
        <f t="shared" si="46"/>
        <v>#N/A</v>
      </c>
      <c r="AQ53" s="101" t="str">
        <f t="shared" si="47"/>
        <v>N/A</v>
      </c>
      <c r="AR53" s="103"/>
      <c r="AS53" s="103"/>
      <c r="AT53" s="103" t="e">
        <f t="shared" si="48"/>
        <v>#N/A</v>
      </c>
      <c r="AU53" s="104"/>
      <c r="AV53" s="105"/>
      <c r="AW53" s="131">
        <f>1</f>
        <v>1</v>
      </c>
    </row>
    <row r="54" spans="1:49" ht="15.75" customHeight="1"/>
    <row r="55" spans="1:49" ht="15.75" customHeight="1"/>
    <row r="56" spans="1:49" ht="15.75" customHeight="1"/>
    <row r="57" spans="1:49" ht="15.75" customHeight="1"/>
    <row r="58" spans="1:49" ht="15.75" customHeight="1"/>
    <row r="59" spans="1:49" ht="15.75" customHeight="1"/>
    <row r="60" spans="1:49" ht="15.75" customHeight="1"/>
    <row r="61" spans="1:49" ht="15.75" customHeight="1"/>
    <row r="62" spans="1:49" ht="15.75" customHeight="1"/>
    <row r="63" spans="1:49" ht="15.75" customHeight="1"/>
    <row r="64" spans="1:49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</sheetData>
  <mergeCells count="1">
    <mergeCell ref="B1:C1"/>
  </mergeCells>
  <conditionalFormatting sqref="E6">
    <cfRule type="containsText" dxfId="102" priority="10" operator="containsText" text="No">
      <formula>NOT(ISERROR(SEARCH(("No"),(E6))))</formula>
    </cfRule>
  </conditionalFormatting>
  <conditionalFormatting sqref="E10:E12">
    <cfRule type="containsText" dxfId="101" priority="9" operator="containsText" text="No">
      <formula>NOT(ISERROR(SEARCH(("No"),(E10))))</formula>
    </cfRule>
  </conditionalFormatting>
  <conditionalFormatting sqref="A24:A53">
    <cfRule type="expression" dxfId="100" priority="1">
      <formula>SUM(IF(ISERROR(B24:AT24),1))&gt;1</formula>
    </cfRule>
  </conditionalFormatting>
  <dataValidations count="2">
    <dataValidation type="list" allowBlank="1" showInputMessage="1" sqref="H24:H53" xr:uid="{1F5FB484-CA01-4478-B131-FCB4E2A5B0CF}">
      <formula1>PreCtrlList</formula1>
    </dataValidation>
    <dataValidation type="list" allowBlank="1" showInputMessage="1" sqref="S24:S53" xr:uid="{DE98D519-8178-445A-B7EC-4587D668099D}">
      <formula1>PostCtrlList</formula1>
    </dataValidation>
  </dataValidations>
  <hyperlinks>
    <hyperlink ref="D1" r:id="rId1" xr:uid="{3C99818D-6D09-414E-8E1B-CCE36F561AA4}"/>
  </hyperlinks>
  <pageMargins left="0.7" right="0.7" top="0.75" bottom="0.75" header="0" footer="0"/>
  <pageSetup orientation="landscape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22629-3333-464D-92C0-9771C15A1765}">
  <sheetPr codeName="Sheet2">
    <tabColor rgb="FF002060"/>
  </sheetPr>
  <dimension ref="A2:H3"/>
  <sheetViews>
    <sheetView workbookViewId="0">
      <selection activeCell="C16" sqref="C16"/>
    </sheetView>
  </sheetViews>
  <sheetFormatPr defaultRowHeight="14.4"/>
  <cols>
    <col min="1" max="1" width="23.109375" bestFit="1" customWidth="1"/>
    <col min="2" max="2" width="11.109375" bestFit="1" customWidth="1"/>
    <col min="3" max="3" width="9.5546875" bestFit="1" customWidth="1"/>
    <col min="4" max="4" width="26.33203125" bestFit="1" customWidth="1"/>
    <col min="6" max="6" width="23.6640625" bestFit="1" customWidth="1"/>
    <col min="7" max="7" width="26.6640625" bestFit="1" customWidth="1"/>
    <col min="8" max="8" width="26.88671875" bestFit="1" customWidth="1"/>
    <col min="9" max="9" width="12.33203125" bestFit="1" customWidth="1"/>
  </cols>
  <sheetData>
    <row r="2" spans="1:8" ht="54" customHeight="1">
      <c r="A2" s="91" t="s">
        <v>36</v>
      </c>
      <c r="B2" s="63" t="s">
        <v>419</v>
      </c>
      <c r="C2" s="63" t="s">
        <v>425</v>
      </c>
      <c r="D2" s="128" t="s">
        <v>438</v>
      </c>
      <c r="F2" s="91" t="s">
        <v>43</v>
      </c>
      <c r="G2" s="63" t="s">
        <v>426</v>
      </c>
      <c r="H2" s="128" t="s">
        <v>439</v>
      </c>
    </row>
    <row r="3" spans="1:8">
      <c r="A3" s="8" t="s">
        <v>431</v>
      </c>
      <c r="B3" s="90">
        <v>0</v>
      </c>
      <c r="C3" s="90" t="e">
        <v>#N/A</v>
      </c>
      <c r="D3" s="136" t="e">
        <v>#N/A</v>
      </c>
      <c r="F3" s="8" t="s">
        <v>73</v>
      </c>
      <c r="G3" s="90" t="e">
        <v>#N/A</v>
      </c>
      <c r="H3" s="136" t="e">
        <v>#N/A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3">
    <tabColor rgb="FF002060"/>
    <outlinePr summaryBelow="0" summaryRight="0"/>
  </sheetPr>
  <dimension ref="B3:I23"/>
  <sheetViews>
    <sheetView workbookViewId="0">
      <selection activeCell="F35" sqref="F35"/>
    </sheetView>
  </sheetViews>
  <sheetFormatPr defaultColWidth="14.33203125" defaultRowHeight="15" customHeight="1"/>
  <sheetData>
    <row r="3" spans="2:9" ht="15" customHeight="1">
      <c r="B3" s="1" t="s">
        <v>0</v>
      </c>
      <c r="I3" s="25" t="s">
        <v>169</v>
      </c>
    </row>
    <row r="4" spans="2:9" ht="15" customHeight="1">
      <c r="B4" s="1"/>
      <c r="I4" s="25"/>
    </row>
    <row r="5" spans="2:9" ht="15" customHeight="1">
      <c r="B5" s="1" t="s">
        <v>2</v>
      </c>
      <c r="I5" s="25" t="s">
        <v>268</v>
      </c>
    </row>
    <row r="6" spans="2:9" ht="15" customHeight="1">
      <c r="B6" s="1"/>
      <c r="I6" s="25"/>
    </row>
    <row r="7" spans="2:9" ht="15" customHeight="1">
      <c r="B7" s="1" t="s">
        <v>3</v>
      </c>
      <c r="I7" s="25" t="s">
        <v>268</v>
      </c>
    </row>
    <row r="8" spans="2:9" ht="15" customHeight="1">
      <c r="B8" s="1"/>
      <c r="I8" s="25"/>
    </row>
    <row r="9" spans="2:9" ht="15" customHeight="1">
      <c r="B9" s="1" t="s">
        <v>4</v>
      </c>
      <c r="I9" s="25" t="s">
        <v>169</v>
      </c>
    </row>
    <row r="10" spans="2:9" ht="15" customHeight="1">
      <c r="B10" s="1"/>
      <c r="I10" s="25"/>
    </row>
    <row r="11" spans="2:9" ht="15" customHeight="1">
      <c r="B11" s="1" t="s">
        <v>5</v>
      </c>
      <c r="I11" s="25" t="s">
        <v>169</v>
      </c>
    </row>
    <row r="12" spans="2:9" ht="15" customHeight="1">
      <c r="B12" s="1"/>
      <c r="I12" s="25"/>
    </row>
    <row r="13" spans="2:9" ht="15" customHeight="1">
      <c r="B13" s="1" t="s">
        <v>6</v>
      </c>
      <c r="I13" s="69" t="s">
        <v>170</v>
      </c>
    </row>
    <row r="14" spans="2:9" ht="15" customHeight="1">
      <c r="B14" s="1"/>
      <c r="I14" s="25"/>
    </row>
    <row r="15" spans="2:9" ht="15" customHeight="1">
      <c r="B15" s="1" t="s">
        <v>7</v>
      </c>
      <c r="I15" s="25" t="s">
        <v>75</v>
      </c>
    </row>
    <row r="16" spans="2:9" ht="15" customHeight="1">
      <c r="B16" s="1"/>
      <c r="I16" s="25"/>
    </row>
    <row r="17" spans="2:9" ht="15" customHeight="1">
      <c r="B17" s="1" t="s">
        <v>8</v>
      </c>
      <c r="I17" s="69" t="s">
        <v>170</v>
      </c>
    </row>
    <row r="18" spans="2:9" ht="15" customHeight="1">
      <c r="B18" s="1"/>
      <c r="I18" s="25"/>
    </row>
    <row r="19" spans="2:9" ht="15" customHeight="1">
      <c r="B19" s="1" t="s">
        <v>9</v>
      </c>
      <c r="I19" s="25" t="s">
        <v>75</v>
      </c>
    </row>
    <row r="20" spans="2:9" ht="15" customHeight="1">
      <c r="B20" s="1"/>
      <c r="I20" s="25"/>
    </row>
    <row r="21" spans="2:9" ht="15" customHeight="1">
      <c r="B21" s="1" t="s">
        <v>10</v>
      </c>
      <c r="I21" s="25" t="s">
        <v>169</v>
      </c>
    </row>
    <row r="22" spans="2:9" ht="15" customHeight="1">
      <c r="B22" s="1"/>
      <c r="I22" s="25"/>
    </row>
    <row r="23" spans="2:9" ht="15" customHeight="1">
      <c r="B23" s="1" t="s">
        <v>11</v>
      </c>
      <c r="I23" s="25" t="s">
        <v>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69D75-767F-4E0D-8857-2E1241A100EE}">
  <sheetPr codeName="Sheet4">
    <tabColor rgb="FFFF0000"/>
  </sheetPr>
  <dimension ref="A1:AA126"/>
  <sheetViews>
    <sheetView topLeftCell="A19" zoomScale="80" zoomScaleNormal="80" workbookViewId="0">
      <selection activeCell="A47" sqref="A47"/>
    </sheetView>
  </sheetViews>
  <sheetFormatPr defaultColWidth="9.33203125" defaultRowHeight="14.4"/>
  <cols>
    <col min="1" max="1" width="44.6640625" style="72" customWidth="1"/>
    <col min="2" max="2" width="20" style="72" customWidth="1"/>
    <col min="3" max="3" width="39.5546875" style="72" customWidth="1"/>
    <col min="4" max="4" width="52.6640625" style="72" customWidth="1"/>
    <col min="5" max="5" width="26.5546875" style="72" customWidth="1"/>
    <col min="6" max="6" width="25" style="72" customWidth="1"/>
    <col min="7" max="7" width="32.5546875" style="72" customWidth="1"/>
    <col min="8" max="8" width="12" style="72" customWidth="1"/>
    <col min="9" max="9" width="55.5546875" style="72" bestFit="1" customWidth="1"/>
    <col min="10" max="10" width="21" style="72" customWidth="1"/>
    <col min="11" max="11" width="33.44140625" style="72" customWidth="1"/>
    <col min="12" max="12" width="21.44140625" style="72" customWidth="1"/>
    <col min="13" max="13" width="16.33203125" style="72" customWidth="1"/>
    <col min="14" max="14" width="24.33203125" style="72" customWidth="1"/>
    <col min="15" max="15" width="27.33203125" style="72" customWidth="1"/>
    <col min="16" max="16" width="24" style="72" customWidth="1"/>
    <col min="17" max="17" width="21.6640625" style="72" customWidth="1"/>
    <col min="18" max="18" width="9.33203125" style="72"/>
    <col min="19" max="19" width="23.6640625" style="72" customWidth="1"/>
    <col min="20" max="20" width="14.44140625" style="72" customWidth="1"/>
    <col min="21" max="21" width="16.6640625" style="72" bestFit="1" customWidth="1"/>
    <col min="22" max="22" width="6.5546875" style="72" customWidth="1"/>
    <col min="23" max="23" width="17.6640625" style="72" customWidth="1"/>
    <col min="24" max="24" width="15.33203125" style="72" customWidth="1"/>
    <col min="25" max="25" width="9.33203125" style="72" customWidth="1"/>
    <col min="26" max="26" width="26.6640625" style="72" bestFit="1" customWidth="1"/>
    <col min="27" max="27" width="24.5546875" style="72" bestFit="1" customWidth="1"/>
    <col min="28" max="16384" width="9.33203125" style="72"/>
  </cols>
  <sheetData>
    <row r="1" spans="1:27" ht="29.4" thickBot="1">
      <c r="A1" s="92" t="s">
        <v>29</v>
      </c>
      <c r="B1" s="92" t="s">
        <v>31</v>
      </c>
      <c r="C1" s="92" t="s">
        <v>36</v>
      </c>
      <c r="D1" s="93" t="s">
        <v>37</v>
      </c>
      <c r="E1" s="92" t="s">
        <v>49</v>
      </c>
      <c r="F1" s="92" t="s">
        <v>51</v>
      </c>
      <c r="G1" s="92" t="s">
        <v>254</v>
      </c>
      <c r="I1" s="23" t="s">
        <v>36</v>
      </c>
      <c r="J1" s="23" t="s">
        <v>38</v>
      </c>
      <c r="K1" s="23" t="s">
        <v>39</v>
      </c>
      <c r="L1" s="23" t="s">
        <v>40</v>
      </c>
      <c r="M1" s="23" t="s">
        <v>42</v>
      </c>
      <c r="N1" s="23" t="s">
        <v>244</v>
      </c>
      <c r="O1" s="23" t="s">
        <v>245</v>
      </c>
      <c r="P1" s="23" t="s">
        <v>246</v>
      </c>
      <c r="Q1" s="23" t="s">
        <v>64</v>
      </c>
      <c r="S1" s="23" t="s">
        <v>165</v>
      </c>
      <c r="T1" s="23" t="s">
        <v>146</v>
      </c>
      <c r="U1" s="23" t="s">
        <v>147</v>
      </c>
      <c r="V1" s="23" t="s">
        <v>154</v>
      </c>
      <c r="W1" s="23" t="s">
        <v>167</v>
      </c>
      <c r="X1" s="23" t="s">
        <v>168</v>
      </c>
      <c r="Z1" s="23" t="s">
        <v>164</v>
      </c>
      <c r="AA1" s="27" t="s">
        <v>179</v>
      </c>
    </row>
    <row r="2" spans="1:27">
      <c r="A2" s="5" t="s">
        <v>76</v>
      </c>
      <c r="B2" s="5">
        <v>1</v>
      </c>
      <c r="C2" s="10" t="s">
        <v>77</v>
      </c>
      <c r="D2" s="9" t="s">
        <v>69</v>
      </c>
      <c r="E2" s="6">
        <f t="shared" ref="E2:E50" si="0">F2*B2</f>
        <v>17</v>
      </c>
      <c r="F2" s="5">
        <v>17</v>
      </c>
      <c r="G2" s="5">
        <v>1</v>
      </c>
      <c r="I2" s="33" t="s">
        <v>206</v>
      </c>
      <c r="J2" s="17" t="s">
        <v>78</v>
      </c>
      <c r="K2" s="22" t="s">
        <v>240</v>
      </c>
      <c r="L2" s="56" t="s">
        <v>395</v>
      </c>
      <c r="M2" s="29">
        <v>2</v>
      </c>
      <c r="N2" s="29">
        <f>O2*M2</f>
        <v>21</v>
      </c>
      <c r="O2" s="29">
        <v>10.5</v>
      </c>
      <c r="P2" s="38">
        <v>30</v>
      </c>
      <c r="Q2" s="38">
        <v>50</v>
      </c>
      <c r="S2" s="16" t="s">
        <v>148</v>
      </c>
      <c r="T2" s="16" t="s">
        <v>93</v>
      </c>
      <c r="U2" s="16" t="s">
        <v>149</v>
      </c>
      <c r="V2" s="17">
        <v>1</v>
      </c>
      <c r="W2" s="24">
        <v>60</v>
      </c>
      <c r="X2" s="24">
        <v>60</v>
      </c>
      <c r="Z2" s="16" t="s">
        <v>148</v>
      </c>
      <c r="AA2" s="26" t="s">
        <v>155</v>
      </c>
    </row>
    <row r="3" spans="1:27">
      <c r="A3" s="5" t="s">
        <v>81</v>
      </c>
      <c r="B3" s="5">
        <v>1</v>
      </c>
      <c r="C3" s="10" t="s">
        <v>82</v>
      </c>
      <c r="D3" s="9" t="s">
        <v>69</v>
      </c>
      <c r="E3" s="6">
        <f t="shared" si="0"/>
        <v>32</v>
      </c>
      <c r="F3" s="5">
        <v>32</v>
      </c>
      <c r="G3" s="5">
        <v>1</v>
      </c>
      <c r="I3" s="33" t="s">
        <v>259</v>
      </c>
      <c r="J3" s="17" t="s">
        <v>159</v>
      </c>
      <c r="K3" s="17" t="s">
        <v>260</v>
      </c>
      <c r="L3" s="22" t="s">
        <v>402</v>
      </c>
      <c r="M3" s="29">
        <v>2</v>
      </c>
      <c r="N3" s="29">
        <v>30</v>
      </c>
      <c r="O3" s="29">
        <v>30</v>
      </c>
      <c r="P3" s="38">
        <v>45</v>
      </c>
      <c r="Q3" s="38">
        <v>100</v>
      </c>
      <c r="S3" s="16" t="s">
        <v>150</v>
      </c>
      <c r="T3" s="16" t="s">
        <v>93</v>
      </c>
      <c r="U3" s="16" t="s">
        <v>94</v>
      </c>
      <c r="V3" s="17">
        <v>1</v>
      </c>
      <c r="W3" s="24">
        <v>300</v>
      </c>
      <c r="X3" s="24">
        <v>400</v>
      </c>
      <c r="Z3" s="16" t="s">
        <v>150</v>
      </c>
      <c r="AA3" s="26" t="s">
        <v>155</v>
      </c>
    </row>
    <row r="4" spans="1:27">
      <c r="A4" s="12" t="s">
        <v>289</v>
      </c>
      <c r="B4" s="6">
        <v>1</v>
      </c>
      <c r="C4" s="13" t="s">
        <v>290</v>
      </c>
      <c r="D4" s="9" t="s">
        <v>69</v>
      </c>
      <c r="E4" s="6">
        <f t="shared" si="0"/>
        <v>54</v>
      </c>
      <c r="F4" s="6">
        <v>54</v>
      </c>
      <c r="G4" s="5">
        <v>2</v>
      </c>
      <c r="I4" s="33" t="s">
        <v>99</v>
      </c>
      <c r="J4" s="5" t="s">
        <v>116</v>
      </c>
      <c r="K4" s="6" t="s">
        <v>117</v>
      </c>
      <c r="L4" s="52">
        <v>2310603</v>
      </c>
      <c r="M4" s="29">
        <v>1</v>
      </c>
      <c r="N4" s="29">
        <f t="shared" ref="N4:N52" si="1">O4*M4</f>
        <v>9.8000000000000007</v>
      </c>
      <c r="O4" s="29">
        <v>9.8000000000000007</v>
      </c>
      <c r="P4" s="38">
        <v>10</v>
      </c>
      <c r="Q4" s="38">
        <v>10</v>
      </c>
      <c r="S4" s="16" t="s">
        <v>151</v>
      </c>
      <c r="T4" s="16" t="s">
        <v>152</v>
      </c>
      <c r="U4" s="16" t="s">
        <v>153</v>
      </c>
      <c r="V4" s="17">
        <v>1</v>
      </c>
      <c r="W4" s="24">
        <v>60</v>
      </c>
      <c r="X4" s="24">
        <v>60</v>
      </c>
      <c r="Z4" s="16" t="s">
        <v>151</v>
      </c>
      <c r="AA4" s="26" t="s">
        <v>155</v>
      </c>
    </row>
    <row r="5" spans="1:27">
      <c r="A5" s="9" t="s">
        <v>97</v>
      </c>
      <c r="B5" s="5">
        <v>1</v>
      </c>
      <c r="C5" s="10" t="s">
        <v>77</v>
      </c>
      <c r="D5" s="9" t="s">
        <v>70</v>
      </c>
      <c r="E5" s="6">
        <f t="shared" si="0"/>
        <v>20</v>
      </c>
      <c r="F5" s="5">
        <v>20</v>
      </c>
      <c r="G5" s="5">
        <v>1</v>
      </c>
      <c r="I5" s="33" t="s">
        <v>297</v>
      </c>
      <c r="J5" s="5" t="s">
        <v>116</v>
      </c>
      <c r="K5" s="6" t="s">
        <v>117</v>
      </c>
      <c r="L5" s="52">
        <v>2310603</v>
      </c>
      <c r="M5" s="29">
        <v>2</v>
      </c>
      <c r="N5" s="29">
        <f t="shared" si="1"/>
        <v>19.600000000000001</v>
      </c>
      <c r="O5" s="29">
        <v>9.8000000000000007</v>
      </c>
      <c r="P5" s="38">
        <v>20</v>
      </c>
      <c r="Q5" s="38">
        <v>20</v>
      </c>
      <c r="S5" s="16" t="s">
        <v>428</v>
      </c>
      <c r="T5" s="16" t="s">
        <v>429</v>
      </c>
      <c r="U5" s="16" t="s">
        <v>436</v>
      </c>
      <c r="V5" s="17">
        <v>1</v>
      </c>
      <c r="W5" s="24">
        <v>55</v>
      </c>
      <c r="X5" s="24">
        <v>40</v>
      </c>
      <c r="Z5" s="22" t="s">
        <v>263</v>
      </c>
      <c r="AA5" s="26"/>
    </row>
    <row r="6" spans="1:27">
      <c r="A6" s="9" t="s">
        <v>98</v>
      </c>
      <c r="B6" s="5">
        <v>1</v>
      </c>
      <c r="C6" s="10" t="s">
        <v>82</v>
      </c>
      <c r="D6" s="9" t="s">
        <v>70</v>
      </c>
      <c r="E6" s="6">
        <f t="shared" si="0"/>
        <v>34</v>
      </c>
      <c r="F6" s="5">
        <v>34</v>
      </c>
      <c r="G6" s="5">
        <v>1</v>
      </c>
      <c r="I6" s="33" t="s">
        <v>225</v>
      </c>
      <c r="J6" s="21" t="s">
        <v>78</v>
      </c>
      <c r="K6" s="14" t="s">
        <v>239</v>
      </c>
      <c r="L6" s="54">
        <v>2329592</v>
      </c>
      <c r="M6" s="29">
        <v>1</v>
      </c>
      <c r="N6" s="29">
        <f t="shared" si="1"/>
        <v>3.3</v>
      </c>
      <c r="O6" s="29">
        <v>3.3</v>
      </c>
      <c r="P6" s="38">
        <v>20</v>
      </c>
      <c r="Q6" s="38">
        <v>8</v>
      </c>
      <c r="S6" s="16" t="s">
        <v>155</v>
      </c>
      <c r="T6" s="16" t="s">
        <v>75</v>
      </c>
      <c r="U6" s="16" t="s">
        <v>156</v>
      </c>
      <c r="V6" s="17">
        <v>1</v>
      </c>
      <c r="W6" s="24">
        <v>0</v>
      </c>
      <c r="X6" s="24">
        <v>0</v>
      </c>
      <c r="Z6" s="22" t="s">
        <v>163</v>
      </c>
      <c r="AA6" s="26"/>
    </row>
    <row r="7" spans="1:27">
      <c r="A7" s="9" t="s">
        <v>171</v>
      </c>
      <c r="B7" s="5">
        <v>2</v>
      </c>
      <c r="C7" s="9" t="s">
        <v>181</v>
      </c>
      <c r="D7" s="9" t="s">
        <v>69</v>
      </c>
      <c r="E7" s="6">
        <f t="shared" si="0"/>
        <v>34</v>
      </c>
      <c r="F7" s="15">
        <v>17</v>
      </c>
      <c r="G7" s="5">
        <v>2</v>
      </c>
      <c r="I7" s="33" t="s">
        <v>190</v>
      </c>
      <c r="J7" s="21" t="s">
        <v>78</v>
      </c>
      <c r="K7" s="14" t="s">
        <v>200</v>
      </c>
      <c r="L7" s="54">
        <v>2282136</v>
      </c>
      <c r="M7" s="29">
        <v>1</v>
      </c>
      <c r="N7" s="29">
        <f t="shared" si="1"/>
        <v>6</v>
      </c>
      <c r="O7" s="29">
        <v>6</v>
      </c>
      <c r="P7" s="38">
        <v>30</v>
      </c>
      <c r="Q7" s="38">
        <v>15</v>
      </c>
      <c r="Z7" s="22" t="s">
        <v>256</v>
      </c>
      <c r="AA7" s="26"/>
    </row>
    <row r="8" spans="1:27">
      <c r="A8" s="9" t="s">
        <v>125</v>
      </c>
      <c r="B8" s="5">
        <v>2</v>
      </c>
      <c r="C8" s="9" t="s">
        <v>181</v>
      </c>
      <c r="D8" s="9" t="s">
        <v>70</v>
      </c>
      <c r="E8" s="6">
        <f t="shared" si="0"/>
        <v>40</v>
      </c>
      <c r="F8" s="15">
        <v>20</v>
      </c>
      <c r="G8" s="5">
        <v>2</v>
      </c>
      <c r="I8" s="33" t="s">
        <v>128</v>
      </c>
      <c r="J8" s="17" t="s">
        <v>78</v>
      </c>
      <c r="K8" s="22" t="s">
        <v>236</v>
      </c>
      <c r="L8" s="52">
        <v>2294827</v>
      </c>
      <c r="M8" s="29">
        <v>1</v>
      </c>
      <c r="N8" s="29">
        <f t="shared" si="1"/>
        <v>13</v>
      </c>
      <c r="O8" s="29">
        <v>13</v>
      </c>
      <c r="P8" s="38">
        <v>16</v>
      </c>
      <c r="Q8" s="38">
        <v>12</v>
      </c>
      <c r="Z8" s="22" t="s">
        <v>166</v>
      </c>
      <c r="AA8" s="26" t="s">
        <v>155</v>
      </c>
    </row>
    <row r="9" spans="1:27">
      <c r="A9" s="14" t="s">
        <v>106</v>
      </c>
      <c r="B9" s="15">
        <v>2</v>
      </c>
      <c r="C9" s="28" t="s">
        <v>180</v>
      </c>
      <c r="D9" s="9" t="s">
        <v>69</v>
      </c>
      <c r="E9" s="6">
        <f t="shared" si="0"/>
        <v>50</v>
      </c>
      <c r="F9" s="5">
        <v>25</v>
      </c>
      <c r="G9" s="5">
        <v>2</v>
      </c>
      <c r="I9" s="33" t="s">
        <v>129</v>
      </c>
      <c r="J9" s="14" t="s">
        <v>78</v>
      </c>
      <c r="K9" s="14" t="s">
        <v>238</v>
      </c>
      <c r="L9" s="52">
        <v>2294369</v>
      </c>
      <c r="M9" s="29">
        <v>1</v>
      </c>
      <c r="N9" s="29">
        <f t="shared" si="1"/>
        <v>19</v>
      </c>
      <c r="O9" s="29">
        <v>19</v>
      </c>
      <c r="P9" s="38">
        <v>16</v>
      </c>
      <c r="Q9" s="38">
        <v>12</v>
      </c>
      <c r="Z9" s="22" t="s">
        <v>178</v>
      </c>
      <c r="AA9" s="26" t="s">
        <v>155</v>
      </c>
    </row>
    <row r="10" spans="1:27">
      <c r="A10" s="5" t="s">
        <v>84</v>
      </c>
      <c r="B10" s="5">
        <v>2</v>
      </c>
      <c r="C10" s="10" t="s">
        <v>85</v>
      </c>
      <c r="D10" s="9" t="s">
        <v>69</v>
      </c>
      <c r="E10" s="6">
        <f t="shared" si="0"/>
        <v>34</v>
      </c>
      <c r="F10" s="5">
        <v>17</v>
      </c>
      <c r="G10" s="5">
        <v>2</v>
      </c>
      <c r="I10" s="33" t="s">
        <v>312</v>
      </c>
      <c r="J10" s="17" t="s">
        <v>78</v>
      </c>
      <c r="K10" s="22" t="s">
        <v>240</v>
      </c>
      <c r="L10" s="56" t="s">
        <v>396</v>
      </c>
      <c r="M10" s="29">
        <v>1</v>
      </c>
      <c r="N10" s="29">
        <f t="shared" si="1"/>
        <v>10.5</v>
      </c>
      <c r="O10" s="29">
        <v>10.5</v>
      </c>
      <c r="P10" s="38">
        <v>15</v>
      </c>
      <c r="Q10" s="38">
        <v>25</v>
      </c>
    </row>
    <row r="11" spans="1:27" ht="28.8">
      <c r="A11" s="5" t="s">
        <v>274</v>
      </c>
      <c r="B11" s="5">
        <v>2</v>
      </c>
      <c r="C11" s="10" t="s">
        <v>271</v>
      </c>
      <c r="D11" s="9" t="s">
        <v>69</v>
      </c>
      <c r="E11" s="6">
        <f t="shared" si="0"/>
        <v>28</v>
      </c>
      <c r="F11" s="5">
        <v>14</v>
      </c>
      <c r="G11" s="5">
        <v>2</v>
      </c>
      <c r="I11" s="33" t="s">
        <v>432</v>
      </c>
      <c r="J11" s="19" t="s">
        <v>433</v>
      </c>
      <c r="K11" s="127" t="s">
        <v>434</v>
      </c>
      <c r="L11" s="57" t="s">
        <v>435</v>
      </c>
      <c r="M11" s="29">
        <v>1</v>
      </c>
      <c r="N11" s="29">
        <v>28</v>
      </c>
      <c r="O11" s="29">
        <v>28</v>
      </c>
      <c r="P11" s="38">
        <v>450</v>
      </c>
      <c r="Q11" s="38">
        <v>100</v>
      </c>
    </row>
    <row r="12" spans="1:27">
      <c r="A12" s="5" t="s">
        <v>275</v>
      </c>
      <c r="B12" s="5">
        <v>2</v>
      </c>
      <c r="C12" s="10" t="s">
        <v>273</v>
      </c>
      <c r="D12" s="9" t="s">
        <v>69</v>
      </c>
      <c r="E12" s="6">
        <f t="shared" si="0"/>
        <v>28</v>
      </c>
      <c r="F12" s="5">
        <v>14</v>
      </c>
      <c r="G12" s="5">
        <v>2</v>
      </c>
      <c r="I12" s="33" t="s">
        <v>311</v>
      </c>
      <c r="J12" s="6" t="s">
        <v>118</v>
      </c>
      <c r="K12" s="6" t="s">
        <v>313</v>
      </c>
      <c r="L12" s="6" t="s">
        <v>405</v>
      </c>
      <c r="M12" s="29">
        <v>1</v>
      </c>
      <c r="N12" s="29">
        <f t="shared" si="1"/>
        <v>56.2</v>
      </c>
      <c r="O12" s="29">
        <v>56.2</v>
      </c>
      <c r="P12" s="38">
        <v>450</v>
      </c>
      <c r="Q12" s="38">
        <v>100</v>
      </c>
    </row>
    <row r="13" spans="1:27">
      <c r="A13" s="5" t="s">
        <v>86</v>
      </c>
      <c r="B13" s="5">
        <v>2</v>
      </c>
      <c r="C13" s="10" t="s">
        <v>87</v>
      </c>
      <c r="D13" s="9" t="s">
        <v>69</v>
      </c>
      <c r="E13" s="6">
        <f t="shared" si="0"/>
        <v>64</v>
      </c>
      <c r="F13" s="5">
        <v>32</v>
      </c>
      <c r="G13" s="5">
        <v>2</v>
      </c>
      <c r="I13" s="22" t="s">
        <v>277</v>
      </c>
      <c r="J13" s="6" t="s">
        <v>116</v>
      </c>
      <c r="K13" s="6" t="s">
        <v>279</v>
      </c>
      <c r="L13" s="6" t="s">
        <v>280</v>
      </c>
      <c r="M13" s="29">
        <v>1</v>
      </c>
      <c r="N13" s="29">
        <f t="shared" si="1"/>
        <v>59.7</v>
      </c>
      <c r="O13" s="29">
        <v>59.7</v>
      </c>
      <c r="P13" s="38">
        <v>450</v>
      </c>
      <c r="Q13" s="38">
        <v>100</v>
      </c>
    </row>
    <row r="14" spans="1:27">
      <c r="A14" s="9" t="s">
        <v>100</v>
      </c>
      <c r="B14" s="5">
        <v>2</v>
      </c>
      <c r="C14" s="10" t="s">
        <v>87</v>
      </c>
      <c r="D14" s="9" t="s">
        <v>69</v>
      </c>
      <c r="E14" s="6">
        <f t="shared" si="0"/>
        <v>64</v>
      </c>
      <c r="F14" s="5">
        <v>32</v>
      </c>
      <c r="G14" s="5">
        <v>2</v>
      </c>
      <c r="I14" s="33" t="s">
        <v>409</v>
      </c>
      <c r="J14" s="83" t="s">
        <v>186</v>
      </c>
      <c r="K14" s="6" t="s">
        <v>413</v>
      </c>
      <c r="L14" s="6"/>
      <c r="M14" s="29">
        <v>1</v>
      </c>
      <c r="N14" s="29">
        <v>40</v>
      </c>
      <c r="O14" s="29">
        <v>40</v>
      </c>
      <c r="P14" s="38">
        <v>180</v>
      </c>
      <c r="Q14" s="38">
        <v>80</v>
      </c>
    </row>
    <row r="15" spans="1:27">
      <c r="A15" s="5" t="s">
        <v>195</v>
      </c>
      <c r="B15" s="5">
        <v>2</v>
      </c>
      <c r="C15" s="10" t="s">
        <v>196</v>
      </c>
      <c r="D15" s="9" t="s">
        <v>69</v>
      </c>
      <c r="E15" s="6">
        <f t="shared" si="0"/>
        <v>64</v>
      </c>
      <c r="F15" s="5">
        <v>32</v>
      </c>
      <c r="G15" s="5">
        <v>2</v>
      </c>
      <c r="I15" s="33" t="s">
        <v>410</v>
      </c>
      <c r="J15" s="83" t="s">
        <v>186</v>
      </c>
      <c r="K15" s="6" t="s">
        <v>414</v>
      </c>
      <c r="L15" s="6"/>
      <c r="M15" s="29">
        <v>1</v>
      </c>
      <c r="N15" s="29">
        <v>40</v>
      </c>
      <c r="O15" s="29">
        <v>40</v>
      </c>
      <c r="P15" s="38">
        <v>180</v>
      </c>
      <c r="Q15" s="38">
        <v>80</v>
      </c>
    </row>
    <row r="16" spans="1:27">
      <c r="A16" s="9" t="s">
        <v>189</v>
      </c>
      <c r="B16" s="5">
        <v>2</v>
      </c>
      <c r="C16" s="10" t="s">
        <v>85</v>
      </c>
      <c r="D16" s="9" t="s">
        <v>70</v>
      </c>
      <c r="E16" s="6">
        <f t="shared" si="0"/>
        <v>40</v>
      </c>
      <c r="F16" s="5">
        <v>20</v>
      </c>
      <c r="G16" s="5">
        <v>2</v>
      </c>
      <c r="I16" s="33" t="s">
        <v>411</v>
      </c>
      <c r="J16" s="83" t="s">
        <v>186</v>
      </c>
      <c r="K16" s="6" t="s">
        <v>412</v>
      </c>
      <c r="L16" s="6"/>
      <c r="M16" s="29">
        <v>1</v>
      </c>
      <c r="N16" s="29">
        <v>25</v>
      </c>
      <c r="O16" s="29">
        <v>25</v>
      </c>
      <c r="P16" s="38">
        <v>180</v>
      </c>
      <c r="Q16" s="38">
        <v>80</v>
      </c>
    </row>
    <row r="17" spans="1:17">
      <c r="A17" s="14" t="s">
        <v>107</v>
      </c>
      <c r="B17" s="17">
        <v>2</v>
      </c>
      <c r="C17" s="10" t="s">
        <v>87</v>
      </c>
      <c r="D17" s="9" t="s">
        <v>70</v>
      </c>
      <c r="E17" s="6">
        <f t="shared" si="0"/>
        <v>80</v>
      </c>
      <c r="F17" s="5">
        <v>40</v>
      </c>
      <c r="G17" s="5">
        <v>2</v>
      </c>
      <c r="I17" s="33" t="s">
        <v>113</v>
      </c>
      <c r="J17" s="11" t="s">
        <v>121</v>
      </c>
      <c r="K17" s="5" t="s">
        <v>122</v>
      </c>
      <c r="L17" s="58" t="s">
        <v>403</v>
      </c>
      <c r="M17" s="29">
        <v>1</v>
      </c>
      <c r="N17" s="29">
        <f t="shared" si="1"/>
        <v>17</v>
      </c>
      <c r="O17" s="29">
        <v>17</v>
      </c>
      <c r="P17" s="38">
        <v>180</v>
      </c>
      <c r="Q17" s="38">
        <v>80</v>
      </c>
    </row>
    <row r="18" spans="1:17">
      <c r="A18" s="12" t="s">
        <v>177</v>
      </c>
      <c r="B18" s="6">
        <v>2</v>
      </c>
      <c r="C18" s="13" t="s">
        <v>87</v>
      </c>
      <c r="D18" s="9" t="s">
        <v>69</v>
      </c>
      <c r="E18" s="6">
        <f t="shared" si="0"/>
        <v>64</v>
      </c>
      <c r="F18" s="6">
        <v>32</v>
      </c>
      <c r="G18" s="5">
        <v>2</v>
      </c>
      <c r="I18" s="33" t="s">
        <v>112</v>
      </c>
      <c r="J18" s="11" t="s">
        <v>121</v>
      </c>
      <c r="K18" s="5" t="s">
        <v>123</v>
      </c>
      <c r="L18" s="58" t="s">
        <v>404</v>
      </c>
      <c r="M18" s="29">
        <v>1</v>
      </c>
      <c r="N18" s="29">
        <f t="shared" si="1"/>
        <v>26.2</v>
      </c>
      <c r="O18" s="29">
        <v>26.2</v>
      </c>
      <c r="P18" s="38">
        <v>180</v>
      </c>
      <c r="Q18" s="38">
        <v>80</v>
      </c>
    </row>
    <row r="19" spans="1:17">
      <c r="A19" s="12" t="s">
        <v>291</v>
      </c>
      <c r="B19" s="6">
        <v>2</v>
      </c>
      <c r="C19" s="13" t="s">
        <v>292</v>
      </c>
      <c r="D19" s="9" t="s">
        <v>69</v>
      </c>
      <c r="E19" s="6">
        <f t="shared" si="0"/>
        <v>56</v>
      </c>
      <c r="F19" s="6">
        <v>28</v>
      </c>
      <c r="G19" s="5">
        <v>2</v>
      </c>
      <c r="I19" s="33" t="s">
        <v>203</v>
      </c>
      <c r="J19" s="11" t="s">
        <v>121</v>
      </c>
      <c r="K19" s="5" t="s">
        <v>123</v>
      </c>
      <c r="L19" s="58" t="s">
        <v>404</v>
      </c>
      <c r="M19" s="29">
        <v>1</v>
      </c>
      <c r="N19" s="29">
        <f t="shared" si="1"/>
        <v>26.2</v>
      </c>
      <c r="O19" s="29">
        <v>26.2</v>
      </c>
      <c r="P19" s="38">
        <v>280</v>
      </c>
      <c r="Q19" s="38">
        <v>80</v>
      </c>
    </row>
    <row r="20" spans="1:17">
      <c r="A20" s="12" t="s">
        <v>293</v>
      </c>
      <c r="B20" s="6">
        <v>2</v>
      </c>
      <c r="C20" s="13" t="s">
        <v>294</v>
      </c>
      <c r="D20" s="9" t="s">
        <v>69</v>
      </c>
      <c r="E20" s="6">
        <f t="shared" si="0"/>
        <v>56</v>
      </c>
      <c r="F20" s="6">
        <v>28</v>
      </c>
      <c r="G20" s="5">
        <v>2</v>
      </c>
      <c r="I20" s="33" t="s">
        <v>392</v>
      </c>
      <c r="J20" s="19" t="s">
        <v>118</v>
      </c>
      <c r="K20" s="19" t="s">
        <v>393</v>
      </c>
      <c r="L20" s="57" t="s">
        <v>394</v>
      </c>
      <c r="M20" s="29">
        <v>1</v>
      </c>
      <c r="N20" s="29">
        <v>28.2</v>
      </c>
      <c r="O20" s="29">
        <v>28.2</v>
      </c>
      <c r="P20" s="38">
        <v>450</v>
      </c>
      <c r="Q20" s="38">
        <v>100</v>
      </c>
    </row>
    <row r="21" spans="1:17">
      <c r="A21" s="12" t="s">
        <v>114</v>
      </c>
      <c r="B21" s="6">
        <v>2</v>
      </c>
      <c r="C21" s="13" t="s">
        <v>87</v>
      </c>
      <c r="D21" s="9" t="s">
        <v>69</v>
      </c>
      <c r="E21" s="6">
        <f t="shared" si="0"/>
        <v>64</v>
      </c>
      <c r="F21" s="6">
        <v>32</v>
      </c>
      <c r="G21" s="5">
        <v>2</v>
      </c>
      <c r="I21" s="33" t="s">
        <v>137</v>
      </c>
      <c r="J21" s="19" t="s">
        <v>118</v>
      </c>
      <c r="K21" s="19" t="s">
        <v>138</v>
      </c>
      <c r="L21" s="57" t="s">
        <v>406</v>
      </c>
      <c r="M21" s="29">
        <v>1</v>
      </c>
      <c r="N21" s="29">
        <f t="shared" si="1"/>
        <v>56.76</v>
      </c>
      <c r="O21" s="29">
        <v>56.76</v>
      </c>
      <c r="P21" s="38">
        <v>450</v>
      </c>
      <c r="Q21" s="38">
        <v>100</v>
      </c>
    </row>
    <row r="22" spans="1:17">
      <c r="A22" s="5" t="s">
        <v>269</v>
      </c>
      <c r="B22" s="5">
        <v>2</v>
      </c>
      <c r="C22" s="33" t="s">
        <v>399</v>
      </c>
      <c r="D22" s="9" t="s">
        <v>69</v>
      </c>
      <c r="E22" s="6">
        <f t="shared" si="0"/>
        <v>64</v>
      </c>
      <c r="F22" s="5">
        <v>32</v>
      </c>
      <c r="G22" s="5">
        <v>2</v>
      </c>
      <c r="I22" s="33" t="s">
        <v>283</v>
      </c>
      <c r="J22" s="19" t="s">
        <v>118</v>
      </c>
      <c r="K22" s="19" t="s">
        <v>284</v>
      </c>
      <c r="L22" s="57" t="s">
        <v>285</v>
      </c>
      <c r="M22" s="29">
        <v>1</v>
      </c>
      <c r="N22" s="29">
        <f t="shared" si="1"/>
        <v>89.3</v>
      </c>
      <c r="O22" s="29">
        <v>89.3</v>
      </c>
      <c r="P22" s="38">
        <v>450</v>
      </c>
      <c r="Q22" s="38">
        <v>100</v>
      </c>
    </row>
    <row r="23" spans="1:17">
      <c r="A23" s="5" t="s">
        <v>270</v>
      </c>
      <c r="B23" s="5">
        <v>1</v>
      </c>
      <c r="C23" s="33" t="s">
        <v>398</v>
      </c>
      <c r="D23" s="9" t="s">
        <v>69</v>
      </c>
      <c r="E23" s="6">
        <f t="shared" si="0"/>
        <v>32</v>
      </c>
      <c r="F23" s="5">
        <v>32</v>
      </c>
      <c r="G23" s="5">
        <v>1</v>
      </c>
      <c r="I23" s="33" t="s">
        <v>132</v>
      </c>
      <c r="J23" s="17" t="s">
        <v>159</v>
      </c>
      <c r="K23" s="22" t="s">
        <v>237</v>
      </c>
      <c r="L23" s="53">
        <v>2272601</v>
      </c>
      <c r="M23" s="29">
        <v>1</v>
      </c>
      <c r="N23" s="29">
        <f t="shared" si="1"/>
        <v>11</v>
      </c>
      <c r="O23" s="29">
        <v>11</v>
      </c>
      <c r="P23" s="38">
        <v>75</v>
      </c>
      <c r="Q23" s="38">
        <v>75</v>
      </c>
    </row>
    <row r="24" spans="1:17">
      <c r="A24" s="14" t="s">
        <v>295</v>
      </c>
      <c r="B24" s="15">
        <v>2</v>
      </c>
      <c r="C24" s="17" t="s">
        <v>259</v>
      </c>
      <c r="D24" s="9" t="s">
        <v>69</v>
      </c>
      <c r="E24" s="6">
        <f t="shared" si="0"/>
        <v>40</v>
      </c>
      <c r="F24" s="18">
        <v>20</v>
      </c>
      <c r="G24" s="5">
        <v>2</v>
      </c>
      <c r="I24" s="33" t="s">
        <v>303</v>
      </c>
      <c r="J24" s="17" t="s">
        <v>159</v>
      </c>
      <c r="K24" s="22" t="s">
        <v>237</v>
      </c>
      <c r="L24" s="53">
        <v>2272601</v>
      </c>
      <c r="M24" s="29">
        <v>1</v>
      </c>
      <c r="N24" s="29">
        <f t="shared" si="1"/>
        <v>11</v>
      </c>
      <c r="O24" s="29">
        <v>11</v>
      </c>
      <c r="P24" s="38">
        <v>175</v>
      </c>
      <c r="Q24" s="38">
        <v>75</v>
      </c>
    </row>
    <row r="25" spans="1:17">
      <c r="A25" s="5" t="s">
        <v>95</v>
      </c>
      <c r="B25" s="6">
        <v>3</v>
      </c>
      <c r="C25" s="28" t="s">
        <v>90</v>
      </c>
      <c r="D25" s="9" t="s">
        <v>69</v>
      </c>
      <c r="E25" s="6">
        <f t="shared" si="0"/>
        <v>96</v>
      </c>
      <c r="F25" s="6">
        <v>32</v>
      </c>
      <c r="G25" s="5">
        <v>3</v>
      </c>
      <c r="I25" s="33" t="s">
        <v>301</v>
      </c>
      <c r="J25" s="17" t="s">
        <v>159</v>
      </c>
      <c r="K25" s="22" t="s">
        <v>314</v>
      </c>
      <c r="L25" s="53">
        <v>2272599</v>
      </c>
      <c r="M25" s="29">
        <v>1</v>
      </c>
      <c r="N25" s="29">
        <f t="shared" si="1"/>
        <v>13</v>
      </c>
      <c r="O25" s="29">
        <v>13</v>
      </c>
      <c r="P25" s="38">
        <v>75</v>
      </c>
      <c r="Q25" s="38">
        <v>75</v>
      </c>
    </row>
    <row r="26" spans="1:17">
      <c r="A26" s="12" t="s">
        <v>89</v>
      </c>
      <c r="B26" s="6">
        <v>3</v>
      </c>
      <c r="C26" s="13" t="s">
        <v>90</v>
      </c>
      <c r="D26" s="9" t="s">
        <v>69</v>
      </c>
      <c r="E26" s="6">
        <f t="shared" si="0"/>
        <v>96</v>
      </c>
      <c r="F26" s="6">
        <v>32</v>
      </c>
      <c r="G26" s="5">
        <v>3</v>
      </c>
      <c r="I26" s="33" t="s">
        <v>305</v>
      </c>
      <c r="J26" s="17" t="s">
        <v>159</v>
      </c>
      <c r="K26" s="22" t="s">
        <v>314</v>
      </c>
      <c r="L26" s="53">
        <v>2272599</v>
      </c>
      <c r="M26" s="29">
        <v>1</v>
      </c>
      <c r="N26" s="29">
        <f t="shared" si="1"/>
        <v>13</v>
      </c>
      <c r="O26" s="29">
        <v>13</v>
      </c>
      <c r="P26" s="38">
        <v>175</v>
      </c>
      <c r="Q26" s="38">
        <v>75</v>
      </c>
    </row>
    <row r="27" spans="1:17">
      <c r="A27" s="5" t="s">
        <v>96</v>
      </c>
      <c r="B27" s="6">
        <v>4</v>
      </c>
      <c r="C27" s="13" t="s">
        <v>92</v>
      </c>
      <c r="D27" s="9" t="s">
        <v>69</v>
      </c>
      <c r="E27" s="6">
        <f t="shared" si="0"/>
        <v>128</v>
      </c>
      <c r="F27" s="6">
        <v>32</v>
      </c>
      <c r="G27" s="5">
        <v>4</v>
      </c>
      <c r="I27" s="33" t="s">
        <v>145</v>
      </c>
      <c r="J27" s="18" t="s">
        <v>241</v>
      </c>
      <c r="K27" s="18" t="s">
        <v>242</v>
      </c>
      <c r="L27" s="55" t="s">
        <v>408</v>
      </c>
      <c r="M27" s="29">
        <v>1</v>
      </c>
      <c r="N27" s="29">
        <f t="shared" si="1"/>
        <v>21.7</v>
      </c>
      <c r="O27" s="29">
        <v>21.7</v>
      </c>
      <c r="P27" s="38">
        <v>400</v>
      </c>
      <c r="Q27" s="38">
        <v>100</v>
      </c>
    </row>
    <row r="28" spans="1:17">
      <c r="A28" s="9" t="s">
        <v>233</v>
      </c>
      <c r="B28" s="5">
        <v>4</v>
      </c>
      <c r="C28" s="28" t="s">
        <v>234</v>
      </c>
      <c r="D28" s="9" t="s">
        <v>69</v>
      </c>
      <c r="E28" s="6">
        <f t="shared" si="0"/>
        <v>68</v>
      </c>
      <c r="F28" s="5">
        <v>17</v>
      </c>
      <c r="G28" s="5">
        <v>4</v>
      </c>
      <c r="I28" s="33" t="s">
        <v>188</v>
      </c>
      <c r="J28" s="18" t="s">
        <v>186</v>
      </c>
      <c r="K28" s="18" t="s">
        <v>187</v>
      </c>
      <c r="L28" s="55">
        <v>2293204</v>
      </c>
      <c r="M28" s="29">
        <v>1</v>
      </c>
      <c r="N28" s="29">
        <f t="shared" si="1"/>
        <v>15</v>
      </c>
      <c r="O28" s="29">
        <v>15</v>
      </c>
      <c r="P28" s="38">
        <v>100</v>
      </c>
      <c r="Q28" s="38">
        <v>50</v>
      </c>
    </row>
    <row r="29" spans="1:17">
      <c r="A29" s="5" t="s">
        <v>174</v>
      </c>
      <c r="B29" s="6">
        <v>4</v>
      </c>
      <c r="C29" s="13" t="s">
        <v>92</v>
      </c>
      <c r="D29" s="9" t="s">
        <v>70</v>
      </c>
      <c r="E29" s="6">
        <f t="shared" si="0"/>
        <v>160</v>
      </c>
      <c r="F29" s="6">
        <v>40</v>
      </c>
      <c r="G29" s="5">
        <v>4</v>
      </c>
      <c r="I29" s="33" t="s">
        <v>162</v>
      </c>
      <c r="J29" s="20" t="s">
        <v>119</v>
      </c>
      <c r="K29" s="9" t="s">
        <v>120</v>
      </c>
      <c r="L29" s="57" t="s">
        <v>80</v>
      </c>
      <c r="M29" s="29">
        <v>1</v>
      </c>
      <c r="N29" s="29">
        <f t="shared" si="1"/>
        <v>4.12</v>
      </c>
      <c r="O29" s="29">
        <v>4.12</v>
      </c>
      <c r="P29" s="38">
        <v>100</v>
      </c>
      <c r="Q29" s="38">
        <v>80</v>
      </c>
    </row>
    <row r="30" spans="1:17">
      <c r="A30" s="5" t="s">
        <v>175</v>
      </c>
      <c r="B30" s="6">
        <v>4</v>
      </c>
      <c r="C30" s="13" t="s">
        <v>92</v>
      </c>
      <c r="D30" s="9" t="s">
        <v>70</v>
      </c>
      <c r="E30" s="6">
        <f t="shared" si="0"/>
        <v>160</v>
      </c>
      <c r="F30" s="6">
        <v>40</v>
      </c>
      <c r="G30" s="5">
        <v>4</v>
      </c>
      <c r="I30" s="33" t="s">
        <v>103</v>
      </c>
      <c r="J30" s="20" t="s">
        <v>119</v>
      </c>
      <c r="K30" s="9" t="s">
        <v>120</v>
      </c>
      <c r="L30" s="57" t="s">
        <v>80</v>
      </c>
      <c r="M30" s="29">
        <v>1</v>
      </c>
      <c r="N30" s="29">
        <f t="shared" si="1"/>
        <v>4.12</v>
      </c>
      <c r="O30" s="29">
        <v>4.12</v>
      </c>
      <c r="P30" s="38">
        <v>100</v>
      </c>
      <c r="Q30" s="38">
        <v>80</v>
      </c>
    </row>
    <row r="31" spans="1:17">
      <c r="A31" s="6" t="s">
        <v>91</v>
      </c>
      <c r="B31" s="6">
        <v>4</v>
      </c>
      <c r="C31" s="13" t="s">
        <v>92</v>
      </c>
      <c r="D31" s="9" t="s">
        <v>69</v>
      </c>
      <c r="E31" s="6">
        <f t="shared" si="0"/>
        <v>128</v>
      </c>
      <c r="F31" s="6">
        <v>32</v>
      </c>
      <c r="G31" s="5">
        <v>4</v>
      </c>
      <c r="I31" s="33" t="s">
        <v>109</v>
      </c>
      <c r="J31" s="20" t="s">
        <v>119</v>
      </c>
      <c r="K31" s="9" t="s">
        <v>120</v>
      </c>
      <c r="L31" s="57" t="s">
        <v>80</v>
      </c>
      <c r="M31" s="29">
        <v>1</v>
      </c>
      <c r="N31" s="29">
        <f t="shared" si="1"/>
        <v>4.12</v>
      </c>
      <c r="O31" s="29">
        <v>4.12</v>
      </c>
      <c r="P31" s="38">
        <v>100</v>
      </c>
      <c r="Q31" s="38">
        <v>80</v>
      </c>
    </row>
    <row r="32" spans="1:17">
      <c r="A32" s="6" t="s">
        <v>198</v>
      </c>
      <c r="B32" s="6">
        <v>4</v>
      </c>
      <c r="C32" s="13" t="s">
        <v>197</v>
      </c>
      <c r="D32" s="9" t="s">
        <v>69</v>
      </c>
      <c r="E32" s="6">
        <f t="shared" si="0"/>
        <v>128</v>
      </c>
      <c r="F32" s="6">
        <v>32</v>
      </c>
      <c r="G32" s="5">
        <v>4</v>
      </c>
      <c r="I32" s="33" t="s">
        <v>105</v>
      </c>
      <c r="J32" s="20" t="s">
        <v>119</v>
      </c>
      <c r="K32" s="9" t="s">
        <v>120</v>
      </c>
      <c r="L32" s="57" t="s">
        <v>80</v>
      </c>
      <c r="M32" s="29">
        <v>1</v>
      </c>
      <c r="N32" s="29">
        <f t="shared" si="1"/>
        <v>4.12</v>
      </c>
      <c r="O32" s="29">
        <v>4.12</v>
      </c>
      <c r="P32" s="38">
        <v>100</v>
      </c>
      <c r="Q32" s="38">
        <v>80</v>
      </c>
    </row>
    <row r="33" spans="1:17">
      <c r="A33" s="9" t="s">
        <v>199</v>
      </c>
      <c r="B33" s="5">
        <v>1</v>
      </c>
      <c r="C33" s="10" t="s">
        <v>99</v>
      </c>
      <c r="D33" s="9" t="s">
        <v>71</v>
      </c>
      <c r="E33" s="6">
        <f t="shared" si="0"/>
        <v>40</v>
      </c>
      <c r="F33" s="5">
        <v>40</v>
      </c>
      <c r="G33" s="5">
        <v>1</v>
      </c>
      <c r="I33" s="33" t="s">
        <v>111</v>
      </c>
      <c r="J33" s="20" t="s">
        <v>119</v>
      </c>
      <c r="K33" s="9" t="s">
        <v>120</v>
      </c>
      <c r="L33" s="57" t="s">
        <v>80</v>
      </c>
      <c r="M33" s="29">
        <v>1</v>
      </c>
      <c r="N33" s="29">
        <f t="shared" si="1"/>
        <v>4.12</v>
      </c>
      <c r="O33" s="29">
        <v>4.12</v>
      </c>
      <c r="P33" s="38">
        <v>100</v>
      </c>
      <c r="Q33" s="38">
        <v>80</v>
      </c>
    </row>
    <row r="34" spans="1:17">
      <c r="A34" s="9" t="s">
        <v>115</v>
      </c>
      <c r="B34" s="5">
        <v>1</v>
      </c>
      <c r="C34" s="10" t="s">
        <v>99</v>
      </c>
      <c r="D34" s="9" t="s">
        <v>71</v>
      </c>
      <c r="E34" s="6">
        <f t="shared" si="0"/>
        <v>60</v>
      </c>
      <c r="F34" s="5">
        <v>60</v>
      </c>
      <c r="G34" s="5">
        <v>1</v>
      </c>
      <c r="I34" s="33" t="s">
        <v>181</v>
      </c>
      <c r="J34" s="11" t="s">
        <v>78</v>
      </c>
      <c r="K34" s="5" t="s">
        <v>124</v>
      </c>
      <c r="L34" s="58" t="s">
        <v>400</v>
      </c>
      <c r="M34" s="29">
        <v>2</v>
      </c>
      <c r="N34" s="29">
        <f t="shared" si="1"/>
        <v>22.58</v>
      </c>
      <c r="O34" s="29">
        <v>11.29</v>
      </c>
      <c r="P34" s="38">
        <v>0</v>
      </c>
      <c r="Q34" s="38">
        <v>0</v>
      </c>
    </row>
    <row r="35" spans="1:17">
      <c r="A35" s="9" t="s">
        <v>296</v>
      </c>
      <c r="B35" s="5">
        <v>2</v>
      </c>
      <c r="C35" s="10" t="s">
        <v>297</v>
      </c>
      <c r="D35" s="9" t="s">
        <v>71</v>
      </c>
      <c r="E35" s="6">
        <f t="shared" si="0"/>
        <v>120</v>
      </c>
      <c r="F35" s="5">
        <v>60</v>
      </c>
      <c r="G35" s="5">
        <v>2</v>
      </c>
      <c r="I35" s="33" t="s">
        <v>77</v>
      </c>
      <c r="J35" s="11" t="s">
        <v>78</v>
      </c>
      <c r="K35" s="5" t="s">
        <v>79</v>
      </c>
      <c r="L35" s="58" t="s">
        <v>315</v>
      </c>
      <c r="M35" s="29">
        <v>1</v>
      </c>
      <c r="N35" s="29">
        <f t="shared" si="1"/>
        <v>11</v>
      </c>
      <c r="O35" s="29">
        <v>11</v>
      </c>
      <c r="P35" s="38">
        <v>45</v>
      </c>
      <c r="Q35" s="38">
        <v>70</v>
      </c>
    </row>
    <row r="36" spans="1:17">
      <c r="A36" s="9" t="s">
        <v>157</v>
      </c>
      <c r="B36" s="5">
        <v>1</v>
      </c>
      <c r="C36" s="10" t="s">
        <v>99</v>
      </c>
      <c r="D36" s="9" t="s">
        <v>71</v>
      </c>
      <c r="E36" s="6">
        <f t="shared" si="0"/>
        <v>60</v>
      </c>
      <c r="F36" s="5">
        <v>60</v>
      </c>
      <c r="G36" s="5">
        <v>1</v>
      </c>
      <c r="I36" s="33" t="s">
        <v>82</v>
      </c>
      <c r="J36" s="11" t="s">
        <v>78</v>
      </c>
      <c r="K36" s="5" t="s">
        <v>83</v>
      </c>
      <c r="L36" s="58" t="s">
        <v>316</v>
      </c>
      <c r="M36" s="29">
        <v>1</v>
      </c>
      <c r="N36" s="29">
        <f t="shared" si="1"/>
        <v>13</v>
      </c>
      <c r="O36" s="29">
        <v>13</v>
      </c>
      <c r="P36" s="38">
        <v>45</v>
      </c>
      <c r="Q36" s="38">
        <v>70</v>
      </c>
    </row>
    <row r="37" spans="1:17">
      <c r="A37" s="9" t="s">
        <v>207</v>
      </c>
      <c r="B37" s="15">
        <v>2</v>
      </c>
      <c r="C37" s="16" t="s">
        <v>206</v>
      </c>
      <c r="D37" s="9" t="s">
        <v>69</v>
      </c>
      <c r="E37" s="6">
        <f t="shared" si="0"/>
        <v>26</v>
      </c>
      <c r="F37" s="15">
        <v>13</v>
      </c>
      <c r="G37" s="5">
        <v>1</v>
      </c>
      <c r="I37" s="33" t="s">
        <v>290</v>
      </c>
      <c r="J37" s="11" t="s">
        <v>78</v>
      </c>
      <c r="K37" s="5" t="s">
        <v>317</v>
      </c>
      <c r="L37" s="58" t="s">
        <v>318</v>
      </c>
      <c r="M37" s="29">
        <v>1</v>
      </c>
      <c r="N37" s="29">
        <f t="shared" si="1"/>
        <v>15</v>
      </c>
      <c r="O37" s="29">
        <v>15</v>
      </c>
      <c r="P37" s="38">
        <v>45</v>
      </c>
      <c r="Q37" s="38">
        <v>70</v>
      </c>
    </row>
    <row r="38" spans="1:17">
      <c r="A38" s="9" t="s">
        <v>208</v>
      </c>
      <c r="B38" s="15">
        <v>2</v>
      </c>
      <c r="C38" s="16" t="s">
        <v>206</v>
      </c>
      <c r="D38" s="9" t="s">
        <v>69</v>
      </c>
      <c r="E38" s="6">
        <f t="shared" si="0"/>
        <v>26</v>
      </c>
      <c r="F38" s="15">
        <v>13</v>
      </c>
      <c r="G38" s="5">
        <v>2</v>
      </c>
      <c r="I38" s="33" t="s">
        <v>85</v>
      </c>
      <c r="J38" s="11" t="s">
        <v>78</v>
      </c>
      <c r="K38" s="5" t="s">
        <v>79</v>
      </c>
      <c r="L38" s="58" t="s">
        <v>315</v>
      </c>
      <c r="M38" s="29">
        <v>2</v>
      </c>
      <c r="N38" s="29">
        <f t="shared" si="1"/>
        <v>22</v>
      </c>
      <c r="O38" s="29">
        <v>11</v>
      </c>
      <c r="P38" s="38">
        <v>45</v>
      </c>
      <c r="Q38" s="38">
        <v>70</v>
      </c>
    </row>
    <row r="39" spans="1:17">
      <c r="A39" s="14" t="s">
        <v>298</v>
      </c>
      <c r="B39" s="15">
        <v>1</v>
      </c>
      <c r="C39" s="16" t="s">
        <v>101</v>
      </c>
      <c r="D39" s="9" t="s">
        <v>69</v>
      </c>
      <c r="E39" s="6">
        <f t="shared" si="0"/>
        <v>13</v>
      </c>
      <c r="F39" s="15">
        <v>13</v>
      </c>
      <c r="G39" s="5">
        <v>2</v>
      </c>
      <c r="I39" s="33" t="s">
        <v>271</v>
      </c>
      <c r="J39" s="11" t="s">
        <v>78</v>
      </c>
      <c r="K39" s="5" t="s">
        <v>272</v>
      </c>
      <c r="L39" s="58" t="s">
        <v>75</v>
      </c>
      <c r="M39" s="29">
        <v>2</v>
      </c>
      <c r="N39" s="29">
        <f t="shared" si="1"/>
        <v>19</v>
      </c>
      <c r="O39" s="29">
        <v>9.5</v>
      </c>
      <c r="P39" s="38">
        <v>45</v>
      </c>
      <c r="Q39" s="38">
        <v>70</v>
      </c>
    </row>
    <row r="40" spans="1:17">
      <c r="A40" s="14" t="s">
        <v>126</v>
      </c>
      <c r="B40" s="15">
        <v>1</v>
      </c>
      <c r="C40" s="17" t="s">
        <v>128</v>
      </c>
      <c r="D40" s="9" t="s">
        <v>71</v>
      </c>
      <c r="E40" s="6">
        <f t="shared" si="0"/>
        <v>70</v>
      </c>
      <c r="F40" s="17">
        <v>70</v>
      </c>
      <c r="G40" s="5">
        <v>1</v>
      </c>
      <c r="I40" s="33" t="s">
        <v>273</v>
      </c>
      <c r="J40" s="11" t="s">
        <v>78</v>
      </c>
      <c r="K40" s="5" t="s">
        <v>272</v>
      </c>
      <c r="L40" s="58" t="s">
        <v>75</v>
      </c>
      <c r="M40" s="29">
        <v>2</v>
      </c>
      <c r="N40" s="29">
        <f t="shared" si="1"/>
        <v>19</v>
      </c>
      <c r="O40" s="29">
        <v>9.5</v>
      </c>
      <c r="P40" s="38">
        <v>145</v>
      </c>
      <c r="Q40" s="38">
        <v>70</v>
      </c>
    </row>
    <row r="41" spans="1:17">
      <c r="A41" s="14" t="s">
        <v>255</v>
      </c>
      <c r="B41" s="15">
        <v>2</v>
      </c>
      <c r="C41" s="16" t="s">
        <v>132</v>
      </c>
      <c r="D41" s="9" t="s">
        <v>69</v>
      </c>
      <c r="E41" s="6">
        <f t="shared" si="0"/>
        <v>26</v>
      </c>
      <c r="F41" s="17">
        <v>13</v>
      </c>
      <c r="G41" s="5">
        <v>1</v>
      </c>
      <c r="I41" s="33" t="s">
        <v>180</v>
      </c>
      <c r="J41" s="11" t="s">
        <v>78</v>
      </c>
      <c r="K41" s="5" t="s">
        <v>201</v>
      </c>
      <c r="L41" s="58" t="s">
        <v>397</v>
      </c>
      <c r="M41" s="29">
        <v>2</v>
      </c>
      <c r="N41" s="29">
        <f t="shared" si="1"/>
        <v>25</v>
      </c>
      <c r="O41" s="29">
        <v>12.5</v>
      </c>
      <c r="P41" s="38">
        <v>45</v>
      </c>
      <c r="Q41" s="38">
        <v>70</v>
      </c>
    </row>
    <row r="42" spans="1:17">
      <c r="A42" s="14" t="s">
        <v>299</v>
      </c>
      <c r="B42" s="15">
        <v>1</v>
      </c>
      <c r="C42" s="16" t="s">
        <v>132</v>
      </c>
      <c r="D42" s="9" t="s">
        <v>69</v>
      </c>
      <c r="E42" s="6">
        <f t="shared" si="0"/>
        <v>26</v>
      </c>
      <c r="F42" s="17">
        <v>26</v>
      </c>
      <c r="G42" s="5">
        <v>1</v>
      </c>
      <c r="I42" s="33" t="s">
        <v>87</v>
      </c>
      <c r="J42" s="11" t="s">
        <v>78</v>
      </c>
      <c r="K42" s="5" t="s">
        <v>83</v>
      </c>
      <c r="L42" s="58" t="s">
        <v>316</v>
      </c>
      <c r="M42" s="29">
        <v>2</v>
      </c>
      <c r="N42" s="29">
        <f t="shared" si="1"/>
        <v>26</v>
      </c>
      <c r="O42" s="29">
        <v>13</v>
      </c>
      <c r="P42" s="38">
        <v>45</v>
      </c>
      <c r="Q42" s="38">
        <v>70</v>
      </c>
    </row>
    <row r="43" spans="1:17">
      <c r="A43" s="14" t="s">
        <v>300</v>
      </c>
      <c r="B43" s="15">
        <v>1</v>
      </c>
      <c r="C43" s="16" t="s">
        <v>301</v>
      </c>
      <c r="D43" s="9" t="s">
        <v>69</v>
      </c>
      <c r="E43" s="6">
        <f t="shared" si="0"/>
        <v>26</v>
      </c>
      <c r="F43" s="17">
        <v>26</v>
      </c>
      <c r="G43" s="5">
        <v>1</v>
      </c>
      <c r="I43" s="33" t="s">
        <v>292</v>
      </c>
      <c r="J43" s="11" t="s">
        <v>78</v>
      </c>
      <c r="K43" s="5" t="s">
        <v>317</v>
      </c>
      <c r="L43" s="58" t="s">
        <v>318</v>
      </c>
      <c r="M43" s="29">
        <v>2</v>
      </c>
      <c r="N43" s="29">
        <f t="shared" si="1"/>
        <v>30</v>
      </c>
      <c r="O43" s="29">
        <v>15</v>
      </c>
      <c r="P43" s="38">
        <v>45</v>
      </c>
      <c r="Q43" s="38">
        <v>70</v>
      </c>
    </row>
    <row r="44" spans="1:17">
      <c r="A44" s="14" t="s">
        <v>302</v>
      </c>
      <c r="B44" s="15">
        <v>1</v>
      </c>
      <c r="C44" s="16" t="s">
        <v>303</v>
      </c>
      <c r="D44" s="9" t="s">
        <v>69</v>
      </c>
      <c r="E44" s="6">
        <f t="shared" si="0"/>
        <v>26</v>
      </c>
      <c r="F44" s="17">
        <v>26</v>
      </c>
      <c r="G44" s="5">
        <v>1</v>
      </c>
      <c r="I44" s="33" t="s">
        <v>294</v>
      </c>
      <c r="J44" s="11" t="s">
        <v>78</v>
      </c>
      <c r="K44" s="5" t="s">
        <v>317</v>
      </c>
      <c r="L44" s="58" t="s">
        <v>318</v>
      </c>
      <c r="M44" s="29">
        <v>2</v>
      </c>
      <c r="N44" s="29">
        <f t="shared" si="1"/>
        <v>30</v>
      </c>
      <c r="O44" s="29">
        <v>15</v>
      </c>
      <c r="P44" s="38">
        <v>145</v>
      </c>
      <c r="Q44" s="38">
        <v>70</v>
      </c>
    </row>
    <row r="45" spans="1:17">
      <c r="A45" s="14" t="s">
        <v>304</v>
      </c>
      <c r="B45" s="15">
        <v>2</v>
      </c>
      <c r="C45" s="16" t="s">
        <v>305</v>
      </c>
      <c r="D45" s="9" t="s">
        <v>69</v>
      </c>
      <c r="E45" s="6">
        <f t="shared" si="0"/>
        <v>52</v>
      </c>
      <c r="F45" s="17">
        <v>26</v>
      </c>
      <c r="G45" s="5">
        <v>1</v>
      </c>
      <c r="I45" s="33" t="s">
        <v>196</v>
      </c>
      <c r="J45" s="11" t="s">
        <v>78</v>
      </c>
      <c r="K45" s="5" t="s">
        <v>83</v>
      </c>
      <c r="L45" s="58" t="s">
        <v>316</v>
      </c>
      <c r="M45" s="29">
        <v>2</v>
      </c>
      <c r="N45" s="29">
        <f t="shared" si="1"/>
        <v>26</v>
      </c>
      <c r="O45" s="29">
        <v>13</v>
      </c>
      <c r="P45" s="38">
        <v>145</v>
      </c>
      <c r="Q45" s="38">
        <v>70</v>
      </c>
    </row>
    <row r="46" spans="1:17">
      <c r="A46" s="14" t="s">
        <v>306</v>
      </c>
      <c r="B46" s="15">
        <v>2</v>
      </c>
      <c r="C46" s="16" t="s">
        <v>301</v>
      </c>
      <c r="D46" s="9" t="s">
        <v>69</v>
      </c>
      <c r="E46" s="6">
        <f t="shared" si="0"/>
        <v>52</v>
      </c>
      <c r="F46" s="17">
        <v>26</v>
      </c>
      <c r="G46" s="5">
        <v>1</v>
      </c>
      <c r="I46" s="34" t="s">
        <v>257</v>
      </c>
      <c r="J46" s="11" t="s">
        <v>78</v>
      </c>
      <c r="K46" s="5" t="s">
        <v>79</v>
      </c>
      <c r="L46" s="58" t="s">
        <v>315</v>
      </c>
      <c r="M46" s="29">
        <v>3</v>
      </c>
      <c r="N46" s="29">
        <f t="shared" si="1"/>
        <v>33</v>
      </c>
      <c r="O46" s="29">
        <v>11</v>
      </c>
      <c r="P46" s="38">
        <v>55</v>
      </c>
      <c r="Q46" s="38">
        <v>80</v>
      </c>
    </row>
    <row r="47" spans="1:17">
      <c r="A47" s="14" t="s">
        <v>307</v>
      </c>
      <c r="B47" s="15">
        <v>2</v>
      </c>
      <c r="C47" s="16" t="s">
        <v>132</v>
      </c>
      <c r="D47" s="9" t="s">
        <v>69</v>
      </c>
      <c r="E47" s="6">
        <f t="shared" si="0"/>
        <v>52</v>
      </c>
      <c r="F47" s="17">
        <v>26</v>
      </c>
      <c r="G47" s="5">
        <v>1</v>
      </c>
      <c r="I47" s="33" t="s">
        <v>90</v>
      </c>
      <c r="J47" s="11" t="s">
        <v>78</v>
      </c>
      <c r="K47" s="5" t="s">
        <v>83</v>
      </c>
      <c r="L47" s="58" t="s">
        <v>316</v>
      </c>
      <c r="M47" s="29">
        <v>3</v>
      </c>
      <c r="N47" s="29">
        <f t="shared" si="1"/>
        <v>39</v>
      </c>
      <c r="O47" s="29">
        <v>13</v>
      </c>
      <c r="P47" s="38">
        <v>55</v>
      </c>
      <c r="Q47" s="38">
        <v>80</v>
      </c>
    </row>
    <row r="48" spans="1:17">
      <c r="A48" s="14" t="s">
        <v>308</v>
      </c>
      <c r="B48" s="15">
        <v>2</v>
      </c>
      <c r="C48" s="16" t="s">
        <v>132</v>
      </c>
      <c r="D48" s="9" t="s">
        <v>69</v>
      </c>
      <c r="E48" s="6">
        <f t="shared" si="0"/>
        <v>52</v>
      </c>
      <c r="F48" s="17">
        <v>26</v>
      </c>
      <c r="G48" s="5">
        <v>1</v>
      </c>
      <c r="I48" s="33" t="s">
        <v>234</v>
      </c>
      <c r="J48" s="11" t="s">
        <v>78</v>
      </c>
      <c r="K48" s="5" t="s">
        <v>79</v>
      </c>
      <c r="L48" s="58" t="s">
        <v>315</v>
      </c>
      <c r="M48" s="29">
        <v>4</v>
      </c>
      <c r="N48" s="29">
        <f t="shared" si="1"/>
        <v>44</v>
      </c>
      <c r="O48" s="29">
        <v>11</v>
      </c>
      <c r="P48" s="38">
        <v>65</v>
      </c>
      <c r="Q48" s="38">
        <v>80</v>
      </c>
    </row>
    <row r="49" spans="1:17">
      <c r="A49" s="14" t="s">
        <v>309</v>
      </c>
      <c r="B49" s="15">
        <v>1</v>
      </c>
      <c r="C49" s="16" t="s">
        <v>132</v>
      </c>
      <c r="D49" s="9" t="s">
        <v>69</v>
      </c>
      <c r="E49" s="6">
        <f t="shared" si="0"/>
        <v>65</v>
      </c>
      <c r="F49" s="17">
        <v>65</v>
      </c>
      <c r="G49" s="5">
        <v>1</v>
      </c>
      <c r="I49" s="34" t="s">
        <v>92</v>
      </c>
      <c r="J49" s="11" t="s">
        <v>78</v>
      </c>
      <c r="K49" s="5" t="s">
        <v>83</v>
      </c>
      <c r="L49" s="58" t="s">
        <v>316</v>
      </c>
      <c r="M49" s="29">
        <v>4</v>
      </c>
      <c r="N49" s="29">
        <f t="shared" si="1"/>
        <v>52</v>
      </c>
      <c r="O49" s="29">
        <v>13</v>
      </c>
      <c r="P49" s="38">
        <v>65</v>
      </c>
      <c r="Q49" s="38">
        <v>80</v>
      </c>
    </row>
    <row r="50" spans="1:17">
      <c r="A50" s="14" t="s">
        <v>127</v>
      </c>
      <c r="B50" s="15">
        <v>1</v>
      </c>
      <c r="C50" s="17" t="s">
        <v>129</v>
      </c>
      <c r="D50" s="9" t="s">
        <v>71</v>
      </c>
      <c r="E50" s="6">
        <f t="shared" si="0"/>
        <v>70</v>
      </c>
      <c r="F50" s="29">
        <v>70</v>
      </c>
      <c r="G50" s="5">
        <v>1</v>
      </c>
      <c r="I50" s="33" t="s">
        <v>197</v>
      </c>
      <c r="J50" s="11" t="s">
        <v>78</v>
      </c>
      <c r="K50" s="5" t="s">
        <v>83</v>
      </c>
      <c r="L50" s="58" t="s">
        <v>316</v>
      </c>
      <c r="M50" s="29">
        <v>4</v>
      </c>
      <c r="N50" s="29">
        <f t="shared" si="1"/>
        <v>52</v>
      </c>
      <c r="O50" s="29">
        <v>13</v>
      </c>
      <c r="P50" s="38">
        <v>165</v>
      </c>
      <c r="Q50" s="38">
        <v>80</v>
      </c>
    </row>
    <row r="51" spans="1:17">
      <c r="A51" s="14" t="s">
        <v>144</v>
      </c>
      <c r="B51" s="17">
        <v>1</v>
      </c>
      <c r="C51" s="16" t="s">
        <v>145</v>
      </c>
      <c r="D51" s="9" t="s">
        <v>69</v>
      </c>
      <c r="E51" s="6">
        <f t="shared" ref="E51:E63" si="2">F51*B51</f>
        <v>100</v>
      </c>
      <c r="F51" s="29">
        <v>100</v>
      </c>
      <c r="G51" s="5">
        <v>1</v>
      </c>
      <c r="I51" s="33" t="s">
        <v>398</v>
      </c>
      <c r="J51" s="11" t="s">
        <v>78</v>
      </c>
      <c r="K51" s="5" t="s">
        <v>88</v>
      </c>
      <c r="L51" s="58" t="s">
        <v>401</v>
      </c>
      <c r="M51" s="29">
        <v>1</v>
      </c>
      <c r="N51" s="29">
        <f t="shared" si="1"/>
        <v>17</v>
      </c>
      <c r="O51" s="29">
        <v>17</v>
      </c>
      <c r="P51" s="38">
        <v>45</v>
      </c>
      <c r="Q51" s="38">
        <v>70</v>
      </c>
    </row>
    <row r="52" spans="1:17">
      <c r="A52" s="14" t="s">
        <v>102</v>
      </c>
      <c r="B52" s="17">
        <v>1</v>
      </c>
      <c r="C52" s="10" t="s">
        <v>103</v>
      </c>
      <c r="D52" s="9" t="s">
        <v>69</v>
      </c>
      <c r="E52" s="6">
        <f t="shared" si="2"/>
        <v>45</v>
      </c>
      <c r="F52" s="29">
        <v>45</v>
      </c>
      <c r="G52" s="5">
        <v>1</v>
      </c>
      <c r="I52" s="33" t="s">
        <v>399</v>
      </c>
      <c r="J52" s="11" t="s">
        <v>78</v>
      </c>
      <c r="K52" s="5" t="s">
        <v>88</v>
      </c>
      <c r="L52" s="58" t="s">
        <v>401</v>
      </c>
      <c r="M52" s="29">
        <v>2</v>
      </c>
      <c r="N52" s="29">
        <f t="shared" si="1"/>
        <v>34</v>
      </c>
      <c r="O52" s="29">
        <v>17</v>
      </c>
      <c r="P52" s="38">
        <v>45</v>
      </c>
      <c r="Q52" s="38">
        <v>70</v>
      </c>
    </row>
    <row r="53" spans="1:17">
      <c r="A53" s="10" t="s">
        <v>161</v>
      </c>
      <c r="B53" s="17">
        <v>1</v>
      </c>
      <c r="C53" s="10" t="s">
        <v>162</v>
      </c>
      <c r="D53" s="9" t="s">
        <v>69</v>
      </c>
      <c r="E53" s="6">
        <f t="shared" si="2"/>
        <v>45</v>
      </c>
      <c r="F53" s="29">
        <v>45</v>
      </c>
      <c r="G53" s="5">
        <v>1</v>
      </c>
      <c r="I53" s="33" t="s">
        <v>261</v>
      </c>
      <c r="J53" s="17" t="s">
        <v>159</v>
      </c>
      <c r="K53" s="17" t="s">
        <v>264</v>
      </c>
      <c r="L53" s="22" t="s">
        <v>402</v>
      </c>
      <c r="M53" s="29">
        <v>2</v>
      </c>
      <c r="N53" s="29">
        <v>42</v>
      </c>
      <c r="O53" s="29">
        <v>42</v>
      </c>
      <c r="P53" s="38">
        <v>45</v>
      </c>
      <c r="Q53" s="38">
        <v>100</v>
      </c>
    </row>
    <row r="54" spans="1:17">
      <c r="A54" s="10" t="s">
        <v>104</v>
      </c>
      <c r="B54" s="17">
        <v>1</v>
      </c>
      <c r="C54" s="10" t="s">
        <v>105</v>
      </c>
      <c r="D54" s="9" t="s">
        <v>69</v>
      </c>
      <c r="E54" s="6">
        <f t="shared" si="2"/>
        <v>45</v>
      </c>
      <c r="F54" s="29">
        <v>45</v>
      </c>
      <c r="G54" s="5">
        <v>1</v>
      </c>
      <c r="I54" s="16" t="s">
        <v>266</v>
      </c>
      <c r="J54" s="19" t="s">
        <v>116</v>
      </c>
      <c r="K54" s="19" t="s">
        <v>267</v>
      </c>
      <c r="L54" s="57" t="s">
        <v>407</v>
      </c>
      <c r="M54" s="29">
        <v>1</v>
      </c>
      <c r="N54" s="29">
        <f t="shared" ref="N54" si="3">O54*M54</f>
        <v>90.8</v>
      </c>
      <c r="O54" s="29">
        <v>90.8</v>
      </c>
      <c r="P54" s="38">
        <v>350</v>
      </c>
      <c r="Q54" s="38">
        <v>90</v>
      </c>
    </row>
    <row r="55" spans="1:17">
      <c r="A55" s="14" t="s">
        <v>139</v>
      </c>
      <c r="B55" s="17">
        <v>1</v>
      </c>
      <c r="C55" s="5" t="s">
        <v>137</v>
      </c>
      <c r="D55" s="9" t="s">
        <v>69</v>
      </c>
      <c r="E55" s="6">
        <f t="shared" si="2"/>
        <v>100</v>
      </c>
      <c r="F55" s="29">
        <v>100</v>
      </c>
      <c r="G55" s="5">
        <v>1</v>
      </c>
      <c r="I55" s="33" t="s">
        <v>278</v>
      </c>
      <c r="J55" s="11" t="s">
        <v>75</v>
      </c>
      <c r="K55" s="11" t="s">
        <v>75</v>
      </c>
      <c r="L55" s="11" t="s">
        <v>75</v>
      </c>
      <c r="M55" s="11" t="s">
        <v>75</v>
      </c>
      <c r="N55" s="11" t="s">
        <v>75</v>
      </c>
      <c r="O55" s="11" t="s">
        <v>75</v>
      </c>
      <c r="P55" s="11" t="s">
        <v>75</v>
      </c>
      <c r="Q55" s="11" t="s">
        <v>75</v>
      </c>
    </row>
    <row r="56" spans="1:17">
      <c r="A56" s="14" t="s">
        <v>136</v>
      </c>
      <c r="B56" s="17">
        <v>1</v>
      </c>
      <c r="C56" s="17" t="s">
        <v>137</v>
      </c>
      <c r="D56" s="9" t="s">
        <v>69</v>
      </c>
      <c r="E56" s="6">
        <f t="shared" si="2"/>
        <v>100</v>
      </c>
      <c r="F56" s="29">
        <v>100</v>
      </c>
      <c r="G56" s="5">
        <v>1</v>
      </c>
      <c r="I56" s="33" t="s">
        <v>282</v>
      </c>
      <c r="J56" s="11" t="s">
        <v>75</v>
      </c>
      <c r="K56" s="11" t="s">
        <v>75</v>
      </c>
      <c r="L56" s="11" t="s">
        <v>75</v>
      </c>
      <c r="M56" s="11" t="s">
        <v>75</v>
      </c>
      <c r="N56" s="11" t="s">
        <v>75</v>
      </c>
      <c r="O56" s="11" t="s">
        <v>75</v>
      </c>
      <c r="P56" s="11" t="s">
        <v>75</v>
      </c>
      <c r="Q56" s="11" t="s">
        <v>75</v>
      </c>
    </row>
    <row r="57" spans="1:17">
      <c r="A57" s="14" t="s">
        <v>184</v>
      </c>
      <c r="B57" s="17">
        <v>1</v>
      </c>
      <c r="C57" s="17" t="s">
        <v>137</v>
      </c>
      <c r="D57" s="9" t="s">
        <v>69</v>
      </c>
      <c r="E57" s="6">
        <f t="shared" si="2"/>
        <v>100</v>
      </c>
      <c r="F57" s="29">
        <v>100</v>
      </c>
      <c r="G57" s="5">
        <v>1</v>
      </c>
      <c r="I57" s="33" t="s">
        <v>75</v>
      </c>
      <c r="J57" s="11"/>
      <c r="K57" s="5"/>
      <c r="L57" s="58"/>
      <c r="M57" s="29"/>
      <c r="N57" s="29"/>
      <c r="O57" s="29"/>
      <c r="P57" s="38"/>
      <c r="Q57" s="38"/>
    </row>
    <row r="58" spans="1:17">
      <c r="A58" s="14" t="s">
        <v>133</v>
      </c>
      <c r="B58" s="17">
        <v>1</v>
      </c>
      <c r="C58" s="17" t="s">
        <v>432</v>
      </c>
      <c r="D58" s="9" t="s">
        <v>69</v>
      </c>
      <c r="E58" s="6">
        <f t="shared" si="2"/>
        <v>100</v>
      </c>
      <c r="F58" s="29">
        <v>100</v>
      </c>
      <c r="G58" s="5">
        <v>1</v>
      </c>
    </row>
    <row r="59" spans="1:17">
      <c r="A59" s="14" t="s">
        <v>135</v>
      </c>
      <c r="B59" s="17">
        <v>1</v>
      </c>
      <c r="C59" s="17" t="s">
        <v>432</v>
      </c>
      <c r="D59" s="9" t="s">
        <v>69</v>
      </c>
      <c r="E59" s="6">
        <f t="shared" si="2"/>
        <v>150</v>
      </c>
      <c r="F59" s="29">
        <v>150</v>
      </c>
      <c r="G59" s="5">
        <v>1</v>
      </c>
    </row>
    <row r="60" spans="1:17">
      <c r="A60" s="14" t="s">
        <v>172</v>
      </c>
      <c r="B60" s="17">
        <v>1</v>
      </c>
      <c r="C60" s="17" t="s">
        <v>432</v>
      </c>
      <c r="D60" s="9" t="s">
        <v>69</v>
      </c>
      <c r="E60" s="6">
        <f t="shared" si="2"/>
        <v>175</v>
      </c>
      <c r="F60" s="29">
        <v>175</v>
      </c>
      <c r="G60" s="5">
        <v>1</v>
      </c>
    </row>
    <row r="61" spans="1:17">
      <c r="A61" s="14" t="s">
        <v>140</v>
      </c>
      <c r="B61" s="17">
        <v>1</v>
      </c>
      <c r="C61" s="17" t="s">
        <v>137</v>
      </c>
      <c r="D61" s="9" t="s">
        <v>69</v>
      </c>
      <c r="E61" s="6">
        <f t="shared" si="2"/>
        <v>200</v>
      </c>
      <c r="F61" s="29">
        <v>200</v>
      </c>
      <c r="G61" s="5">
        <v>1</v>
      </c>
    </row>
    <row r="62" spans="1:17">
      <c r="A62" s="14" t="s">
        <v>173</v>
      </c>
      <c r="B62" s="17">
        <v>1</v>
      </c>
      <c r="C62" s="17" t="s">
        <v>432</v>
      </c>
      <c r="D62" s="9" t="s">
        <v>69</v>
      </c>
      <c r="E62" s="6">
        <f t="shared" si="2"/>
        <v>175</v>
      </c>
      <c r="F62" s="29">
        <v>175</v>
      </c>
      <c r="G62" s="5">
        <v>1</v>
      </c>
    </row>
    <row r="63" spans="1:17">
      <c r="A63" s="14" t="s">
        <v>286</v>
      </c>
      <c r="B63" s="17">
        <v>1</v>
      </c>
      <c r="C63" s="17" t="s">
        <v>283</v>
      </c>
      <c r="D63" s="9" t="s">
        <v>69</v>
      </c>
      <c r="E63" s="6">
        <f t="shared" si="2"/>
        <v>250</v>
      </c>
      <c r="F63" s="29">
        <v>250</v>
      </c>
      <c r="G63" s="5">
        <v>1</v>
      </c>
    </row>
    <row r="64" spans="1:17">
      <c r="A64" s="15" t="s">
        <v>276</v>
      </c>
      <c r="B64" s="132">
        <v>1</v>
      </c>
      <c r="C64" s="16" t="s">
        <v>277</v>
      </c>
      <c r="D64" s="9" t="s">
        <v>69</v>
      </c>
      <c r="E64" s="133">
        <v>250</v>
      </c>
      <c r="F64" s="134">
        <v>250</v>
      </c>
      <c r="G64" s="135">
        <v>1</v>
      </c>
    </row>
    <row r="65" spans="1:7">
      <c r="A65" s="14" t="s">
        <v>185</v>
      </c>
      <c r="B65" s="17">
        <v>1</v>
      </c>
      <c r="C65" s="17" t="s">
        <v>137</v>
      </c>
      <c r="D65" s="9" t="s">
        <v>69</v>
      </c>
      <c r="E65" s="6">
        <f t="shared" ref="E65:E83" si="4">F65*B65</f>
        <v>250</v>
      </c>
      <c r="F65" s="29">
        <v>250</v>
      </c>
      <c r="G65" s="5">
        <v>1</v>
      </c>
    </row>
    <row r="66" spans="1:7">
      <c r="A66" s="14" t="s">
        <v>134</v>
      </c>
      <c r="B66" s="17">
        <v>1</v>
      </c>
      <c r="C66" s="17" t="s">
        <v>432</v>
      </c>
      <c r="D66" s="9" t="s">
        <v>69</v>
      </c>
      <c r="E66" s="6">
        <f t="shared" si="4"/>
        <v>250</v>
      </c>
      <c r="F66" s="29">
        <v>250</v>
      </c>
      <c r="G66" s="5">
        <v>1</v>
      </c>
    </row>
    <row r="67" spans="1:7">
      <c r="A67" s="14" t="s">
        <v>265</v>
      </c>
      <c r="B67" s="17">
        <v>1</v>
      </c>
      <c r="C67" s="16" t="s">
        <v>266</v>
      </c>
      <c r="D67" s="9" t="s">
        <v>69</v>
      </c>
      <c r="E67" s="6">
        <f t="shared" si="4"/>
        <v>350</v>
      </c>
      <c r="F67" s="29">
        <v>350</v>
      </c>
      <c r="G67" s="5">
        <v>1</v>
      </c>
    </row>
    <row r="68" spans="1:7">
      <c r="A68" s="14" t="s">
        <v>131</v>
      </c>
      <c r="B68" s="17">
        <v>1</v>
      </c>
      <c r="C68" s="17" t="s">
        <v>99</v>
      </c>
      <c r="D68" s="9" t="s">
        <v>71</v>
      </c>
      <c r="E68" s="6">
        <f t="shared" si="4"/>
        <v>13</v>
      </c>
      <c r="F68" s="29">
        <v>13</v>
      </c>
      <c r="G68" s="5">
        <v>1</v>
      </c>
    </row>
    <row r="69" spans="1:7">
      <c r="A69" s="14" t="s">
        <v>130</v>
      </c>
      <c r="B69" s="17">
        <v>1</v>
      </c>
      <c r="C69" s="17" t="s">
        <v>99</v>
      </c>
      <c r="D69" s="9" t="s">
        <v>71</v>
      </c>
      <c r="E69" s="6">
        <f t="shared" si="4"/>
        <v>26</v>
      </c>
      <c r="F69" s="29">
        <v>26</v>
      </c>
      <c r="G69" s="5">
        <v>1</v>
      </c>
    </row>
    <row r="70" spans="1:7">
      <c r="A70" s="14" t="s">
        <v>108</v>
      </c>
      <c r="B70" s="17">
        <v>1</v>
      </c>
      <c r="C70" s="10" t="s">
        <v>109</v>
      </c>
      <c r="D70" s="9" t="s">
        <v>69</v>
      </c>
      <c r="E70" s="6">
        <f t="shared" si="4"/>
        <v>45</v>
      </c>
      <c r="F70" s="29">
        <v>45</v>
      </c>
      <c r="G70" s="5">
        <v>1</v>
      </c>
    </row>
    <row r="71" spans="1:7">
      <c r="A71" s="10" t="s">
        <v>110</v>
      </c>
      <c r="B71" s="17">
        <v>1</v>
      </c>
      <c r="C71" s="10" t="s">
        <v>111</v>
      </c>
      <c r="D71" s="9" t="s">
        <v>69</v>
      </c>
      <c r="E71" s="6">
        <f t="shared" si="4"/>
        <v>45</v>
      </c>
      <c r="F71" s="29">
        <v>45</v>
      </c>
      <c r="G71" s="5">
        <v>1</v>
      </c>
    </row>
    <row r="72" spans="1:7">
      <c r="A72" s="14" t="s">
        <v>224</v>
      </c>
      <c r="B72" s="17">
        <v>1</v>
      </c>
      <c r="C72" s="22" t="s">
        <v>225</v>
      </c>
      <c r="D72" s="9" t="s">
        <v>71</v>
      </c>
      <c r="E72" s="6">
        <f t="shared" si="4"/>
        <v>40</v>
      </c>
      <c r="F72" s="29">
        <v>40</v>
      </c>
      <c r="G72" s="5">
        <v>1</v>
      </c>
    </row>
    <row r="73" spans="1:7">
      <c r="A73" s="14" t="s">
        <v>182</v>
      </c>
      <c r="B73" s="17">
        <v>1</v>
      </c>
      <c r="C73" s="18" t="s">
        <v>190</v>
      </c>
      <c r="D73" s="14" t="s">
        <v>71</v>
      </c>
      <c r="E73" s="6">
        <f t="shared" si="4"/>
        <v>52</v>
      </c>
      <c r="F73" s="29">
        <v>52</v>
      </c>
      <c r="G73" s="15">
        <v>1</v>
      </c>
    </row>
    <row r="74" spans="1:7">
      <c r="A74" s="14" t="s">
        <v>183</v>
      </c>
      <c r="B74" s="17">
        <v>1</v>
      </c>
      <c r="C74" s="18" t="s">
        <v>188</v>
      </c>
      <c r="D74" s="22" t="s">
        <v>69</v>
      </c>
      <c r="E74" s="6">
        <f t="shared" si="4"/>
        <v>32</v>
      </c>
      <c r="F74" s="29">
        <v>32</v>
      </c>
      <c r="G74" s="18">
        <v>1</v>
      </c>
    </row>
    <row r="75" spans="1:7">
      <c r="A75" s="9" t="s">
        <v>142</v>
      </c>
      <c r="B75" s="17">
        <v>2</v>
      </c>
      <c r="C75" s="5" t="s">
        <v>113</v>
      </c>
      <c r="D75" s="9" t="s">
        <v>69</v>
      </c>
      <c r="E75" s="6">
        <f t="shared" si="4"/>
        <v>34</v>
      </c>
      <c r="F75" s="29">
        <v>17</v>
      </c>
      <c r="G75" s="5">
        <v>1</v>
      </c>
    </row>
    <row r="76" spans="1:7">
      <c r="A76" s="9" t="s">
        <v>160</v>
      </c>
      <c r="B76" s="17">
        <v>1</v>
      </c>
      <c r="C76" s="5" t="s">
        <v>113</v>
      </c>
      <c r="D76" s="9" t="s">
        <v>69</v>
      </c>
      <c r="E76" s="6">
        <f t="shared" si="4"/>
        <v>60</v>
      </c>
      <c r="F76" s="29">
        <v>60</v>
      </c>
      <c r="G76" s="5">
        <v>1</v>
      </c>
    </row>
    <row r="77" spans="1:7">
      <c r="A77" s="9" t="s">
        <v>158</v>
      </c>
      <c r="B77" s="17">
        <v>1</v>
      </c>
      <c r="C77" s="9" t="s">
        <v>112</v>
      </c>
      <c r="D77" s="9" t="s">
        <v>69</v>
      </c>
      <c r="E77" s="6">
        <f t="shared" si="4"/>
        <v>32</v>
      </c>
      <c r="F77" s="29">
        <v>32</v>
      </c>
      <c r="G77" s="5">
        <v>1</v>
      </c>
    </row>
    <row r="78" spans="1:7">
      <c r="A78" s="9" t="s">
        <v>202</v>
      </c>
      <c r="B78" s="17">
        <v>2</v>
      </c>
      <c r="C78" s="9" t="s">
        <v>203</v>
      </c>
      <c r="D78" s="9" t="s">
        <v>69</v>
      </c>
      <c r="E78" s="6">
        <f t="shared" si="4"/>
        <v>64</v>
      </c>
      <c r="F78" s="29">
        <v>32</v>
      </c>
      <c r="G78" s="5">
        <v>1</v>
      </c>
    </row>
    <row r="79" spans="1:7">
      <c r="A79" s="9" t="s">
        <v>143</v>
      </c>
      <c r="B79" s="17">
        <v>2</v>
      </c>
      <c r="C79" s="9" t="s">
        <v>112</v>
      </c>
      <c r="D79" s="9" t="s">
        <v>69</v>
      </c>
      <c r="E79" s="6">
        <f t="shared" si="4"/>
        <v>64</v>
      </c>
      <c r="F79" s="29">
        <v>32</v>
      </c>
      <c r="G79" s="5">
        <v>1</v>
      </c>
    </row>
    <row r="80" spans="1:7">
      <c r="A80" s="9" t="s">
        <v>258</v>
      </c>
      <c r="B80" s="6">
        <v>3</v>
      </c>
      <c r="C80" s="28" t="s">
        <v>257</v>
      </c>
      <c r="D80" s="9" t="s">
        <v>69</v>
      </c>
      <c r="E80" s="6">
        <f t="shared" si="4"/>
        <v>51</v>
      </c>
      <c r="F80" s="6">
        <v>17</v>
      </c>
      <c r="G80" s="5">
        <v>3</v>
      </c>
    </row>
    <row r="81" spans="1:7">
      <c r="A81" s="14" t="s">
        <v>262</v>
      </c>
      <c r="B81" s="15">
        <v>2</v>
      </c>
      <c r="C81" s="17" t="s">
        <v>261</v>
      </c>
      <c r="D81" s="9" t="s">
        <v>69</v>
      </c>
      <c r="E81" s="6">
        <f t="shared" si="4"/>
        <v>56</v>
      </c>
      <c r="F81" s="18">
        <v>28</v>
      </c>
      <c r="G81" s="5">
        <v>2</v>
      </c>
    </row>
    <row r="82" spans="1:7">
      <c r="A82" s="14" t="s">
        <v>310</v>
      </c>
      <c r="B82" s="17">
        <v>1</v>
      </c>
      <c r="C82" s="17" t="s">
        <v>311</v>
      </c>
      <c r="D82" s="9" t="s">
        <v>69</v>
      </c>
      <c r="E82" s="6">
        <f t="shared" si="4"/>
        <v>400</v>
      </c>
      <c r="F82" s="29">
        <v>400</v>
      </c>
      <c r="G82" s="5">
        <v>1</v>
      </c>
    </row>
    <row r="83" spans="1:7">
      <c r="A83" s="9" t="s">
        <v>176</v>
      </c>
      <c r="B83" s="18">
        <v>1</v>
      </c>
      <c r="C83" s="18" t="s">
        <v>432</v>
      </c>
      <c r="D83" s="9" t="s">
        <v>69</v>
      </c>
      <c r="E83" s="18">
        <f t="shared" si="4"/>
        <v>75</v>
      </c>
      <c r="F83" s="18">
        <v>75</v>
      </c>
      <c r="G83" s="18">
        <v>1</v>
      </c>
    </row>
    <row r="84" spans="1:7">
      <c r="A84" s="22" t="s">
        <v>281</v>
      </c>
      <c r="B84" s="70" t="s">
        <v>75</v>
      </c>
      <c r="C84" s="22" t="s">
        <v>282</v>
      </c>
      <c r="D84" s="70" t="s">
        <v>75</v>
      </c>
      <c r="E84" s="70" t="s">
        <v>75</v>
      </c>
      <c r="F84" s="70" t="s">
        <v>75</v>
      </c>
      <c r="G84" s="70" t="s">
        <v>75</v>
      </c>
    </row>
    <row r="85" spans="1:7">
      <c r="A85" s="22" t="s">
        <v>278</v>
      </c>
      <c r="B85" s="70" t="s">
        <v>75</v>
      </c>
      <c r="C85" s="22" t="s">
        <v>278</v>
      </c>
      <c r="D85" s="70" t="s">
        <v>75</v>
      </c>
      <c r="E85" s="70" t="s">
        <v>75</v>
      </c>
      <c r="F85" s="70" t="s">
        <v>75</v>
      </c>
      <c r="G85" s="70" t="s">
        <v>75</v>
      </c>
    </row>
    <row r="86" spans="1:7">
      <c r="A86" s="22" t="s">
        <v>75</v>
      </c>
      <c r="B86" s="18"/>
      <c r="C86" s="22"/>
      <c r="D86" s="22"/>
      <c r="E86" s="18"/>
      <c r="F86" s="18"/>
      <c r="G86" s="18"/>
    </row>
    <row r="94" spans="1:7">
      <c r="A94" s="22" t="s">
        <v>80</v>
      </c>
    </row>
    <row r="120" s="82" customFormat="1"/>
    <row r="121" s="82" customFormat="1"/>
    <row r="122" s="82" customFormat="1"/>
    <row r="126" s="81" customFormat="1"/>
  </sheetData>
  <autoFilter ref="A107:AA163" xr:uid="{D68553F9-6E5E-4534-AB31-C9CCC871D978}"/>
  <pageMargins left="0.7" right="0.7" top="0.75" bottom="0.75" header="0.3" footer="0.3"/>
  <pageSetup orientation="portrait" r:id="rId1"/>
  <tableParts count="4">
    <tablePart r:id="rId2"/>
    <tablePart r:id="rId3"/>
    <tablePart r:id="rId4"/>
    <tablePart r:id="rId5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D5C83-65EB-49E7-B393-78CB823CD6A8}">
  <sheetPr codeName="Sheet5">
    <tabColor rgb="FFFF0000"/>
  </sheetPr>
  <dimension ref="A3:K5"/>
  <sheetViews>
    <sheetView workbookViewId="0">
      <selection activeCell="G3" sqref="G3"/>
    </sheetView>
  </sheetViews>
  <sheetFormatPr defaultRowHeight="14.4"/>
  <cols>
    <col min="1" max="1" width="15" bestFit="1" customWidth="1"/>
    <col min="2" max="2" width="10.6640625" bestFit="1" customWidth="1"/>
    <col min="3" max="3" width="10.109375" bestFit="1" customWidth="1"/>
    <col min="4" max="5" width="15" bestFit="1" customWidth="1"/>
    <col min="6" max="6" width="5.6640625" customWidth="1"/>
    <col min="7" max="7" width="16" bestFit="1" customWidth="1"/>
    <col min="8" max="8" width="11.109375" bestFit="1" customWidth="1"/>
    <col min="9" max="9" width="14.33203125" bestFit="1" customWidth="1"/>
    <col min="10" max="11" width="16.6640625" bestFit="1" customWidth="1"/>
  </cols>
  <sheetData>
    <row r="3" spans="1:11" ht="51.6" customHeight="1">
      <c r="A3" s="91" t="s">
        <v>423</v>
      </c>
      <c r="B3" s="63" t="s">
        <v>416</v>
      </c>
      <c r="C3" s="63" t="s">
        <v>415</v>
      </c>
      <c r="D3" s="63" t="s">
        <v>417</v>
      </c>
      <c r="E3" s="63" t="s">
        <v>418</v>
      </c>
      <c r="G3" s="91" t="s">
        <v>424</v>
      </c>
      <c r="H3" s="63" t="s">
        <v>419</v>
      </c>
      <c r="I3" s="63" t="s">
        <v>420</v>
      </c>
      <c r="J3" s="63" t="s">
        <v>421</v>
      </c>
      <c r="K3" s="63" t="s">
        <v>422</v>
      </c>
    </row>
    <row r="4" spans="1:11">
      <c r="A4" s="8" t="s">
        <v>73</v>
      </c>
      <c r="B4" s="90"/>
      <c r="C4" s="90" t="e">
        <v>#N/A</v>
      </c>
      <c r="D4" s="90" t="e">
        <v>#N/A</v>
      </c>
      <c r="E4" s="90" t="e">
        <v>#N/A</v>
      </c>
      <c r="G4" s="8" t="s">
        <v>431</v>
      </c>
      <c r="H4" s="90">
        <v>0</v>
      </c>
      <c r="I4" s="90" t="e">
        <v>#N/A</v>
      </c>
      <c r="J4" s="90" t="e">
        <v>#N/A</v>
      </c>
      <c r="K4" s="90" t="e">
        <v>#N/A</v>
      </c>
    </row>
    <row r="5" spans="1:11">
      <c r="A5" s="8" t="s">
        <v>74</v>
      </c>
      <c r="B5" s="90"/>
      <c r="C5" s="90" t="e">
        <v>#N/A</v>
      </c>
      <c r="D5" s="90" t="e">
        <v>#N/A</v>
      </c>
      <c r="E5" s="90" t="e">
        <v>#N/A</v>
      </c>
      <c r="G5" s="8" t="s">
        <v>74</v>
      </c>
      <c r="H5" s="90">
        <v>0</v>
      </c>
      <c r="I5" s="90" t="e">
        <v>#N/A</v>
      </c>
      <c r="J5" s="90" t="e">
        <v>#N/A</v>
      </c>
      <c r="K5" s="90" t="e">
        <v>#N/A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0BEF6-6F0D-48D6-9BF3-E341818D6712}">
  <sheetPr codeName="Sheet6">
    <tabColor rgb="FFFF0000"/>
  </sheetPr>
  <dimension ref="A1:I194"/>
  <sheetViews>
    <sheetView topLeftCell="A76" zoomScale="80" zoomScaleNormal="80" workbookViewId="0">
      <selection activeCell="C111" sqref="C111"/>
    </sheetView>
  </sheetViews>
  <sheetFormatPr defaultRowHeight="14.4"/>
  <cols>
    <col min="1" max="1" width="45.6640625" customWidth="1"/>
    <col min="2" max="2" width="19.33203125" customWidth="1"/>
    <col min="3" max="3" width="42.6640625" customWidth="1"/>
    <col min="4" max="4" width="23.33203125" customWidth="1"/>
    <col min="5" max="5" width="23.6640625" customWidth="1"/>
    <col min="6" max="6" width="25.33203125" customWidth="1"/>
    <col min="7" max="7" width="43.6640625" customWidth="1"/>
    <col min="8" max="8" width="26.6640625" bestFit="1" customWidth="1"/>
    <col min="9" max="9" width="30.33203125" bestFit="1" customWidth="1"/>
  </cols>
  <sheetData>
    <row r="1" spans="1:9">
      <c r="A1" s="160" t="s">
        <v>380</v>
      </c>
      <c r="B1" s="160"/>
      <c r="C1" s="160"/>
      <c r="D1" s="160"/>
      <c r="F1" s="160" t="s">
        <v>287</v>
      </c>
      <c r="G1" s="160"/>
      <c r="I1" s="30" t="s">
        <v>252</v>
      </c>
    </row>
    <row r="2" spans="1:9">
      <c r="A2" s="39" t="s">
        <v>210</v>
      </c>
      <c r="B2" s="40" t="s">
        <v>211</v>
      </c>
      <c r="C2" s="40" t="s">
        <v>212</v>
      </c>
      <c r="D2" s="41" t="s">
        <v>209</v>
      </c>
      <c r="F2" s="35" t="s">
        <v>210</v>
      </c>
      <c r="G2" s="59" t="s">
        <v>209</v>
      </c>
      <c r="I2" s="30" t="s">
        <v>253</v>
      </c>
    </row>
    <row r="3" spans="1:9">
      <c r="A3" s="147" t="s">
        <v>328</v>
      </c>
      <c r="B3" s="140"/>
      <c r="C3" s="42" t="s">
        <v>319</v>
      </c>
      <c r="D3" s="43">
        <v>30</v>
      </c>
      <c r="F3" s="26" t="s">
        <v>221</v>
      </c>
      <c r="G3" s="36">
        <v>6</v>
      </c>
    </row>
    <row r="4" spans="1:9">
      <c r="A4" s="150"/>
      <c r="B4" s="140"/>
      <c r="C4" s="42" t="s">
        <v>213</v>
      </c>
      <c r="D4" s="43">
        <v>70</v>
      </c>
      <c r="F4" s="26" t="s">
        <v>222</v>
      </c>
      <c r="G4" s="36">
        <v>6</v>
      </c>
    </row>
    <row r="5" spans="1:9">
      <c r="A5" s="44" t="s">
        <v>327</v>
      </c>
      <c r="B5" s="45"/>
      <c r="C5" s="46"/>
      <c r="D5" s="43">
        <v>50</v>
      </c>
      <c r="F5" s="26" t="s">
        <v>223</v>
      </c>
      <c r="G5" s="36">
        <v>5</v>
      </c>
    </row>
    <row r="6" spans="1:9">
      <c r="A6" s="154" t="s">
        <v>326</v>
      </c>
      <c r="B6" s="144"/>
      <c r="C6" s="45" t="s">
        <v>320</v>
      </c>
      <c r="D6" s="43">
        <v>20</v>
      </c>
      <c r="F6" s="26" t="s">
        <v>224</v>
      </c>
      <c r="G6" s="36">
        <v>5</v>
      </c>
    </row>
    <row r="7" spans="1:9">
      <c r="A7" s="152"/>
      <c r="B7" s="145"/>
      <c r="C7" s="45" t="s">
        <v>321</v>
      </c>
      <c r="D7" s="43">
        <v>30</v>
      </c>
      <c r="F7" s="26" t="s">
        <v>226</v>
      </c>
      <c r="G7" s="36">
        <v>5</v>
      </c>
    </row>
    <row r="8" spans="1:9" s="73" customFormat="1">
      <c r="A8" s="152"/>
      <c r="B8" s="145"/>
      <c r="C8" s="45" t="s">
        <v>322</v>
      </c>
      <c r="D8" s="43">
        <v>35</v>
      </c>
      <c r="F8" s="26" t="s">
        <v>227</v>
      </c>
      <c r="G8" s="36">
        <v>4</v>
      </c>
    </row>
    <row r="9" spans="1:9" s="73" customFormat="1">
      <c r="A9" s="152"/>
      <c r="B9" s="145"/>
      <c r="C9" s="45" t="s">
        <v>323</v>
      </c>
      <c r="D9" s="43">
        <v>60</v>
      </c>
      <c r="F9" s="26" t="s">
        <v>228</v>
      </c>
      <c r="G9" s="36">
        <v>4</v>
      </c>
    </row>
    <row r="10" spans="1:9" s="73" customFormat="1">
      <c r="A10" s="152"/>
      <c r="B10" s="145"/>
      <c r="C10" s="45" t="s">
        <v>324</v>
      </c>
      <c r="D10" s="43">
        <v>70</v>
      </c>
      <c r="F10" s="37" t="s">
        <v>247</v>
      </c>
      <c r="G10" s="36">
        <v>4</v>
      </c>
    </row>
    <row r="11" spans="1:9" s="73" customFormat="1">
      <c r="A11" s="153"/>
      <c r="B11" s="146"/>
      <c r="C11" s="45" t="s">
        <v>325</v>
      </c>
      <c r="D11" s="43">
        <v>120</v>
      </c>
      <c r="F11" s="37" t="s">
        <v>229</v>
      </c>
      <c r="G11" s="36">
        <v>6</v>
      </c>
    </row>
    <row r="12" spans="1:9">
      <c r="A12" s="147" t="s">
        <v>329</v>
      </c>
      <c r="B12" s="140"/>
      <c r="C12" s="45" t="s">
        <v>330</v>
      </c>
      <c r="D12" s="43">
        <v>35</v>
      </c>
      <c r="F12" s="26" t="s">
        <v>126</v>
      </c>
      <c r="G12" s="36">
        <v>8</v>
      </c>
    </row>
    <row r="13" spans="1:9">
      <c r="A13" s="148"/>
      <c r="B13" s="140"/>
      <c r="C13" s="45" t="s">
        <v>331</v>
      </c>
      <c r="D13" s="43">
        <v>60</v>
      </c>
      <c r="F13" s="26" t="s">
        <v>127</v>
      </c>
      <c r="G13" s="36">
        <v>15</v>
      </c>
    </row>
    <row r="14" spans="1:9" ht="28.8">
      <c r="A14" s="74" t="s">
        <v>333</v>
      </c>
      <c r="B14" s="45"/>
      <c r="C14" s="45" t="s">
        <v>332</v>
      </c>
      <c r="D14" s="43">
        <v>35</v>
      </c>
      <c r="F14" s="26" t="s">
        <v>230</v>
      </c>
      <c r="G14" s="36">
        <v>10</v>
      </c>
    </row>
    <row r="15" spans="1:9">
      <c r="A15" s="147" t="s">
        <v>337</v>
      </c>
      <c r="B15" s="140"/>
      <c r="C15" s="45" t="s">
        <v>334</v>
      </c>
      <c r="D15" s="43">
        <v>60</v>
      </c>
      <c r="F15" s="26" t="s">
        <v>231</v>
      </c>
      <c r="G15" s="36">
        <v>12</v>
      </c>
    </row>
    <row r="16" spans="1:9">
      <c r="A16" s="148"/>
      <c r="B16" s="140"/>
      <c r="C16" s="45" t="s">
        <v>335</v>
      </c>
      <c r="D16" s="43">
        <v>70</v>
      </c>
      <c r="F16" s="26" t="s">
        <v>232</v>
      </c>
      <c r="G16" s="36">
        <v>2</v>
      </c>
    </row>
    <row r="17" spans="1:7">
      <c r="A17" s="148"/>
      <c r="B17" s="140"/>
      <c r="C17" s="45" t="s">
        <v>336</v>
      </c>
      <c r="D17" s="43">
        <v>100</v>
      </c>
      <c r="F17" s="26" t="s">
        <v>381</v>
      </c>
      <c r="G17" s="36">
        <v>2</v>
      </c>
    </row>
    <row r="18" spans="1:7">
      <c r="A18" s="151" t="s">
        <v>214</v>
      </c>
      <c r="B18" s="140"/>
      <c r="C18" s="45" t="s">
        <v>338</v>
      </c>
      <c r="D18" s="43">
        <v>80</v>
      </c>
      <c r="F18" s="26" t="s">
        <v>382</v>
      </c>
      <c r="G18" s="36">
        <v>2</v>
      </c>
    </row>
    <row r="19" spans="1:7">
      <c r="A19" s="152"/>
      <c r="B19" s="140"/>
      <c r="C19" s="45" t="s">
        <v>339</v>
      </c>
      <c r="D19" s="43">
        <v>120</v>
      </c>
      <c r="F19" s="26" t="s">
        <v>383</v>
      </c>
      <c r="G19" s="36">
        <v>3</v>
      </c>
    </row>
    <row r="20" spans="1:7">
      <c r="A20" s="152"/>
      <c r="B20" s="140"/>
      <c r="C20" s="45" t="s">
        <v>340</v>
      </c>
      <c r="D20" s="43">
        <v>100</v>
      </c>
      <c r="F20" s="26" t="s">
        <v>384</v>
      </c>
      <c r="G20" s="36">
        <v>5</v>
      </c>
    </row>
    <row r="21" spans="1:7">
      <c r="A21" s="152"/>
      <c r="B21" s="140"/>
      <c r="C21" s="45" t="s">
        <v>341</v>
      </c>
      <c r="D21" s="43">
        <v>80</v>
      </c>
      <c r="F21" s="26" t="s">
        <v>385</v>
      </c>
      <c r="G21" s="36">
        <v>2</v>
      </c>
    </row>
    <row r="22" spans="1:7">
      <c r="A22" s="152"/>
      <c r="B22" s="140"/>
      <c r="C22" s="45" t="s">
        <v>342</v>
      </c>
      <c r="D22" s="43">
        <v>120</v>
      </c>
      <c r="F22" s="26" t="s">
        <v>386</v>
      </c>
      <c r="G22" s="36">
        <v>3</v>
      </c>
    </row>
    <row r="23" spans="1:7">
      <c r="A23" s="152"/>
      <c r="B23" s="140"/>
      <c r="C23" s="45" t="s">
        <v>343</v>
      </c>
      <c r="D23" s="43">
        <v>180</v>
      </c>
      <c r="F23" s="26" t="s">
        <v>387</v>
      </c>
      <c r="G23" s="36">
        <v>4</v>
      </c>
    </row>
    <row r="24" spans="1:7">
      <c r="A24" s="152"/>
      <c r="B24" s="140"/>
      <c r="C24" s="45" t="s">
        <v>215</v>
      </c>
      <c r="D24" s="43">
        <v>100</v>
      </c>
      <c r="F24" s="26" t="s">
        <v>388</v>
      </c>
      <c r="G24" s="36">
        <v>30</v>
      </c>
    </row>
    <row r="25" spans="1:7">
      <c r="A25" s="152"/>
      <c r="B25" s="140"/>
      <c r="C25" s="45" t="s">
        <v>218</v>
      </c>
      <c r="D25" s="43">
        <v>200</v>
      </c>
      <c r="F25" s="26" t="s">
        <v>389</v>
      </c>
      <c r="G25" s="36">
        <v>65</v>
      </c>
    </row>
    <row r="26" spans="1:7">
      <c r="A26" s="152"/>
      <c r="B26" s="140"/>
      <c r="C26" s="45" t="s">
        <v>216</v>
      </c>
      <c r="D26" s="47">
        <v>300</v>
      </c>
      <c r="F26" s="26" t="s">
        <v>390</v>
      </c>
      <c r="G26" s="36">
        <v>95</v>
      </c>
    </row>
    <row r="27" spans="1:7">
      <c r="A27" s="153"/>
      <c r="B27" s="140"/>
      <c r="C27" s="45" t="s">
        <v>217</v>
      </c>
      <c r="D27" s="47">
        <v>300</v>
      </c>
      <c r="F27" s="26" t="s">
        <v>391</v>
      </c>
      <c r="G27" s="36">
        <v>130</v>
      </c>
    </row>
    <row r="28" spans="1:7">
      <c r="A28" s="154" t="s">
        <v>344</v>
      </c>
      <c r="B28" s="48"/>
      <c r="C28" s="45" t="s">
        <v>345</v>
      </c>
      <c r="D28" s="47">
        <v>50</v>
      </c>
    </row>
    <row r="29" spans="1:7">
      <c r="A29" s="152"/>
      <c r="B29" s="48"/>
      <c r="C29" s="45" t="s">
        <v>346</v>
      </c>
      <c r="D29" s="47">
        <v>150</v>
      </c>
    </row>
    <row r="30" spans="1:7" ht="24.6" customHeight="1">
      <c r="A30" s="152"/>
      <c r="B30" s="48"/>
      <c r="C30" s="45" t="s">
        <v>216</v>
      </c>
      <c r="D30" s="47">
        <v>200</v>
      </c>
    </row>
    <row r="31" spans="1:7">
      <c r="A31" s="147" t="s">
        <v>347</v>
      </c>
      <c r="B31" s="140"/>
      <c r="C31" s="45" t="s">
        <v>348</v>
      </c>
      <c r="D31" s="47">
        <v>150</v>
      </c>
    </row>
    <row r="32" spans="1:7">
      <c r="A32" s="148"/>
      <c r="B32" s="140"/>
      <c r="C32" s="45" t="s">
        <v>349</v>
      </c>
      <c r="D32" s="47">
        <v>200</v>
      </c>
    </row>
    <row r="33" spans="1:4">
      <c r="A33" s="148"/>
      <c r="B33" s="140"/>
      <c r="C33" s="45" t="s">
        <v>350</v>
      </c>
      <c r="D33" s="47">
        <v>250</v>
      </c>
    </row>
    <row r="34" spans="1:4">
      <c r="A34" s="141" t="s">
        <v>351</v>
      </c>
      <c r="B34" s="155"/>
      <c r="C34" s="45" t="s">
        <v>352</v>
      </c>
      <c r="D34" s="47">
        <v>50</v>
      </c>
    </row>
    <row r="35" spans="1:4">
      <c r="A35" s="142"/>
      <c r="B35" s="156"/>
      <c r="C35" s="45" t="s">
        <v>353</v>
      </c>
      <c r="D35" s="47">
        <v>120</v>
      </c>
    </row>
    <row r="36" spans="1:4">
      <c r="A36" s="142"/>
      <c r="B36" s="156"/>
      <c r="C36" s="45" t="s">
        <v>354</v>
      </c>
      <c r="D36" s="47">
        <v>160</v>
      </c>
    </row>
    <row r="37" spans="1:4">
      <c r="A37" s="142"/>
      <c r="B37" s="156"/>
      <c r="C37" s="45" t="s">
        <v>355</v>
      </c>
      <c r="D37" s="47">
        <v>180</v>
      </c>
    </row>
    <row r="38" spans="1:4">
      <c r="A38" s="142"/>
      <c r="B38" s="156"/>
      <c r="C38" s="45" t="s">
        <v>356</v>
      </c>
      <c r="D38" s="47">
        <v>250</v>
      </c>
    </row>
    <row r="39" spans="1:4">
      <c r="A39" s="143"/>
      <c r="B39" s="157"/>
      <c r="C39" s="45"/>
      <c r="D39" s="47">
        <v>125</v>
      </c>
    </row>
    <row r="40" spans="1:4" ht="14.7" customHeight="1">
      <c r="A40" s="154" t="s">
        <v>357</v>
      </c>
      <c r="B40" s="155"/>
      <c r="C40" s="45" t="s">
        <v>358</v>
      </c>
      <c r="D40" s="47">
        <v>100</v>
      </c>
    </row>
    <row r="41" spans="1:4" ht="28.8">
      <c r="A41" s="158"/>
      <c r="B41" s="156"/>
      <c r="C41" s="42" t="s">
        <v>359</v>
      </c>
      <c r="D41" s="47">
        <v>150</v>
      </c>
    </row>
    <row r="42" spans="1:4">
      <c r="A42" s="159"/>
      <c r="B42" s="156"/>
      <c r="C42" s="45" t="s">
        <v>360</v>
      </c>
      <c r="D42" s="47">
        <v>250</v>
      </c>
    </row>
    <row r="43" spans="1:4">
      <c r="A43" s="44" t="s">
        <v>219</v>
      </c>
      <c r="B43" s="45"/>
      <c r="C43" s="45" t="s">
        <v>361</v>
      </c>
      <c r="D43" s="47">
        <v>20</v>
      </c>
    </row>
    <row r="44" spans="1:4">
      <c r="A44" s="49" t="s">
        <v>362</v>
      </c>
      <c r="B44" s="50"/>
      <c r="C44" s="50" t="s">
        <v>220</v>
      </c>
      <c r="D44" s="51">
        <v>85</v>
      </c>
    </row>
    <row r="45" spans="1:4" s="73" customFormat="1">
      <c r="A45" s="49" t="s">
        <v>363</v>
      </c>
      <c r="B45" s="50"/>
      <c r="C45" s="50" t="s">
        <v>220</v>
      </c>
      <c r="D45" s="51">
        <v>50</v>
      </c>
    </row>
    <row r="46" spans="1:4" s="73" customFormat="1">
      <c r="A46" s="151" t="s">
        <v>370</v>
      </c>
      <c r="B46" s="155"/>
      <c r="C46" s="50" t="s">
        <v>364</v>
      </c>
      <c r="D46" s="51">
        <v>90</v>
      </c>
    </row>
    <row r="47" spans="1:4" s="73" customFormat="1">
      <c r="A47" s="152"/>
      <c r="B47" s="156"/>
      <c r="C47" s="50" t="s">
        <v>365</v>
      </c>
      <c r="D47" s="51">
        <v>120</v>
      </c>
    </row>
    <row r="48" spans="1:4" s="73" customFormat="1">
      <c r="A48" s="153"/>
      <c r="B48" s="157"/>
      <c r="C48" s="50" t="s">
        <v>366</v>
      </c>
      <c r="D48" s="51">
        <v>192</v>
      </c>
    </row>
    <row r="49" spans="1:8" s="73" customFormat="1">
      <c r="A49" s="149" t="s">
        <v>371</v>
      </c>
      <c r="B49" s="140"/>
      <c r="C49" s="50" t="s">
        <v>364</v>
      </c>
      <c r="D49" s="51">
        <v>25</v>
      </c>
    </row>
    <row r="50" spans="1:8" s="73" customFormat="1">
      <c r="A50" s="149"/>
      <c r="B50" s="140"/>
      <c r="C50" s="50" t="s">
        <v>365</v>
      </c>
      <c r="D50" s="51">
        <v>75</v>
      </c>
    </row>
    <row r="51" spans="1:8" s="73" customFormat="1">
      <c r="A51" s="149"/>
      <c r="B51" s="140"/>
      <c r="C51" s="50" t="s">
        <v>367</v>
      </c>
      <c r="D51" s="51">
        <v>100</v>
      </c>
    </row>
    <row r="52" spans="1:8" s="73" customFormat="1">
      <c r="A52" s="149"/>
      <c r="B52" s="140"/>
      <c r="C52" s="50" t="s">
        <v>368</v>
      </c>
      <c r="D52" s="51">
        <v>125</v>
      </c>
    </row>
    <row r="53" spans="1:8" s="73" customFormat="1">
      <c r="A53" s="149"/>
      <c r="B53" s="140"/>
      <c r="C53" s="45" t="s">
        <v>369</v>
      </c>
      <c r="D53" s="75">
        <v>150</v>
      </c>
    </row>
    <row r="54" spans="1:8" s="80" customFormat="1">
      <c r="A54" s="76"/>
      <c r="B54" s="77"/>
      <c r="C54" s="78"/>
      <c r="D54" s="79"/>
      <c r="E54" s="73"/>
      <c r="F54" s="73"/>
      <c r="G54" s="73"/>
      <c r="H54" s="73"/>
    </row>
    <row r="55" spans="1:8" s="80" customFormat="1">
      <c r="A55" s="76"/>
      <c r="B55" s="77"/>
      <c r="C55" s="78"/>
      <c r="D55" s="79"/>
      <c r="E55" s="73"/>
      <c r="F55" s="73"/>
      <c r="G55" s="73"/>
      <c r="H55" s="73"/>
    </row>
    <row r="56" spans="1:8" s="73" customFormat="1">
      <c r="A56" s="147" t="s">
        <v>376</v>
      </c>
      <c r="B56" s="140"/>
      <c r="C56" s="42" t="s">
        <v>319</v>
      </c>
      <c r="D56" s="43">
        <v>15</v>
      </c>
    </row>
    <row r="57" spans="1:8" s="73" customFormat="1" ht="28.8">
      <c r="A57" s="150"/>
      <c r="B57" s="140"/>
      <c r="C57" s="42" t="s">
        <v>373</v>
      </c>
      <c r="D57" s="43">
        <v>35</v>
      </c>
    </row>
    <row r="58" spans="1:8" s="73" customFormat="1">
      <c r="A58" s="141" t="s">
        <v>374</v>
      </c>
      <c r="B58" s="144"/>
      <c r="C58" s="45" t="s">
        <v>320</v>
      </c>
      <c r="D58" s="43">
        <v>10</v>
      </c>
    </row>
    <row r="59" spans="1:8" s="73" customFormat="1">
      <c r="A59" s="142"/>
      <c r="B59" s="145"/>
      <c r="C59" s="45" t="s">
        <v>321</v>
      </c>
      <c r="D59" s="43">
        <v>15</v>
      </c>
    </row>
    <row r="60" spans="1:8" s="73" customFormat="1">
      <c r="A60" s="142"/>
      <c r="B60" s="145"/>
      <c r="C60" s="45" t="s">
        <v>322</v>
      </c>
      <c r="D60" s="43">
        <v>20</v>
      </c>
    </row>
    <row r="61" spans="1:8" s="73" customFormat="1">
      <c r="A61" s="142"/>
      <c r="B61" s="145"/>
      <c r="C61" s="45" t="s">
        <v>323</v>
      </c>
      <c r="D61" s="43">
        <v>30</v>
      </c>
    </row>
    <row r="62" spans="1:8" s="73" customFormat="1">
      <c r="A62" s="142"/>
      <c r="B62" s="145"/>
      <c r="C62" s="45" t="s">
        <v>324</v>
      </c>
      <c r="D62" s="43">
        <v>40</v>
      </c>
    </row>
    <row r="63" spans="1:8" s="73" customFormat="1">
      <c r="A63" s="143"/>
      <c r="B63" s="146"/>
      <c r="C63" s="45" t="s">
        <v>325</v>
      </c>
      <c r="D63" s="43">
        <v>60</v>
      </c>
    </row>
    <row r="64" spans="1:8" s="73" customFormat="1">
      <c r="A64" s="147" t="s">
        <v>377</v>
      </c>
      <c r="B64" s="140"/>
      <c r="C64" s="45" t="s">
        <v>330</v>
      </c>
      <c r="D64" s="43">
        <v>15</v>
      </c>
    </row>
    <row r="65" spans="1:4" s="73" customFormat="1">
      <c r="A65" s="148"/>
      <c r="B65" s="140"/>
      <c r="C65" s="45" t="s">
        <v>331</v>
      </c>
      <c r="D65" s="43">
        <v>25</v>
      </c>
    </row>
    <row r="66" spans="1:4" s="73" customFormat="1" ht="43.2">
      <c r="A66" s="74" t="s">
        <v>378</v>
      </c>
      <c r="B66" s="45"/>
      <c r="C66" s="45" t="s">
        <v>332</v>
      </c>
      <c r="D66" s="43">
        <v>15</v>
      </c>
    </row>
    <row r="67" spans="1:4" s="73" customFormat="1">
      <c r="A67" s="147" t="s">
        <v>379</v>
      </c>
      <c r="B67" s="140"/>
      <c r="C67" s="45" t="s">
        <v>334</v>
      </c>
      <c r="D67" s="43">
        <v>25</v>
      </c>
    </row>
    <row r="68" spans="1:4" s="73" customFormat="1">
      <c r="A68" s="148"/>
      <c r="B68" s="140"/>
      <c r="C68" s="45" t="s">
        <v>335</v>
      </c>
      <c r="D68" s="43">
        <v>30</v>
      </c>
    </row>
    <row r="69" spans="1:4" s="73" customFormat="1">
      <c r="A69" s="148"/>
      <c r="B69" s="140"/>
      <c r="C69" s="45" t="s">
        <v>336</v>
      </c>
      <c r="D69" s="43">
        <v>50</v>
      </c>
    </row>
    <row r="70" spans="1:4" s="73" customFormat="1">
      <c r="A70" s="139" t="s">
        <v>375</v>
      </c>
      <c r="B70" s="140"/>
      <c r="C70" s="45" t="s">
        <v>338</v>
      </c>
      <c r="D70" s="43">
        <v>50</v>
      </c>
    </row>
    <row r="71" spans="1:4" s="73" customFormat="1">
      <c r="A71" s="140"/>
      <c r="B71" s="140"/>
      <c r="C71" s="45" t="s">
        <v>339</v>
      </c>
      <c r="D71" s="43">
        <v>60</v>
      </c>
    </row>
    <row r="72" spans="1:4" s="73" customFormat="1">
      <c r="A72" s="140"/>
      <c r="B72" s="140"/>
      <c r="C72" s="45" t="s">
        <v>340</v>
      </c>
      <c r="D72" s="43">
        <v>70</v>
      </c>
    </row>
    <row r="73" spans="1:4" s="73" customFormat="1">
      <c r="A73" s="140"/>
      <c r="B73" s="140"/>
      <c r="C73" s="45" t="s">
        <v>341</v>
      </c>
      <c r="D73" s="43">
        <v>25</v>
      </c>
    </row>
    <row r="74" spans="1:4" s="73" customFormat="1">
      <c r="A74" s="140"/>
      <c r="B74" s="140"/>
      <c r="C74" s="45" t="s">
        <v>342</v>
      </c>
      <c r="D74" s="43">
        <v>30</v>
      </c>
    </row>
    <row r="75" spans="1:4" s="73" customFormat="1">
      <c r="A75" s="140"/>
      <c r="B75" s="140"/>
      <c r="C75" s="45" t="s">
        <v>343</v>
      </c>
      <c r="D75" s="43">
        <v>40</v>
      </c>
    </row>
    <row r="77" spans="1:4" ht="28.8">
      <c r="A77" s="32" t="s">
        <v>43</v>
      </c>
      <c r="B77" s="31" t="s">
        <v>205</v>
      </c>
    </row>
    <row r="78" spans="1:4">
      <c r="A78" s="29" t="s">
        <v>148</v>
      </c>
      <c r="B78" s="24">
        <v>35</v>
      </c>
    </row>
    <row r="79" spans="1:4">
      <c r="A79" s="29" t="s">
        <v>150</v>
      </c>
      <c r="B79" s="24">
        <v>35</v>
      </c>
    </row>
    <row r="80" spans="1:4">
      <c r="A80" s="29" t="s">
        <v>151</v>
      </c>
      <c r="B80" s="24">
        <v>35</v>
      </c>
    </row>
    <row r="81" spans="1:9">
      <c r="A81" s="29" t="s">
        <v>155</v>
      </c>
      <c r="B81" s="24">
        <v>0</v>
      </c>
    </row>
    <row r="82" spans="1:9">
      <c r="A82" s="29" t="s">
        <v>372</v>
      </c>
      <c r="B82" s="24">
        <v>50</v>
      </c>
    </row>
    <row r="84" spans="1:9" ht="15" thickBot="1"/>
    <row r="85" spans="1:9" s="63" customFormat="1" ht="29.4" thickBot="1">
      <c r="A85" s="7" t="s">
        <v>29</v>
      </c>
      <c r="B85" s="7" t="s">
        <v>51</v>
      </c>
      <c r="C85" s="7" t="s">
        <v>36</v>
      </c>
      <c r="D85" s="7" t="s">
        <v>254</v>
      </c>
      <c r="E85" s="62" t="s">
        <v>245</v>
      </c>
      <c r="F85" s="66" t="s">
        <v>251</v>
      </c>
      <c r="G85" s="66" t="s">
        <v>250</v>
      </c>
      <c r="H85"/>
      <c r="I85"/>
    </row>
    <row r="86" spans="1:9">
      <c r="A86" s="5" t="str">
        <f>Reference!A2</f>
        <v>1L 2ft T8</v>
      </c>
      <c r="B86" s="58">
        <f>Reference!F2</f>
        <v>17</v>
      </c>
      <c r="C86" s="10" t="str">
        <f>Reference!C2</f>
        <v>Type C LED Tube 1L 2ft Retrofit</v>
      </c>
      <c r="D86" s="58">
        <f>Reference!G2</f>
        <v>1</v>
      </c>
      <c r="E86" s="64">
        <v>11</v>
      </c>
      <c r="F86" s="9" t="s">
        <v>252</v>
      </c>
      <c r="G86" s="67">
        <f>$G$17*D86</f>
        <v>2</v>
      </c>
    </row>
    <row r="87" spans="1:9">
      <c r="A87" s="5" t="str">
        <f>Reference!A3</f>
        <v>1L 4ft T8</v>
      </c>
      <c r="B87" s="58">
        <f>Reference!F3</f>
        <v>32</v>
      </c>
      <c r="C87" s="10" t="str">
        <f>Reference!C3</f>
        <v>Type C LED Tube 1L 4ft Retrofit</v>
      </c>
      <c r="D87" s="58">
        <f>Reference!G3</f>
        <v>1</v>
      </c>
      <c r="E87" s="64">
        <v>13</v>
      </c>
      <c r="F87" s="9" t="s">
        <v>252</v>
      </c>
      <c r="G87" s="67">
        <f>$G$19*D87</f>
        <v>3</v>
      </c>
    </row>
    <row r="88" spans="1:9">
      <c r="A88" s="5" t="str">
        <f>Reference!A4</f>
        <v>1L 4ft T5</v>
      </c>
      <c r="B88" s="58">
        <f>Reference!F4</f>
        <v>54</v>
      </c>
      <c r="C88" s="10" t="str">
        <f>Reference!C4</f>
        <v>Type C LED Tube 1L 4ft T5 Retrofit</v>
      </c>
      <c r="D88" s="58">
        <f>Reference!G4</f>
        <v>2</v>
      </c>
      <c r="E88" s="64">
        <v>11</v>
      </c>
      <c r="F88" s="9" t="s">
        <v>252</v>
      </c>
      <c r="G88" s="67">
        <f>$G$17*D88</f>
        <v>4</v>
      </c>
    </row>
    <row r="89" spans="1:9">
      <c r="A89" s="5" t="str">
        <f>Reference!A5</f>
        <v>1L 2ft T12</v>
      </c>
      <c r="B89" s="58">
        <f>Reference!F5</f>
        <v>20</v>
      </c>
      <c r="C89" s="10" t="str">
        <f>Reference!C5</f>
        <v>Type C LED Tube 1L 2ft Retrofit</v>
      </c>
      <c r="D89" s="58">
        <f>Reference!G5</f>
        <v>1</v>
      </c>
      <c r="E89" s="64">
        <v>13</v>
      </c>
      <c r="F89" s="9" t="s">
        <v>252</v>
      </c>
      <c r="G89" s="67">
        <f>$G$19*D89</f>
        <v>3</v>
      </c>
    </row>
    <row r="90" spans="1:9">
      <c r="A90" s="5" t="str">
        <f>Reference!A6</f>
        <v>1L 4ft T12</v>
      </c>
      <c r="B90" s="58">
        <f>Reference!F6</f>
        <v>34</v>
      </c>
      <c r="C90" s="10" t="str">
        <f>Reference!C6</f>
        <v>Type C LED Tube 1L 4ft Retrofit</v>
      </c>
      <c r="D90" s="58">
        <f>Reference!G6</f>
        <v>1</v>
      </c>
      <c r="E90" s="58">
        <v>11.29</v>
      </c>
      <c r="F90" s="9"/>
      <c r="G90" s="67"/>
    </row>
    <row r="91" spans="1:9">
      <c r="A91" s="5" t="str">
        <f>Reference!A7</f>
        <v>2L 2ft T8 48V</v>
      </c>
      <c r="B91" s="58">
        <f>Reference!F7</f>
        <v>17</v>
      </c>
      <c r="C91" s="10" t="str">
        <f>Reference!C7</f>
        <v>Type A LED Plug and Play Tube 2L 2ft 48V</v>
      </c>
      <c r="D91" s="58">
        <f>Reference!G7</f>
        <v>2</v>
      </c>
      <c r="E91" s="58">
        <v>11.29</v>
      </c>
      <c r="F91" s="9"/>
      <c r="G91" s="67"/>
    </row>
    <row r="92" spans="1:9">
      <c r="A92" s="5" t="str">
        <f>Reference!A8</f>
        <v>2L 2ft T12 48V</v>
      </c>
      <c r="B92" s="58">
        <f>Reference!F8</f>
        <v>20</v>
      </c>
      <c r="C92" s="10" t="str">
        <f>Reference!C8</f>
        <v>Type A LED Plug and Play Tube 2L 2ft 48V</v>
      </c>
      <c r="D92" s="58">
        <f>Reference!G8</f>
        <v>2</v>
      </c>
      <c r="E92" s="64">
        <v>12.5</v>
      </c>
      <c r="F92" s="9" t="s">
        <v>252</v>
      </c>
      <c r="G92" s="67">
        <f>$G$18*D92</f>
        <v>4</v>
      </c>
    </row>
    <row r="93" spans="1:9">
      <c r="A93" s="5" t="str">
        <f>Reference!A9</f>
        <v>2L 3ft T8</v>
      </c>
      <c r="B93" s="58">
        <f>Reference!F9</f>
        <v>25</v>
      </c>
      <c r="C93" s="10" t="str">
        <f>Reference!C9</f>
        <v>Type C LED Tube 2L 3ft Retrofit</v>
      </c>
      <c r="D93" s="58">
        <f>Reference!G9</f>
        <v>2</v>
      </c>
      <c r="E93" s="64">
        <v>11</v>
      </c>
      <c r="F93" s="9" t="s">
        <v>252</v>
      </c>
      <c r="G93" s="67">
        <f>$G$17*D93</f>
        <v>4</v>
      </c>
    </row>
    <row r="94" spans="1:9">
      <c r="A94" s="5" t="str">
        <f>Reference!A12</f>
        <v>2L 2ft T5 w/emergency</v>
      </c>
      <c r="B94" s="58">
        <f>Reference!F12</f>
        <v>14</v>
      </c>
      <c r="C94" s="10" t="str">
        <f>Reference!C12</f>
        <v>Type C LED Tube 2L 2ft T5 Retrofit w/emergency</v>
      </c>
      <c r="D94" s="58">
        <f>Reference!G12</f>
        <v>2</v>
      </c>
      <c r="E94" s="64">
        <v>13</v>
      </c>
      <c r="F94" s="9" t="s">
        <v>252</v>
      </c>
      <c r="G94" s="67">
        <f>$G$19*D94</f>
        <v>6</v>
      </c>
    </row>
    <row r="95" spans="1:9">
      <c r="A95" s="5" t="str">
        <f>Reference!A13</f>
        <v>2L 4ft T8</v>
      </c>
      <c r="B95" s="58">
        <f>Reference!F13</f>
        <v>32</v>
      </c>
      <c r="C95" s="10" t="str">
        <f>Reference!C13</f>
        <v>Type C LED Tube 2L 4ft Retrofit</v>
      </c>
      <c r="D95" s="58">
        <f>Reference!G13</f>
        <v>2</v>
      </c>
      <c r="E95" s="64">
        <v>13</v>
      </c>
      <c r="F95" s="9" t="s">
        <v>252</v>
      </c>
      <c r="G95" s="67">
        <f>$G$19*D95</f>
        <v>6</v>
      </c>
    </row>
    <row r="96" spans="1:9">
      <c r="A96" s="5" t="str">
        <f>Reference!A14</f>
        <v xml:space="preserve">2L 4ft T8 Wall Mount </v>
      </c>
      <c r="B96" s="58">
        <f>Reference!F14</f>
        <v>32</v>
      </c>
      <c r="C96" s="10" t="str">
        <f>Reference!C14</f>
        <v>Type C LED Tube 2L 4ft Retrofit</v>
      </c>
      <c r="D96" s="58">
        <f>Reference!G14</f>
        <v>2</v>
      </c>
      <c r="E96" s="64">
        <v>13</v>
      </c>
      <c r="F96" s="9" t="s">
        <v>252</v>
      </c>
      <c r="G96" s="67">
        <f>$G$19*D96</f>
        <v>6</v>
      </c>
    </row>
    <row r="97" spans="1:7">
      <c r="A97" s="5" t="str">
        <f>Reference!A15</f>
        <v>2L 4ft T8 w/emergency</v>
      </c>
      <c r="B97" s="58">
        <f>Reference!F15</f>
        <v>32</v>
      </c>
      <c r="C97" s="10" t="str">
        <f>Reference!C15</f>
        <v>Type C LED Tube 2L 4ft Retrofit w/emergency</v>
      </c>
      <c r="D97" s="58">
        <f>Reference!G15</f>
        <v>2</v>
      </c>
      <c r="E97" s="64">
        <v>11</v>
      </c>
      <c r="F97" s="9" t="s">
        <v>252</v>
      </c>
      <c r="G97" s="67">
        <f>$G$17*D97</f>
        <v>4</v>
      </c>
    </row>
    <row r="98" spans="1:7">
      <c r="A98" s="5" t="str">
        <f>Reference!A16</f>
        <v>2L 2ft T12</v>
      </c>
      <c r="B98" s="58">
        <f>Reference!F16</f>
        <v>20</v>
      </c>
      <c r="C98" s="10" t="str">
        <f>Reference!C16</f>
        <v>Type C LED Tube 2L 2ft Retrofit</v>
      </c>
      <c r="D98" s="58">
        <f>Reference!G16</f>
        <v>2</v>
      </c>
      <c r="E98" s="60">
        <v>13</v>
      </c>
      <c r="F98" s="9" t="s">
        <v>252</v>
      </c>
      <c r="G98" s="67">
        <f>$G$19*D98</f>
        <v>6</v>
      </c>
    </row>
    <row r="99" spans="1:7">
      <c r="A99" s="5" t="str">
        <f>Reference!A17</f>
        <v>2L 4ft T12</v>
      </c>
      <c r="B99" s="58">
        <f>Reference!F17</f>
        <v>40</v>
      </c>
      <c r="C99" s="10" t="str">
        <f>Reference!C17</f>
        <v>Type C LED Tube 2L 4ft Retrofit</v>
      </c>
      <c r="D99" s="58">
        <f>Reference!G17</f>
        <v>2</v>
      </c>
      <c r="E99" s="65">
        <v>13</v>
      </c>
      <c r="F99" s="9" t="s">
        <v>252</v>
      </c>
      <c r="G99" s="67">
        <f>$G$19*D99</f>
        <v>6</v>
      </c>
    </row>
    <row r="100" spans="1:7">
      <c r="A100" s="5" t="str">
        <f>Reference!A18</f>
        <v>1x4 2L T8</v>
      </c>
      <c r="B100" s="58">
        <f>Reference!F18</f>
        <v>32</v>
      </c>
      <c r="C100" s="10" t="str">
        <f>Reference!C18</f>
        <v>Type C LED Tube 2L 4ft Retrofit</v>
      </c>
      <c r="D100" s="58">
        <f>Reference!G18</f>
        <v>2</v>
      </c>
      <c r="E100" s="65">
        <v>13</v>
      </c>
      <c r="F100" s="9" t="s">
        <v>252</v>
      </c>
      <c r="G100" s="67">
        <f>$G$19*D100</f>
        <v>6</v>
      </c>
    </row>
    <row r="101" spans="1:7">
      <c r="A101" s="5" t="str">
        <f>Reference!A19</f>
        <v>2x4 2L T5</v>
      </c>
      <c r="B101" s="58">
        <f>Reference!F19</f>
        <v>28</v>
      </c>
      <c r="C101" s="10" t="str">
        <f>Reference!C19</f>
        <v>Type C LED Tube 2L 4ft T5 Retrofit</v>
      </c>
      <c r="D101" s="58">
        <f>Reference!G19</f>
        <v>2</v>
      </c>
      <c r="E101" s="64">
        <v>17</v>
      </c>
      <c r="F101" s="9" t="s">
        <v>252</v>
      </c>
      <c r="G101" s="67">
        <f>$G$16*D101</f>
        <v>4</v>
      </c>
    </row>
    <row r="102" spans="1:7">
      <c r="A102" s="5" t="str">
        <f>Reference!A20</f>
        <v>2x4 2L T5 w/emergency</v>
      </c>
      <c r="B102" s="58">
        <f>Reference!F20</f>
        <v>28</v>
      </c>
      <c r="C102" s="10" t="str">
        <f>Reference!C20</f>
        <v>Type C LED Tube 2L 4ft T5 Retrofit w/emergency</v>
      </c>
      <c r="D102" s="58">
        <f>Reference!G20</f>
        <v>2</v>
      </c>
      <c r="E102" s="64">
        <v>17</v>
      </c>
      <c r="F102" s="9" t="s">
        <v>252</v>
      </c>
      <c r="G102" s="67">
        <f>$G$16*D102</f>
        <v>4</v>
      </c>
    </row>
    <row r="103" spans="1:7">
      <c r="A103" s="5" t="str">
        <f>Reference!A21</f>
        <v>2x4 2L T8</v>
      </c>
      <c r="B103" s="58">
        <f>Reference!F21</f>
        <v>32</v>
      </c>
      <c r="C103" s="10" t="str">
        <f>Reference!C21</f>
        <v>Type C LED Tube 2L 4ft Retrofit</v>
      </c>
      <c r="D103" s="58">
        <f>Reference!G21</f>
        <v>2</v>
      </c>
      <c r="E103" s="64">
        <v>30</v>
      </c>
      <c r="F103" s="9" t="s">
        <v>253</v>
      </c>
      <c r="G103" s="67">
        <f>D14</f>
        <v>35</v>
      </c>
    </row>
    <row r="104" spans="1:7">
      <c r="A104" s="5" t="str">
        <f>Reference!A22</f>
        <v>2x2 2L U-Bend T8</v>
      </c>
      <c r="B104" s="58">
        <f>Reference!F22</f>
        <v>32</v>
      </c>
      <c r="C104" s="10" t="str">
        <f>Reference!C22</f>
        <v>Type C LED U-Bend Tube 2L Retrofit</v>
      </c>
      <c r="D104" s="58">
        <f>Reference!G22</f>
        <v>2</v>
      </c>
      <c r="E104" s="65">
        <v>13</v>
      </c>
      <c r="F104" s="9" t="s">
        <v>252</v>
      </c>
      <c r="G104" s="67">
        <f>$G$19*D104</f>
        <v>6</v>
      </c>
    </row>
    <row r="105" spans="1:7">
      <c r="A105" s="5" t="str">
        <f>Reference!A23</f>
        <v>1L U-Bend T8</v>
      </c>
      <c r="B105" s="58">
        <f>Reference!F23</f>
        <v>32</v>
      </c>
      <c r="C105" s="10" t="str">
        <f>Reference!C23</f>
        <v>Type C LED U-Bend Tube 1L Retrofit</v>
      </c>
      <c r="D105" s="58">
        <f>Reference!G23</f>
        <v>1</v>
      </c>
      <c r="E105" s="65">
        <v>13</v>
      </c>
      <c r="F105" s="9" t="s">
        <v>252</v>
      </c>
      <c r="G105" s="67">
        <f>$G$19*D105</f>
        <v>3</v>
      </c>
    </row>
    <row r="106" spans="1:7">
      <c r="A106" s="5" t="str">
        <f>Reference!A24</f>
        <v>2x2 2L PLL</v>
      </c>
      <c r="B106" s="58">
        <f>Reference!F24</f>
        <v>20</v>
      </c>
      <c r="C106" s="10" t="str">
        <f>Reference!C24</f>
        <v>LED 2ft Refit Universal Linear Kit</v>
      </c>
      <c r="D106" s="58">
        <f>Reference!G24</f>
        <v>2</v>
      </c>
      <c r="E106" s="65">
        <v>13</v>
      </c>
      <c r="F106" s="9" t="s">
        <v>252</v>
      </c>
      <c r="G106" s="67">
        <f>$G$19*D106</f>
        <v>6</v>
      </c>
    </row>
    <row r="107" spans="1:7">
      <c r="A107" s="5" t="str">
        <f>Reference!A25</f>
        <v>3L 4ft T8</v>
      </c>
      <c r="B107" s="58">
        <f>Reference!F25</f>
        <v>32</v>
      </c>
      <c r="C107" s="10" t="str">
        <f>Reference!C25</f>
        <v>Type C LED Tube 3L 4ft Retrofit</v>
      </c>
      <c r="D107" s="58">
        <f>Reference!G25</f>
        <v>3</v>
      </c>
      <c r="E107" s="64">
        <v>11</v>
      </c>
      <c r="F107" s="9" t="s">
        <v>252</v>
      </c>
      <c r="G107" s="67">
        <f>$G$17*D107</f>
        <v>6</v>
      </c>
    </row>
    <row r="108" spans="1:7">
      <c r="A108" s="5" t="str">
        <f>Reference!A26</f>
        <v>2x4 3L T8</v>
      </c>
      <c r="B108" s="58">
        <f>Reference!F26</f>
        <v>32</v>
      </c>
      <c r="C108" s="10" t="str">
        <f>Reference!C26</f>
        <v>Type C LED Tube 3L 4ft Retrofit</v>
      </c>
      <c r="D108" s="58">
        <f>Reference!G26</f>
        <v>3</v>
      </c>
      <c r="E108" s="65">
        <v>13</v>
      </c>
      <c r="F108" s="9" t="s">
        <v>252</v>
      </c>
      <c r="G108" s="67">
        <f>$G$19*D108</f>
        <v>9</v>
      </c>
    </row>
    <row r="109" spans="1:7">
      <c r="A109" s="5" t="str">
        <f>Reference!A27</f>
        <v>4L 4ft T8</v>
      </c>
      <c r="B109" s="58">
        <f>Reference!F27</f>
        <v>32</v>
      </c>
      <c r="C109" s="10" t="str">
        <f>Reference!C27</f>
        <v>Type C LED Tube 4L 4ft Retrofit</v>
      </c>
      <c r="D109" s="58">
        <f>Reference!G27</f>
        <v>4</v>
      </c>
      <c r="E109" s="65">
        <v>13</v>
      </c>
      <c r="F109" s="9" t="s">
        <v>252</v>
      </c>
      <c r="G109" s="67">
        <f>$G$19*D109</f>
        <v>12</v>
      </c>
    </row>
    <row r="110" spans="1:7">
      <c r="A110" s="5" t="str">
        <f>Reference!A28</f>
        <v>2x2 4L T8</v>
      </c>
      <c r="B110" s="58">
        <f>Reference!F28</f>
        <v>17</v>
      </c>
      <c r="C110" s="10" t="str">
        <f>Reference!C28</f>
        <v>Type C LED Tube 4L 2ft Retrofit</v>
      </c>
      <c r="D110" s="58">
        <f>Reference!G28</f>
        <v>4</v>
      </c>
      <c r="E110" s="65">
        <v>13</v>
      </c>
      <c r="F110" s="9" t="s">
        <v>252</v>
      </c>
      <c r="G110" s="67">
        <f>$G$19*D110</f>
        <v>12</v>
      </c>
    </row>
    <row r="111" spans="1:7">
      <c r="A111" s="5" t="str">
        <f>Reference!A29</f>
        <v>4L 4ft T12</v>
      </c>
      <c r="B111" s="58">
        <f>Reference!F29</f>
        <v>40</v>
      </c>
      <c r="C111" s="10" t="str">
        <f>Reference!C29</f>
        <v>Type C LED Tube 4L 4ft Retrofit</v>
      </c>
      <c r="D111" s="58">
        <f>Reference!G29</f>
        <v>4</v>
      </c>
      <c r="E111" s="65">
        <v>13</v>
      </c>
      <c r="F111" s="9" t="s">
        <v>252</v>
      </c>
      <c r="G111" s="67">
        <f>$G$19*D111</f>
        <v>12</v>
      </c>
    </row>
    <row r="112" spans="1:7">
      <c r="A112" s="5" t="str">
        <f>Reference!A30</f>
        <v>2x4 4L T12</v>
      </c>
      <c r="B112" s="58">
        <f>Reference!F30</f>
        <v>40</v>
      </c>
      <c r="C112" s="10" t="str">
        <f>Reference!C30</f>
        <v>Type C LED Tube 4L 4ft Retrofit</v>
      </c>
      <c r="D112" s="58">
        <f>Reference!G30</f>
        <v>4</v>
      </c>
      <c r="E112" s="64">
        <v>9.8000000000000007</v>
      </c>
      <c r="F112" s="9" t="s">
        <v>252</v>
      </c>
      <c r="G112" s="67">
        <f>IF(E112&lt;11,$G$3*D112,$G$4*D112)</f>
        <v>24</v>
      </c>
    </row>
    <row r="113" spans="1:7">
      <c r="A113" s="5" t="str">
        <f>Reference!A31</f>
        <v>2x4 4L T8</v>
      </c>
      <c r="B113" s="58">
        <f>Reference!F31</f>
        <v>32</v>
      </c>
      <c r="C113" s="10" t="str">
        <f>Reference!C31</f>
        <v>Type C LED Tube 4L 4ft Retrofit</v>
      </c>
      <c r="D113" s="58">
        <f>Reference!G31</f>
        <v>4</v>
      </c>
      <c r="E113" s="64">
        <v>9.8000000000000007</v>
      </c>
      <c r="F113" s="5" t="s">
        <v>252</v>
      </c>
      <c r="G113" s="67">
        <f t="shared" ref="G113:G114" si="0">IF(E113&lt;11,$G$3*D113,$G$4*D113)</f>
        <v>24</v>
      </c>
    </row>
    <row r="114" spans="1:7">
      <c r="A114" s="5" t="str">
        <f>Reference!A32</f>
        <v>2x4 4L T8 w/emergency</v>
      </c>
      <c r="B114" s="58">
        <f>Reference!F32</f>
        <v>32</v>
      </c>
      <c r="C114" s="10" t="str">
        <f>Reference!C32</f>
        <v>Type C LED Tube 4L 4ft Retrofit w/emergency</v>
      </c>
      <c r="D114" s="58">
        <f>Reference!G32</f>
        <v>4</v>
      </c>
      <c r="E114" s="64">
        <v>9.8000000000000007</v>
      </c>
      <c r="F114" s="5" t="s">
        <v>252</v>
      </c>
      <c r="G114" s="67">
        <f t="shared" si="0"/>
        <v>24</v>
      </c>
    </row>
    <row r="115" spans="1:7">
      <c r="A115" s="5" t="str">
        <f>Reference!A33</f>
        <v>Globe Lamp</v>
      </c>
      <c r="B115" s="58">
        <f>Reference!F33</f>
        <v>40</v>
      </c>
      <c r="C115" s="10" t="str">
        <f>Reference!C33</f>
        <v>LED A Lamp</v>
      </c>
      <c r="D115" s="58">
        <f>Reference!G33</f>
        <v>1</v>
      </c>
      <c r="E115" s="58">
        <v>10.5</v>
      </c>
      <c r="F115" s="5" t="s">
        <v>252</v>
      </c>
      <c r="G115" s="67">
        <f>IF(E115&lt;11,$G$8*D115,$G$9*D115)</f>
        <v>4</v>
      </c>
    </row>
    <row r="116" spans="1:7">
      <c r="A116" s="5" t="str">
        <f>Reference!A34</f>
        <v>A Lamp</v>
      </c>
      <c r="B116" s="58">
        <f>Reference!F34</f>
        <v>60</v>
      </c>
      <c r="C116" s="10" t="str">
        <f>Reference!C34</f>
        <v>LED A Lamp</v>
      </c>
      <c r="D116" s="58">
        <f>Reference!G34</f>
        <v>1</v>
      </c>
      <c r="E116" s="58">
        <v>10.5</v>
      </c>
      <c r="F116" s="5" t="s">
        <v>252</v>
      </c>
      <c r="G116" s="67">
        <f>IF(E116&lt;11,$G$8*D116,$G$9*D116)</f>
        <v>4</v>
      </c>
    </row>
    <row r="117" spans="1:7">
      <c r="A117" s="5" t="str">
        <f>Reference!A35</f>
        <v>Red Fixture w/2L A Lamp</v>
      </c>
      <c r="B117" s="58">
        <f>Reference!F35</f>
        <v>60</v>
      </c>
      <c r="C117" s="10" t="str">
        <f>Reference!C35</f>
        <v>LED 2L A Lamp</v>
      </c>
      <c r="D117" s="58">
        <f>Reference!G35</f>
        <v>2</v>
      </c>
      <c r="E117" s="58">
        <v>10.5</v>
      </c>
      <c r="F117" s="5" t="s">
        <v>252</v>
      </c>
      <c r="G117" s="67">
        <f>IF(E117&lt;11,$G$8*D117,$G$9*D117)</f>
        <v>8</v>
      </c>
    </row>
    <row r="118" spans="1:7">
      <c r="A118" s="5" t="str">
        <f>Reference!A36</f>
        <v>A Lamp Jelly Jar</v>
      </c>
      <c r="B118" s="58">
        <f>Reference!F36</f>
        <v>60</v>
      </c>
      <c r="C118" s="10" t="str">
        <f>Reference!C36</f>
        <v>LED A Lamp</v>
      </c>
      <c r="D118" s="58">
        <f>Reference!G36</f>
        <v>1</v>
      </c>
      <c r="E118" s="58">
        <v>13</v>
      </c>
      <c r="F118" s="9" t="s">
        <v>252</v>
      </c>
      <c r="G118" s="67">
        <f>$G$12*D118</f>
        <v>8</v>
      </c>
    </row>
    <row r="119" spans="1:7">
      <c r="A119" s="5" t="str">
        <f>Reference!A37</f>
        <v>2L PL 2-pin</v>
      </c>
      <c r="B119" s="58">
        <f>Reference!F37</f>
        <v>13</v>
      </c>
      <c r="C119" s="10" t="str">
        <f>Reference!C37</f>
        <v>LED 2 PL Plug and Play</v>
      </c>
      <c r="D119" s="58">
        <f>Reference!G37</f>
        <v>1</v>
      </c>
      <c r="E119" s="58">
        <v>11</v>
      </c>
      <c r="F119" s="9" t="s">
        <v>253</v>
      </c>
      <c r="G119" s="67">
        <f>IF(B119&lt;60,$D$3*D119,$D$4*D119)</f>
        <v>30</v>
      </c>
    </row>
    <row r="120" spans="1:7">
      <c r="A120" s="5" t="str">
        <f>Reference!A38</f>
        <v>2L PL 4-pin</v>
      </c>
      <c r="B120" s="58">
        <f>Reference!F38</f>
        <v>13</v>
      </c>
      <c r="C120" s="10" t="str">
        <f>Reference!C38</f>
        <v>LED 2 PL Plug and Play</v>
      </c>
      <c r="D120" s="58">
        <f>Reference!G38</f>
        <v>2</v>
      </c>
      <c r="E120" s="58">
        <v>19</v>
      </c>
      <c r="F120" s="9" t="s">
        <v>252</v>
      </c>
      <c r="G120" s="67">
        <f>$G$13*D120</f>
        <v>30</v>
      </c>
    </row>
    <row r="121" spans="1:7">
      <c r="A121" s="5" t="str">
        <f>Reference!A39</f>
        <v>1L 4-pin PL</v>
      </c>
      <c r="B121" s="58">
        <f>Reference!F39</f>
        <v>13</v>
      </c>
      <c r="C121" s="10" t="str">
        <f>Reference!C39</f>
        <v>LED PL Plug and Play</v>
      </c>
      <c r="D121" s="58">
        <f>Reference!G39</f>
        <v>2</v>
      </c>
      <c r="E121" s="58">
        <v>24.5</v>
      </c>
      <c r="F121" s="9" t="s">
        <v>253</v>
      </c>
      <c r="G121" s="67" t="e">
        <f>IF(B121&lt;=100,#REF!*D121,#REF!*D121)</f>
        <v>#REF!</v>
      </c>
    </row>
    <row r="122" spans="1:7">
      <c r="A122" s="5" t="str">
        <f>Reference!A40</f>
        <v>PAR30</v>
      </c>
      <c r="B122" s="58">
        <f>Reference!F40</f>
        <v>70</v>
      </c>
      <c r="C122" s="10" t="str">
        <f>Reference!C40</f>
        <v>LED PAR30</v>
      </c>
      <c r="D122" s="58">
        <f>Reference!G40</f>
        <v>1</v>
      </c>
      <c r="E122" s="58">
        <v>4.12</v>
      </c>
      <c r="F122" s="9" t="s">
        <v>253</v>
      </c>
      <c r="G122" s="67">
        <f>$D$43*D122</f>
        <v>20</v>
      </c>
    </row>
    <row r="123" spans="1:7">
      <c r="A123" s="5" t="str">
        <f>Reference!A41</f>
        <v>2L PL 6in Recessed Can</v>
      </c>
      <c r="B123" s="58">
        <f>Reference!F41</f>
        <v>13</v>
      </c>
      <c r="C123" s="10" t="str">
        <f>Reference!C41</f>
        <v>New LED 6in Recessed Can</v>
      </c>
      <c r="D123" s="58">
        <f>Reference!G41</f>
        <v>1</v>
      </c>
      <c r="E123" s="58">
        <v>4.12</v>
      </c>
      <c r="F123" s="9" t="s">
        <v>253</v>
      </c>
      <c r="G123" s="67">
        <f>$D$43*D123</f>
        <v>20</v>
      </c>
    </row>
    <row r="124" spans="1:7">
      <c r="A124" s="5" t="str">
        <f>Reference!A42</f>
        <v>1L 4-pin PL 6in Recessed Can</v>
      </c>
      <c r="B124" s="58">
        <f>Reference!F42</f>
        <v>26</v>
      </c>
      <c r="C124" s="10" t="str">
        <f>Reference!C42</f>
        <v>New LED 6in Recessed Can</v>
      </c>
      <c r="D124" s="58">
        <f>Reference!G42</f>
        <v>1</v>
      </c>
      <c r="E124" s="58">
        <v>4.12</v>
      </c>
      <c r="F124" s="9" t="s">
        <v>253</v>
      </c>
      <c r="G124" s="67">
        <f>$D$43*D124</f>
        <v>20</v>
      </c>
    </row>
    <row r="125" spans="1:7">
      <c r="A125" s="5" t="str">
        <f>Reference!A43</f>
        <v>1L 4-pin PL 8in Recessed Can</v>
      </c>
      <c r="B125" s="58">
        <f>Reference!F43</f>
        <v>26</v>
      </c>
      <c r="C125" s="10" t="str">
        <f>Reference!C43</f>
        <v>New LED 8in Recessed Can</v>
      </c>
      <c r="D125" s="58">
        <f>Reference!G43</f>
        <v>1</v>
      </c>
      <c r="E125" s="58">
        <v>21.7</v>
      </c>
      <c r="F125" s="9" t="s">
        <v>253</v>
      </c>
      <c r="G125" s="67">
        <f>IF(B125&lt;=100,$D$31*D125,$D$32*D125)</f>
        <v>150</v>
      </c>
    </row>
    <row r="126" spans="1:7">
      <c r="A126" s="5" t="str">
        <f>Reference!A44</f>
        <v>1L 4-pin PL 6in Recessed Can w/emergency</v>
      </c>
      <c r="B126" s="58">
        <f>Reference!F44</f>
        <v>26</v>
      </c>
      <c r="C126" s="10" t="str">
        <f>Reference!C44</f>
        <v>New LED 6in Recessed Can w/emergency</v>
      </c>
      <c r="D126" s="58">
        <f>Reference!G44</f>
        <v>1</v>
      </c>
      <c r="E126" s="58">
        <v>24.5</v>
      </c>
      <c r="F126" s="9" t="s">
        <v>253</v>
      </c>
      <c r="G126" s="67" t="e">
        <f>IF(B126&lt;=100,#REF!*D126,#REF!*D126)</f>
        <v>#REF!</v>
      </c>
    </row>
    <row r="127" spans="1:7">
      <c r="A127" s="5" t="str">
        <f>Reference!A45</f>
        <v>2L 4-pin PL 8in Recessed Can w/emergency</v>
      </c>
      <c r="B127" s="58">
        <f>Reference!F45</f>
        <v>26</v>
      </c>
      <c r="C127" s="10" t="str">
        <f>Reference!C45</f>
        <v>New LED 8in Recessed Can w/emergency</v>
      </c>
      <c r="D127" s="58">
        <f>Reference!G45</f>
        <v>1</v>
      </c>
      <c r="E127" s="58">
        <v>24.5</v>
      </c>
      <c r="F127" s="9" t="s">
        <v>253</v>
      </c>
      <c r="G127" s="67" t="e">
        <f>IF(B127&lt;=100,#REF!*D127,#REF!*D127)</f>
        <v>#REF!</v>
      </c>
    </row>
    <row r="128" spans="1:7">
      <c r="A128" s="5" t="str">
        <f>Reference!A46</f>
        <v>2L 4-pin PL 8in Recessed Can</v>
      </c>
      <c r="B128" s="58">
        <f>Reference!F46</f>
        <v>26</v>
      </c>
      <c r="C128" s="10" t="str">
        <f>Reference!C46</f>
        <v>New LED 8in Recessed Can</v>
      </c>
      <c r="D128" s="58">
        <f>Reference!G46</f>
        <v>1</v>
      </c>
      <c r="E128" s="58">
        <v>56.76</v>
      </c>
      <c r="F128" s="9" t="s">
        <v>253</v>
      </c>
      <c r="G128" s="67" t="e">
        <f>IF(B128&lt;=100,#REF!*D128,#REF!*D128)</f>
        <v>#REF!</v>
      </c>
    </row>
    <row r="129" spans="1:7">
      <c r="A129" s="5" t="str">
        <f>Reference!A47</f>
        <v>2L 4-pin PL 6in Recessed Can</v>
      </c>
      <c r="B129" s="58">
        <f>Reference!F47</f>
        <v>26</v>
      </c>
      <c r="C129" s="10" t="str">
        <f>Reference!C47</f>
        <v>New LED 6in Recessed Can</v>
      </c>
      <c r="D129" s="58">
        <f>Reference!G47</f>
        <v>1</v>
      </c>
      <c r="E129" s="58">
        <v>56.76</v>
      </c>
      <c r="F129" s="9" t="s">
        <v>253</v>
      </c>
      <c r="G129" s="67" t="e">
        <f>IF(B129&lt;=100,#REF!*D129,#REF!*D129)</f>
        <v>#REF!</v>
      </c>
    </row>
    <row r="130" spans="1:7">
      <c r="A130" s="5" t="str">
        <f>Reference!A48</f>
        <v>2L 4-pin PL 6in Recessed Can w/emergency</v>
      </c>
      <c r="B130" s="58">
        <f>Reference!F48</f>
        <v>26</v>
      </c>
      <c r="C130" s="10" t="str">
        <f>Reference!C48</f>
        <v>New LED 6in Recessed Can</v>
      </c>
      <c r="D130" s="58">
        <f>Reference!G48</f>
        <v>1</v>
      </c>
      <c r="E130" s="58">
        <v>56.76</v>
      </c>
      <c r="F130" s="9" t="s">
        <v>253</v>
      </c>
      <c r="G130" s="67" t="e">
        <f>IF(B130&lt;=100,#REF!*D130,#REF!*D130)</f>
        <v>#REF!</v>
      </c>
    </row>
    <row r="131" spans="1:7">
      <c r="A131" s="5" t="str">
        <f>Reference!A49</f>
        <v>1L BR30 6in Recessed Can</v>
      </c>
      <c r="B131" s="58">
        <f>Reference!F49</f>
        <v>65</v>
      </c>
      <c r="C131" s="10" t="str">
        <f>Reference!C49</f>
        <v>New LED 6in Recessed Can</v>
      </c>
      <c r="D131" s="58">
        <f>Reference!G49</f>
        <v>1</v>
      </c>
      <c r="E131" s="58">
        <v>56.76</v>
      </c>
      <c r="F131" s="9" t="s">
        <v>253</v>
      </c>
      <c r="G131" s="67" t="e">
        <f>IF(B131&lt;=100,#REF!*D131,#REF!*D131)</f>
        <v>#REF!</v>
      </c>
    </row>
    <row r="132" spans="1:7">
      <c r="A132" s="5" t="str">
        <f>Reference!A50</f>
        <v>PAR38</v>
      </c>
      <c r="B132" s="58">
        <f>Reference!F50</f>
        <v>70</v>
      </c>
      <c r="C132" s="10" t="str">
        <f>Reference!C50</f>
        <v>LED PAR38</v>
      </c>
      <c r="D132" s="58">
        <f>Reference!G50</f>
        <v>1</v>
      </c>
      <c r="E132" s="58">
        <v>24.5</v>
      </c>
      <c r="F132" s="9" t="s">
        <v>253</v>
      </c>
      <c r="G132" s="67" t="e">
        <f>IF(B132&lt;=100,#REF!*D132,#REF!*D132)</f>
        <v>#REF!</v>
      </c>
    </row>
    <row r="133" spans="1:7">
      <c r="A133" s="5" t="str">
        <f>Reference!A51</f>
        <v>100W MH Canopy</v>
      </c>
      <c r="B133" s="58">
        <f>Reference!F51</f>
        <v>100</v>
      </c>
      <c r="C133" s="10" t="str">
        <f>Reference!C51</f>
        <v>New LED Canopy</v>
      </c>
      <c r="D133" s="58">
        <f>Reference!G51</f>
        <v>1</v>
      </c>
      <c r="E133" s="58">
        <v>56.76</v>
      </c>
      <c r="F133" s="9" t="s">
        <v>253</v>
      </c>
      <c r="G133" s="67" t="e">
        <f>IF(B133&lt;=100,#REF!*D133,#REF!*D133)</f>
        <v>#REF!</v>
      </c>
    </row>
    <row r="134" spans="1:7">
      <c r="A134" s="5" t="str">
        <f>Reference!A53</f>
        <v>Double-sided Exit Sign Pendant Mounted</v>
      </c>
      <c r="B134" s="58">
        <f>Reference!F53</f>
        <v>45</v>
      </c>
      <c r="C134" s="10" t="str">
        <f>Reference!C53</f>
        <v>New LED Double-sided Exit Sign Pendant Mounted</v>
      </c>
      <c r="D134" s="58">
        <f>Reference!G53</f>
        <v>1</v>
      </c>
      <c r="E134" s="58">
        <v>24.5</v>
      </c>
      <c r="F134" s="9" t="s">
        <v>253</v>
      </c>
      <c r="G134" s="67" t="e">
        <f>IF(B134&lt;=100,#REF!*D134,#REF!*D134)</f>
        <v>#REF!</v>
      </c>
    </row>
    <row r="135" spans="1:7">
      <c r="A135" s="5" t="str">
        <f>Reference!A54</f>
        <v>Single-sided Exit Sign Surface Mounted</v>
      </c>
      <c r="B135" s="58">
        <f>Reference!F54</f>
        <v>45</v>
      </c>
      <c r="C135" s="10" t="str">
        <f>Reference!C54</f>
        <v>New LED Single-sided Exit Sign Surface Mounted</v>
      </c>
      <c r="D135" s="58">
        <f>Reference!G54</f>
        <v>1</v>
      </c>
      <c r="E135" s="58">
        <v>24.5</v>
      </c>
      <c r="F135" s="9" t="s">
        <v>253</v>
      </c>
      <c r="G135" s="67" t="e">
        <f>IF(B135&lt;=100,#REF!*D135,#REF!*D135)</f>
        <v>#REF!</v>
      </c>
    </row>
    <row r="136" spans="1:7">
      <c r="A136" s="5" t="str">
        <f>Reference!A55</f>
        <v>100W MH Floodlight</v>
      </c>
      <c r="B136" s="58">
        <f>Reference!F55</f>
        <v>100</v>
      </c>
      <c r="C136" s="10" t="str">
        <f>Reference!C55</f>
        <v>New LED 52W Floodlight</v>
      </c>
      <c r="D136" s="58">
        <f>Reference!G55</f>
        <v>1</v>
      </c>
      <c r="E136" s="58">
        <v>9.8000000000000007</v>
      </c>
      <c r="F136" s="9" t="s">
        <v>252</v>
      </c>
      <c r="G136" s="67">
        <f>IF(E136&lt;11,$G$3*D136,$G$4*D136)</f>
        <v>6</v>
      </c>
    </row>
    <row r="137" spans="1:7">
      <c r="A137" s="5" t="str">
        <f>Reference!A56</f>
        <v>100W MH Pole Light</v>
      </c>
      <c r="B137" s="58">
        <f>Reference!F56</f>
        <v>100</v>
      </c>
      <c r="C137" s="10" t="str">
        <f>Reference!C56</f>
        <v>New LED 52W Floodlight</v>
      </c>
      <c r="D137" s="58">
        <f>Reference!G56</f>
        <v>1</v>
      </c>
      <c r="E137" s="58">
        <v>9.8000000000000007</v>
      </c>
      <c r="F137" s="9" t="s">
        <v>252</v>
      </c>
      <c r="G137" s="67">
        <f>IF(E137&lt;11,$G$3*D137,$G$4*D137)</f>
        <v>6</v>
      </c>
    </row>
    <row r="138" spans="1:7">
      <c r="A138" s="5" t="str">
        <f>Reference!A57</f>
        <v>100W MH Shoebox</v>
      </c>
      <c r="B138" s="58">
        <f>Reference!F57</f>
        <v>100</v>
      </c>
      <c r="C138" s="10" t="str">
        <f>Reference!C57</f>
        <v>New LED 52W Floodlight</v>
      </c>
      <c r="D138" s="58">
        <f>Reference!G57</f>
        <v>1</v>
      </c>
      <c r="E138" s="58">
        <v>4.12</v>
      </c>
      <c r="F138" s="9" t="s">
        <v>253</v>
      </c>
      <c r="G138" s="67">
        <f>$D$43*D138</f>
        <v>20</v>
      </c>
    </row>
    <row r="139" spans="1:7">
      <c r="A139" s="5" t="str">
        <f>Reference!A58</f>
        <v>100W MH Wallpack</v>
      </c>
      <c r="B139" s="58">
        <f>Reference!F58</f>
        <v>100</v>
      </c>
      <c r="C139" s="10" t="str">
        <f>Reference!C58</f>
        <v>New LED 28W Wallpack</v>
      </c>
      <c r="D139" s="58">
        <f>Reference!G58</f>
        <v>1</v>
      </c>
      <c r="E139" s="58">
        <v>4.12</v>
      </c>
      <c r="F139" s="9" t="s">
        <v>253</v>
      </c>
      <c r="G139" s="67">
        <f>$D$43*D139</f>
        <v>20</v>
      </c>
    </row>
    <row r="140" spans="1:7">
      <c r="A140" s="5" t="str">
        <f>Reference!A59</f>
        <v>150W MH Wallpack</v>
      </c>
      <c r="B140" s="58">
        <f>Reference!F59</f>
        <v>150</v>
      </c>
      <c r="C140" s="10" t="str">
        <f>Reference!C59</f>
        <v>New LED 28W Wallpack</v>
      </c>
      <c r="D140" s="58">
        <f>Reference!G59</f>
        <v>1</v>
      </c>
      <c r="E140" s="58">
        <v>3.3</v>
      </c>
      <c r="F140" s="9" t="s">
        <v>252</v>
      </c>
      <c r="G140" s="67">
        <f>$G$6*D140</f>
        <v>5</v>
      </c>
    </row>
    <row r="141" spans="1:7">
      <c r="A141" s="5" t="str">
        <f>Reference!A60</f>
        <v>175W MH Wallpack</v>
      </c>
      <c r="B141" s="58">
        <f>Reference!F60</f>
        <v>175</v>
      </c>
      <c r="C141" s="10" t="str">
        <f>Reference!C60</f>
        <v>New LED 28W Wallpack</v>
      </c>
      <c r="D141" s="58">
        <f>Reference!G60</f>
        <v>1</v>
      </c>
      <c r="E141" s="58">
        <v>6</v>
      </c>
      <c r="F141" s="9" t="s">
        <v>252</v>
      </c>
      <c r="G141" s="67">
        <f>$G$15*D141</f>
        <v>12</v>
      </c>
    </row>
    <row r="142" spans="1:7">
      <c r="A142" s="5" t="str">
        <f>Reference!A61</f>
        <v>200W MH Floodlight</v>
      </c>
      <c r="B142" s="58">
        <f>Reference!F61</f>
        <v>200</v>
      </c>
      <c r="C142" s="10" t="str">
        <f>Reference!C61</f>
        <v>New LED 52W Floodlight</v>
      </c>
      <c r="D142" s="58">
        <f>Reference!G61</f>
        <v>1</v>
      </c>
      <c r="E142" s="58">
        <v>15</v>
      </c>
      <c r="F142" s="9" t="s">
        <v>253</v>
      </c>
      <c r="G142" s="67">
        <f>IF(B142&lt;60,$D$3*D142,$D$4*D142)</f>
        <v>70</v>
      </c>
    </row>
    <row r="143" spans="1:7">
      <c r="A143" s="5" t="str">
        <f>Reference!A62</f>
        <v>175W Mercury Vapor Downlight</v>
      </c>
      <c r="B143" s="58">
        <f>Reference!F62</f>
        <v>175</v>
      </c>
      <c r="C143" s="10" t="str">
        <f>Reference!C62</f>
        <v>New LED 28W Wallpack</v>
      </c>
      <c r="D143" s="58">
        <f>Reference!G62</f>
        <v>1</v>
      </c>
      <c r="E143" s="58">
        <v>17</v>
      </c>
      <c r="F143" s="9" t="s">
        <v>253</v>
      </c>
      <c r="G143" s="67">
        <f>$D$44*D143</f>
        <v>85</v>
      </c>
    </row>
    <row r="144" spans="1:7">
      <c r="A144" s="5" t="str">
        <f>Reference!A63</f>
        <v>250W MH Floodlight</v>
      </c>
      <c r="B144" s="58">
        <f>Reference!F63</f>
        <v>250</v>
      </c>
      <c r="C144" s="10" t="str">
        <f>Reference!C63</f>
        <v>New LED 78W Floodlight</v>
      </c>
      <c r="D144" s="58">
        <f>Reference!G63</f>
        <v>1</v>
      </c>
      <c r="E144" s="58">
        <v>26.2</v>
      </c>
      <c r="F144" s="9" t="s">
        <v>253</v>
      </c>
      <c r="G144" s="67">
        <f>$D$44*D144</f>
        <v>85</v>
      </c>
    </row>
    <row r="145" spans="1:7">
      <c r="A145" s="5" t="str">
        <f>Reference!A64</f>
        <v>250W MH Parking Lot Pole Light</v>
      </c>
      <c r="B145" s="58">
        <f>Reference!F64</f>
        <v>250</v>
      </c>
      <c r="C145" s="10" t="str">
        <f>Reference!C64</f>
        <v>New LED 60W Pole Light</v>
      </c>
      <c r="D145" s="58">
        <f>Reference!G64</f>
        <v>1</v>
      </c>
      <c r="E145" s="58">
        <v>26.2</v>
      </c>
      <c r="F145" s="9" t="s">
        <v>253</v>
      </c>
      <c r="G145" s="67">
        <f>$D$44*D145</f>
        <v>85</v>
      </c>
    </row>
    <row r="146" spans="1:7">
      <c r="A146" s="5" t="str">
        <f>Reference!A65</f>
        <v>250W MH Shoebox</v>
      </c>
      <c r="B146" s="58">
        <f>Reference!F65</f>
        <v>250</v>
      </c>
      <c r="C146" s="10" t="str">
        <f>Reference!C65</f>
        <v>New LED 52W Floodlight</v>
      </c>
      <c r="D146" s="58">
        <f>Reference!G65</f>
        <v>1</v>
      </c>
      <c r="E146" s="58">
        <v>26.2</v>
      </c>
      <c r="F146" s="9" t="s">
        <v>253</v>
      </c>
      <c r="G146" s="67">
        <f>$D$44*D146</f>
        <v>85</v>
      </c>
    </row>
    <row r="147" spans="1:7">
      <c r="A147" s="5" t="str">
        <f>Reference!A66</f>
        <v>250W MH Wallpack</v>
      </c>
      <c r="B147" s="58">
        <f>Reference!F66</f>
        <v>250</v>
      </c>
      <c r="C147" s="10" t="str">
        <f>Reference!C66</f>
        <v>New LED 28W Wallpack</v>
      </c>
      <c r="D147" s="58">
        <f>Reference!G66</f>
        <v>1</v>
      </c>
      <c r="E147" s="58">
        <v>26.2</v>
      </c>
      <c r="F147" s="9" t="s">
        <v>253</v>
      </c>
      <c r="G147" s="67">
        <f>$D$44*D147</f>
        <v>85</v>
      </c>
    </row>
    <row r="148" spans="1:7">
      <c r="A148" s="5" t="str">
        <f>Reference!A67</f>
        <v>350W MH High Bay</v>
      </c>
      <c r="B148" s="58">
        <f>Reference!F67</f>
        <v>350</v>
      </c>
      <c r="C148" s="10" t="str">
        <f>Reference!C67</f>
        <v>New LED 90W High Bay</v>
      </c>
      <c r="D148" s="58">
        <f>Reference!G67</f>
        <v>1</v>
      </c>
      <c r="E148" s="64">
        <v>11</v>
      </c>
      <c r="F148" s="9" t="s">
        <v>252</v>
      </c>
      <c r="G148" s="68">
        <f>$G$17*D148</f>
        <v>2</v>
      </c>
    </row>
    <row r="149" spans="1:7">
      <c r="A149" s="5" t="str">
        <f>Reference!A68</f>
        <v>13W CFL</v>
      </c>
      <c r="B149" s="58">
        <f>Reference!F68</f>
        <v>13</v>
      </c>
      <c r="C149" s="10" t="str">
        <f>Reference!C68</f>
        <v>LED A Lamp</v>
      </c>
      <c r="D149" s="58">
        <f>Reference!G68</f>
        <v>1</v>
      </c>
      <c r="E149" s="64">
        <v>42</v>
      </c>
      <c r="F149" s="9" t="s">
        <v>253</v>
      </c>
      <c r="G149" s="68">
        <v>15</v>
      </c>
    </row>
    <row r="150" spans="1:7">
      <c r="A150" s="5" t="str">
        <f>Reference!A69</f>
        <v>26W CFL</v>
      </c>
      <c r="B150" s="58">
        <f>Reference!F69</f>
        <v>26</v>
      </c>
      <c r="C150" s="10" t="str">
        <f>Reference!C69</f>
        <v>LED A Lamp</v>
      </c>
      <c r="D150" s="58">
        <f>Reference!G69</f>
        <v>1</v>
      </c>
      <c r="E150" s="64">
        <v>43</v>
      </c>
      <c r="F150" s="9" t="s">
        <v>253</v>
      </c>
      <c r="G150" s="68">
        <f>$D$25*D150</f>
        <v>200</v>
      </c>
    </row>
    <row r="151" spans="1:7">
      <c r="A151" s="5" t="str">
        <f>Reference!A73</f>
        <v>MR16</v>
      </c>
      <c r="B151" s="58">
        <f>Reference!F73</f>
        <v>52</v>
      </c>
      <c r="C151" s="10"/>
      <c r="D151" s="58"/>
      <c r="E151" s="64"/>
      <c r="F151" s="9"/>
      <c r="G151" s="68"/>
    </row>
    <row r="152" spans="1:7">
      <c r="F152" s="61"/>
    </row>
    <row r="153" spans="1:7">
      <c r="F153" s="61"/>
    </row>
    <row r="154" spans="1:7">
      <c r="F154" s="61"/>
    </row>
    <row r="155" spans="1:7">
      <c r="F155" s="61"/>
    </row>
    <row r="156" spans="1:7">
      <c r="F156" s="61"/>
    </row>
    <row r="157" spans="1:7">
      <c r="F157" s="61"/>
    </row>
    <row r="158" spans="1:7">
      <c r="F158" s="61"/>
    </row>
    <row r="159" spans="1:7">
      <c r="F159" s="61"/>
    </row>
    <row r="160" spans="1:7">
      <c r="F160" s="61"/>
    </row>
    <row r="161" spans="6:6">
      <c r="F161" s="61"/>
    </row>
    <row r="162" spans="6:6">
      <c r="F162" s="61"/>
    </row>
    <row r="163" spans="6:6">
      <c r="F163" s="61"/>
    </row>
    <row r="164" spans="6:6">
      <c r="F164" s="61"/>
    </row>
    <row r="165" spans="6:6">
      <c r="F165" s="61"/>
    </row>
    <row r="166" spans="6:6">
      <c r="F166" s="61"/>
    </row>
    <row r="167" spans="6:6">
      <c r="F167" s="61"/>
    </row>
    <row r="168" spans="6:6">
      <c r="F168" s="61"/>
    </row>
    <row r="169" spans="6:6">
      <c r="F169" s="61"/>
    </row>
    <row r="170" spans="6:6">
      <c r="F170" s="61"/>
    </row>
    <row r="171" spans="6:6">
      <c r="F171" s="61"/>
    </row>
    <row r="172" spans="6:6">
      <c r="F172" s="61"/>
    </row>
    <row r="173" spans="6:6">
      <c r="F173" s="61"/>
    </row>
    <row r="174" spans="6:6">
      <c r="F174" s="61"/>
    </row>
    <row r="175" spans="6:6">
      <c r="F175" s="61"/>
    </row>
    <row r="176" spans="6:6">
      <c r="F176" s="61"/>
    </row>
    <row r="177" spans="6:6">
      <c r="F177" s="61"/>
    </row>
    <row r="178" spans="6:6">
      <c r="F178" s="61"/>
    </row>
    <row r="179" spans="6:6">
      <c r="F179" s="61"/>
    </row>
    <row r="180" spans="6:6">
      <c r="F180" s="61"/>
    </row>
    <row r="181" spans="6:6">
      <c r="F181" s="61"/>
    </row>
    <row r="182" spans="6:6">
      <c r="F182" s="61"/>
    </row>
    <row r="183" spans="6:6">
      <c r="F183" s="61"/>
    </row>
    <row r="184" spans="6:6">
      <c r="F184" s="61"/>
    </row>
    <row r="185" spans="6:6">
      <c r="F185" s="61"/>
    </row>
    <row r="186" spans="6:6">
      <c r="F186" s="61"/>
    </row>
    <row r="187" spans="6:6">
      <c r="F187" s="61"/>
    </row>
    <row r="188" spans="6:6">
      <c r="F188" s="61"/>
    </row>
    <row r="189" spans="6:6">
      <c r="F189" s="61"/>
    </row>
    <row r="190" spans="6:6">
      <c r="F190" s="61"/>
    </row>
    <row r="191" spans="6:6">
      <c r="F191" s="61"/>
    </row>
    <row r="192" spans="6:6">
      <c r="F192" s="61"/>
    </row>
    <row r="193" spans="6:6">
      <c r="F193" s="61"/>
    </row>
    <row r="194" spans="6:6">
      <c r="F194" s="61"/>
    </row>
  </sheetData>
  <autoFilter ref="A85:H147" xr:uid="{0B6E5628-6734-48C4-8D9E-1B33D7951120}"/>
  <mergeCells count="33">
    <mergeCell ref="F1:G1"/>
    <mergeCell ref="A1:D1"/>
    <mergeCell ref="A15:A17"/>
    <mergeCell ref="B15:B17"/>
    <mergeCell ref="B18:B27"/>
    <mergeCell ref="B3:B4"/>
    <mergeCell ref="A3:A4"/>
    <mergeCell ref="A12:A13"/>
    <mergeCell ref="B12:B13"/>
    <mergeCell ref="A6:A11"/>
    <mergeCell ref="A49:A53"/>
    <mergeCell ref="B49:B53"/>
    <mergeCell ref="A56:A57"/>
    <mergeCell ref="B56:B57"/>
    <mergeCell ref="B6:B11"/>
    <mergeCell ref="A18:A27"/>
    <mergeCell ref="A28:A30"/>
    <mergeCell ref="B34:B39"/>
    <mergeCell ref="B40:B42"/>
    <mergeCell ref="A40:A42"/>
    <mergeCell ref="B46:B48"/>
    <mergeCell ref="B31:B33"/>
    <mergeCell ref="A31:A33"/>
    <mergeCell ref="A34:A39"/>
    <mergeCell ref="A46:A48"/>
    <mergeCell ref="A70:A75"/>
    <mergeCell ref="B70:B75"/>
    <mergeCell ref="A58:A63"/>
    <mergeCell ref="B58:B63"/>
    <mergeCell ref="A64:A65"/>
    <mergeCell ref="B64:B65"/>
    <mergeCell ref="A67:A69"/>
    <mergeCell ref="B67:B69"/>
  </mergeCells>
  <dataValidations count="1">
    <dataValidation type="list" allowBlank="1" showInputMessage="1" showErrorMessage="1" sqref="F86:F151" xr:uid="{5287EDBB-9FCA-4A1C-A446-D21F7220C673}">
      <formula1>$I$1:$I$2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I D A A B Q S w M E F A A C A A g A Z X x p U u 1 e f i q i A A A A 9 Q A A A B I A H A B D b 2 5 m a W c v U G F j a 2 F n Z S 5 4 b W w g o h g A K K A U A A A A A A A A A A A A A A A A A A A A A A A A A A A A h Y + x D o I w F E V / h X S n L X U h 5 F E G V 0 l M i M a 1 K R U a 4 W G g W P 7 N w U / y F 8 Q o 6 u Z 4 7 z n D v f f r D b K p b Y K L 6 Q f b Y U o i y k l g U H e l x S o l o z u G M c k k b J U + q c o E s 4 x D M g 1 l S m r n z g l j 3 n v q V 7 T r K y Y 4 j 9 g h 3 x S 6 N q 0 i H 9 n + l 0 O L g 1 O o D Z G w f 4 2 R g s Y x F X y e B G z p I L f 4 5 W J m T / p T w n p s 3 N g b a T D c F c C W C O x 9 Q T 4 A U E s D B B Q A A g A I A G V 8 a V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l f G l S K I p H u A 4 A A A A R A A A A E w A c A E Z v c m 1 1 b G F z L 1 N l Y 3 R p b 2 4 x L m 0 g o h g A K K A U A A A A A A A A A A A A A A A A A A A A A A A A A A A A K 0 5 N L s n M z 1 M I h t C G 1 g B Q S w E C L Q A U A A I A C A B l f G l S 7 V 5 + K q I A A A D 1 A A A A E g A A A A A A A A A A A A A A A A A A A A A A Q 2 9 u Z m l n L 1 B h Y 2 t h Z 2 U u e G 1 s U E s B A i 0 A F A A C A A g A Z X x p U g / K 6 a u k A A A A 6 Q A A A B M A A A A A A A A A A A A A A A A A 7 g A A A F t D b 2 5 0 Z W 5 0 X 1 R 5 c G V z X S 5 4 b W x Q S w E C L Q A U A A I A C A B l f G l S K I p H u A 4 A A A A R A A A A E w A A A A A A A A A A A A A A A A D f A Q A A R m 9 y b X V s Y X M v U 2 V j d G l v b j E u b V B L B Q Y A A A A A A w A D A M I A A A A 6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5 P P d B 6 r x E k C S J H e U u c 3 y F Q A A A A A C A A A A A A A Q Z g A A A A E A A C A A A A D L k n B y h z 5 A U 2 x 6 E m W h Z N m a b U c 8 v 6 8 k v Y c E q x Z n t q N p B A A A A A A O g A A A A A I A A C A A A A C b 3 9 p l u j c C K G 9 I l i 9 F c r s l O Y g z k i 7 + 5 H v 9 a E 4 Z x r v n j l A A A A B E 2 N X x t W w O h A q w Q k x q + F 0 G e t t d f t f A 0 c l t b O 5 7 4 h O b o r Y O H d N Z Z 5 0 V D w O F r F f T p y A W q E W M s h s o x u N 1 J k h Y s R M T M C 4 3 Z e D 5 R 2 j E g B p D s U y X D 0 A A A A A 6 s f Z U Q 9 u 5 i T 7 Y A W H 5 k j u 4 I m 2 6 D R Q I c 5 a 2 B k H X I H 7 J S 0 C e O X g i C T O e l J p R V 3 0 f C d 4 c w P O + 9 p G G z e 2 Z z f k s T t 0 Y < / D a t a M a s h u p > 
</file>

<file path=customXml/itemProps1.xml><?xml version="1.0" encoding="utf-8"?>
<ds:datastoreItem xmlns:ds="http://schemas.openxmlformats.org/officeDocument/2006/customXml" ds:itemID="{A35A1EFB-F8ED-4A97-A8AC-AF0478D79B8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Audit Line by Line</vt:lpstr>
      <vt:lpstr>Scope of Work</vt:lpstr>
      <vt:lpstr>General Questions</vt:lpstr>
      <vt:lpstr>Reference</vt:lpstr>
      <vt:lpstr>Quality Ctrl</vt:lpstr>
      <vt:lpstr>NYC Rebates</vt:lpstr>
      <vt:lpstr>Electric_Cost</vt:lpstr>
      <vt:lpstr>PostCtrlList</vt:lpstr>
      <vt:lpstr>PreCtrlList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Elsa Gomez</cp:lastModifiedBy>
  <dcterms:created xsi:type="dcterms:W3CDTF">2018-12-21T17:41:44Z</dcterms:created>
  <dcterms:modified xsi:type="dcterms:W3CDTF">2021-04-22T15:30:35Z</dcterms:modified>
</cp:coreProperties>
</file>