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restamo\Desktop\"/>
    </mc:Choice>
  </mc:AlternateContent>
  <bookViews>
    <workbookView xWindow="0" yWindow="0" windowWidth="20460" windowHeight="7620" tabRatio="307"/>
  </bookViews>
  <sheets>
    <sheet name="Final " sheetId="4" r:id="rId1"/>
    <sheet name="Samples" sheetId="1" r:id="rId2"/>
    <sheet name="Indexes" sheetId="2" r:id="rId3"/>
  </sheets>
  <definedNames>
    <definedName name="_xlnm._FilterDatabase" localSheetId="0" hidden="1">'Final '!$A$1:$BZ$96</definedName>
    <definedName name="_xlnm._FilterDatabase" localSheetId="1" hidden="1">Samples!$A$1:$BZ$100</definedName>
    <definedName name="_xlnm.Print_Area" localSheetId="0">'Final '!$A$1:$AO$53</definedName>
    <definedName name="_xlnm.Print_Area" localSheetId="1">Samples!$A$1:$AO$55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96" i="4" l="1"/>
  <c r="BF96" i="4"/>
  <c r="AD96" i="4"/>
  <c r="BP95" i="4"/>
  <c r="BF95" i="4"/>
  <c r="AK95" i="4"/>
  <c r="AD95" i="4"/>
  <c r="BP94" i="4"/>
  <c r="BI94" i="4"/>
  <c r="BF94" i="4"/>
  <c r="BA94" i="4"/>
  <c r="AZ94" i="4"/>
  <c r="AK94" i="4"/>
  <c r="AD94" i="4"/>
  <c r="BP93" i="4"/>
  <c r="BF93" i="4"/>
  <c r="AK93" i="4"/>
  <c r="AD93" i="4"/>
  <c r="BP92" i="4"/>
  <c r="BI92" i="4"/>
  <c r="BF92" i="4"/>
  <c r="BA92" i="4"/>
  <c r="AZ92" i="4"/>
  <c r="AK92" i="4"/>
  <c r="AD92" i="4"/>
  <c r="BP91" i="4"/>
  <c r="BI91" i="4"/>
  <c r="BF91" i="4"/>
  <c r="BA91" i="4"/>
  <c r="AZ91" i="4"/>
  <c r="AK91" i="4"/>
  <c r="AD91" i="4"/>
  <c r="BP90" i="4"/>
  <c r="BF90" i="4"/>
  <c r="AK90" i="4"/>
  <c r="AD90" i="4"/>
  <c r="BP89" i="4"/>
  <c r="BF89" i="4"/>
  <c r="AK89" i="4"/>
  <c r="AD89" i="4"/>
  <c r="BP88" i="4"/>
  <c r="BF88" i="4"/>
  <c r="AK88" i="4"/>
  <c r="AD88" i="4"/>
  <c r="BP87" i="4"/>
  <c r="BF87" i="4"/>
  <c r="AK87" i="4"/>
  <c r="AD87" i="4"/>
  <c r="BP86" i="4"/>
  <c r="BF86" i="4"/>
  <c r="AK86" i="4"/>
  <c r="AD86" i="4"/>
  <c r="BP85" i="4"/>
  <c r="BF85" i="4"/>
  <c r="AK85" i="4"/>
  <c r="AD85" i="4"/>
  <c r="BP84" i="4"/>
  <c r="BF84" i="4"/>
  <c r="AK84" i="4"/>
  <c r="AD84" i="4"/>
  <c r="BP83" i="4"/>
  <c r="BF83" i="4"/>
  <c r="AK83" i="4"/>
  <c r="AD83" i="4"/>
  <c r="BP82" i="4"/>
  <c r="BF82" i="4"/>
  <c r="AK82" i="4"/>
  <c r="AD82" i="4"/>
  <c r="BP81" i="4"/>
  <c r="BF81" i="4"/>
  <c r="AK81" i="4"/>
  <c r="AD81" i="4"/>
  <c r="BP80" i="4"/>
  <c r="BF80" i="4"/>
  <c r="AK80" i="4"/>
  <c r="AD80" i="4"/>
  <c r="BP79" i="4"/>
  <c r="BI79" i="4"/>
  <c r="BF79" i="4"/>
  <c r="BA79" i="4"/>
  <c r="AK79" i="4"/>
  <c r="AD79" i="4"/>
  <c r="BP78" i="4"/>
  <c r="BI78" i="4"/>
  <c r="BF78" i="4"/>
  <c r="BA78" i="4"/>
  <c r="AK78" i="4"/>
  <c r="AD78" i="4"/>
  <c r="BP77" i="4"/>
  <c r="BF77" i="4"/>
  <c r="AK77" i="4"/>
  <c r="AD77" i="4"/>
  <c r="BP76" i="4"/>
  <c r="BO76" i="4"/>
  <c r="BI76" i="4"/>
  <c r="BF76" i="4"/>
  <c r="BA76" i="4"/>
  <c r="AZ76" i="4"/>
  <c r="AK76" i="4"/>
  <c r="AD76" i="4"/>
  <c r="BP75" i="4"/>
  <c r="BO75" i="4"/>
  <c r="BI75" i="4"/>
  <c r="BF75" i="4"/>
  <c r="BA75" i="4"/>
  <c r="AZ75" i="4"/>
  <c r="AK75" i="4"/>
  <c r="AD75" i="4"/>
  <c r="BP74" i="4"/>
  <c r="BF74" i="4"/>
  <c r="AK74" i="4"/>
  <c r="AD74" i="4"/>
  <c r="BP73" i="4"/>
  <c r="BO73" i="4"/>
  <c r="BI73" i="4"/>
  <c r="BF73" i="4"/>
  <c r="BA73" i="4"/>
  <c r="AZ73" i="4"/>
  <c r="AK73" i="4"/>
  <c r="AD73" i="4"/>
  <c r="BP72" i="4"/>
  <c r="BF72" i="4"/>
  <c r="AK72" i="4"/>
  <c r="AD72" i="4"/>
  <c r="BP71" i="4"/>
  <c r="BF71" i="4"/>
  <c r="AK71" i="4"/>
  <c r="AD71" i="4"/>
  <c r="BP70" i="4"/>
  <c r="BO70" i="4"/>
  <c r="BI70" i="4"/>
  <c r="BF70" i="4"/>
  <c r="BA70" i="4"/>
  <c r="AZ70" i="4"/>
  <c r="AK70" i="4"/>
  <c r="AD70" i="4"/>
  <c r="BP69" i="4"/>
  <c r="BF69" i="4"/>
  <c r="AK69" i="4"/>
  <c r="AD69" i="4"/>
  <c r="BP68" i="4"/>
  <c r="BO68" i="4"/>
  <c r="BI68" i="4"/>
  <c r="BF68" i="4"/>
  <c r="BA68" i="4"/>
  <c r="AZ68" i="4"/>
  <c r="AK68" i="4"/>
  <c r="AD68" i="4"/>
  <c r="BP67" i="4"/>
  <c r="BF67" i="4"/>
  <c r="AK67" i="4"/>
  <c r="AD67" i="4"/>
  <c r="BP66" i="4"/>
  <c r="BO66" i="4"/>
  <c r="BI66" i="4"/>
  <c r="BF66" i="4"/>
  <c r="BA66" i="4"/>
  <c r="AZ66" i="4"/>
  <c r="AK66" i="4"/>
  <c r="AD66" i="4"/>
  <c r="BP65" i="4"/>
  <c r="BO65" i="4"/>
  <c r="BI65" i="4"/>
  <c r="BF65" i="4"/>
  <c r="BA65" i="4"/>
  <c r="AZ65" i="4"/>
  <c r="AK65" i="4"/>
  <c r="AD65" i="4"/>
  <c r="BP64" i="4"/>
  <c r="BI64" i="4"/>
  <c r="BF64" i="4"/>
  <c r="BA64" i="4"/>
  <c r="AZ64" i="4"/>
  <c r="AD64" i="4"/>
  <c r="BP63" i="4"/>
  <c r="BO63" i="4"/>
  <c r="BI63" i="4"/>
  <c r="BF63" i="4"/>
  <c r="BA63" i="4"/>
  <c r="AZ63" i="4"/>
  <c r="AK63" i="4"/>
  <c r="AD63" i="4"/>
  <c r="BP62" i="4"/>
  <c r="BI62" i="4"/>
  <c r="BF62" i="4"/>
  <c r="BA62" i="4"/>
  <c r="AZ62" i="4"/>
  <c r="AK62" i="4"/>
  <c r="AD62" i="4"/>
  <c r="BP61" i="4"/>
  <c r="BO61" i="4"/>
  <c r="BI61" i="4"/>
  <c r="BF61" i="4"/>
  <c r="BA61" i="4"/>
  <c r="AZ61" i="4"/>
  <c r="AK61" i="4"/>
  <c r="AD61" i="4"/>
  <c r="BP60" i="4"/>
  <c r="BO60" i="4"/>
  <c r="BI60" i="4"/>
  <c r="BF60" i="4"/>
  <c r="BA60" i="4"/>
  <c r="AZ60" i="4"/>
  <c r="AK60" i="4"/>
  <c r="AD60" i="4"/>
  <c r="BP59" i="4"/>
  <c r="BI59" i="4"/>
  <c r="BF59" i="4"/>
  <c r="BA59" i="4"/>
  <c r="AZ59" i="4"/>
  <c r="AK59" i="4"/>
  <c r="AD59" i="4"/>
  <c r="BP58" i="4"/>
  <c r="BO58" i="4"/>
  <c r="BI58" i="4"/>
  <c r="BF58" i="4"/>
  <c r="BA58" i="4"/>
  <c r="AZ58" i="4"/>
  <c r="AK58" i="4"/>
  <c r="AD58" i="4"/>
  <c r="BP57" i="4"/>
  <c r="BO57" i="4"/>
  <c r="BI57" i="4"/>
  <c r="BF57" i="4"/>
  <c r="BA57" i="4"/>
  <c r="AZ57" i="4"/>
  <c r="AK57" i="4"/>
  <c r="AD57" i="4"/>
  <c r="BP56" i="4"/>
  <c r="BO56" i="4"/>
  <c r="BI56" i="4"/>
  <c r="BF56" i="4"/>
  <c r="BA56" i="4"/>
  <c r="AZ56" i="4"/>
  <c r="AK56" i="4"/>
  <c r="AD56" i="4"/>
  <c r="BP55" i="4"/>
  <c r="BO55" i="4"/>
  <c r="BI55" i="4"/>
  <c r="BF55" i="4"/>
  <c r="BA55" i="4"/>
  <c r="AZ55" i="4"/>
  <c r="AK55" i="4"/>
  <c r="AD55" i="4"/>
  <c r="BP54" i="4"/>
  <c r="BI54" i="4"/>
  <c r="BF54" i="4"/>
  <c r="BA54" i="4"/>
  <c r="AZ54" i="4"/>
  <c r="AK54" i="4"/>
  <c r="AD54" i="4"/>
  <c r="BP53" i="4"/>
  <c r="BO53" i="4"/>
  <c r="BI53" i="4"/>
  <c r="BF53" i="4"/>
  <c r="BA53" i="4"/>
  <c r="AZ53" i="4"/>
  <c r="AK53" i="4"/>
  <c r="AD53" i="4"/>
  <c r="BP52" i="4"/>
  <c r="BO52" i="4"/>
  <c r="BI52" i="4"/>
  <c r="BF52" i="4"/>
  <c r="BA52" i="4"/>
  <c r="AZ52" i="4"/>
  <c r="AK52" i="4"/>
  <c r="AD52" i="4"/>
  <c r="BP51" i="4"/>
  <c r="BO51" i="4"/>
  <c r="BI51" i="4"/>
  <c r="BF51" i="4"/>
  <c r="BA51" i="4"/>
  <c r="AZ51" i="4"/>
  <c r="AK51" i="4"/>
  <c r="AD51" i="4"/>
  <c r="BP50" i="4"/>
  <c r="BF50" i="4"/>
  <c r="AD50" i="4"/>
  <c r="BP49" i="4"/>
  <c r="BO49" i="4"/>
  <c r="BI49" i="4"/>
  <c r="BF49" i="4"/>
  <c r="BA49" i="4"/>
  <c r="AZ49" i="4"/>
  <c r="AK49" i="4"/>
  <c r="AD49" i="4"/>
  <c r="BP48" i="4"/>
  <c r="BO48" i="4"/>
  <c r="BI48" i="4"/>
  <c r="BF48" i="4"/>
  <c r="BA48" i="4"/>
  <c r="AZ48" i="4"/>
  <c r="AK48" i="4"/>
  <c r="AD48" i="4"/>
  <c r="BP47" i="4"/>
  <c r="BO47" i="4"/>
  <c r="BI47" i="4"/>
  <c r="BF47" i="4"/>
  <c r="BA47" i="4"/>
  <c r="AZ47" i="4"/>
  <c r="AK47" i="4"/>
  <c r="AD47" i="4"/>
  <c r="BP46" i="4"/>
  <c r="BO46" i="4"/>
  <c r="BI46" i="4"/>
  <c r="BF46" i="4"/>
  <c r="BA46" i="4"/>
  <c r="AZ46" i="4"/>
  <c r="AK46" i="4"/>
  <c r="AD46" i="4"/>
  <c r="BP45" i="4"/>
  <c r="BO45" i="4"/>
  <c r="BI45" i="4"/>
  <c r="BF45" i="4"/>
  <c r="BA45" i="4"/>
  <c r="AZ45" i="4"/>
  <c r="AK45" i="4"/>
  <c r="AD45" i="4"/>
  <c r="BP44" i="4"/>
  <c r="BO44" i="4"/>
  <c r="BI44" i="4"/>
  <c r="BF44" i="4"/>
  <c r="BA44" i="4"/>
  <c r="AZ44" i="4"/>
  <c r="AK44" i="4"/>
  <c r="AD44" i="4"/>
  <c r="BP43" i="4"/>
  <c r="BF43" i="4"/>
  <c r="AD43" i="4"/>
  <c r="BP42" i="4"/>
  <c r="BO42" i="4"/>
  <c r="BI42" i="4"/>
  <c r="BF42" i="4"/>
  <c r="BA42" i="4"/>
  <c r="AZ42" i="4"/>
  <c r="AK42" i="4"/>
  <c r="AD42" i="4"/>
  <c r="BP41" i="4"/>
  <c r="BO41" i="4"/>
  <c r="BI41" i="4"/>
  <c r="BF41" i="4"/>
  <c r="BA41" i="4"/>
  <c r="AZ41" i="4"/>
  <c r="AK41" i="4"/>
  <c r="AD41" i="4"/>
  <c r="BP40" i="4"/>
  <c r="BO40" i="4"/>
  <c r="BI40" i="4"/>
  <c r="BF40" i="4"/>
  <c r="BA40" i="4"/>
  <c r="AZ40" i="4"/>
  <c r="AK40" i="4"/>
  <c r="AD40" i="4"/>
  <c r="BP39" i="4"/>
  <c r="BO39" i="4"/>
  <c r="BI39" i="4"/>
  <c r="BF39" i="4"/>
  <c r="BA39" i="4"/>
  <c r="AZ39" i="4"/>
  <c r="AK39" i="4"/>
  <c r="AD39" i="4"/>
  <c r="BP38" i="4"/>
  <c r="BO38" i="4"/>
  <c r="BI38" i="4"/>
  <c r="BF38" i="4"/>
  <c r="BA38" i="4"/>
  <c r="AZ38" i="4"/>
  <c r="AK38" i="4"/>
  <c r="AD38" i="4"/>
  <c r="BP37" i="4"/>
  <c r="BI37" i="4"/>
  <c r="BF37" i="4"/>
  <c r="BA37" i="4"/>
  <c r="AZ37" i="4"/>
  <c r="AK37" i="4"/>
  <c r="AD37" i="4"/>
  <c r="BP36" i="4"/>
  <c r="BO36" i="4"/>
  <c r="BI36" i="4"/>
  <c r="BF36" i="4"/>
  <c r="BA36" i="4"/>
  <c r="AZ36" i="4"/>
  <c r="AS36" i="4"/>
  <c r="AT36" i="4" s="1"/>
  <c r="AK36" i="4"/>
  <c r="AD36" i="4"/>
  <c r="BP35" i="4"/>
  <c r="BO35" i="4"/>
  <c r="BI35" i="4"/>
  <c r="BF35" i="4"/>
  <c r="BA35" i="4"/>
  <c r="AZ35" i="4"/>
  <c r="AS35" i="4"/>
  <c r="AT35" i="4" s="1"/>
  <c r="AK35" i="4"/>
  <c r="AD35" i="4"/>
  <c r="BP34" i="4"/>
  <c r="BO34" i="4"/>
  <c r="BI34" i="4"/>
  <c r="BF34" i="4"/>
  <c r="BA34" i="4"/>
  <c r="AZ34" i="4"/>
  <c r="AS34" i="4"/>
  <c r="AT34" i="4" s="1"/>
  <c r="AK34" i="4"/>
  <c r="AD34" i="4"/>
  <c r="BP33" i="4"/>
  <c r="BO33" i="4"/>
  <c r="BI33" i="4"/>
  <c r="BF33" i="4"/>
  <c r="BA33" i="4"/>
  <c r="AZ33" i="4"/>
  <c r="AK33" i="4"/>
  <c r="AD33" i="4"/>
  <c r="BP32" i="4"/>
  <c r="BO32" i="4"/>
  <c r="BI32" i="4"/>
  <c r="BF32" i="4"/>
  <c r="BA32" i="4"/>
  <c r="AZ32" i="4"/>
  <c r="AS32" i="4"/>
  <c r="AT32" i="4" s="1"/>
  <c r="AK32" i="4"/>
  <c r="AD32" i="4"/>
  <c r="BP31" i="4"/>
  <c r="BO31" i="4"/>
  <c r="BI31" i="4"/>
  <c r="BF31" i="4"/>
  <c r="BA31" i="4"/>
  <c r="AZ31" i="4"/>
  <c r="AS31" i="4"/>
  <c r="AT31" i="4" s="1"/>
  <c r="AK31" i="4"/>
  <c r="AD31" i="4"/>
  <c r="BP30" i="4"/>
  <c r="BO30" i="4"/>
  <c r="BI30" i="4"/>
  <c r="BF30" i="4"/>
  <c r="BA30" i="4"/>
  <c r="AZ30" i="4"/>
  <c r="AS30" i="4"/>
  <c r="AT30" i="4" s="1"/>
  <c r="AK30" i="4"/>
  <c r="AD30" i="4"/>
  <c r="BP29" i="4"/>
  <c r="BO29" i="4"/>
  <c r="BI29" i="4"/>
  <c r="BF29" i="4"/>
  <c r="BA29" i="4"/>
  <c r="AZ29" i="4"/>
  <c r="AS29" i="4"/>
  <c r="AT29" i="4" s="1"/>
  <c r="AK29" i="4"/>
  <c r="AD29" i="4"/>
  <c r="BP28" i="4"/>
  <c r="BO28" i="4"/>
  <c r="BI28" i="4"/>
  <c r="BF28" i="4"/>
  <c r="BA28" i="4"/>
  <c r="AZ28" i="4"/>
  <c r="AS28" i="4"/>
  <c r="AT28" i="4" s="1"/>
  <c r="AK28" i="4"/>
  <c r="AD28" i="4"/>
  <c r="BP27" i="4"/>
  <c r="BO27" i="4"/>
  <c r="BI27" i="4"/>
  <c r="BF27" i="4"/>
  <c r="BA27" i="4"/>
  <c r="AZ27" i="4"/>
  <c r="AK27" i="4"/>
  <c r="AD27" i="4"/>
  <c r="BP26" i="4"/>
  <c r="BO26" i="4"/>
  <c r="BI26" i="4"/>
  <c r="BF26" i="4"/>
  <c r="BA26" i="4"/>
  <c r="AZ26" i="4"/>
  <c r="AS26" i="4"/>
  <c r="AT26" i="4" s="1"/>
  <c r="AK26" i="4"/>
  <c r="AD26" i="4"/>
  <c r="BP25" i="4"/>
  <c r="BO25" i="4"/>
  <c r="BI25" i="4"/>
  <c r="BF25" i="4"/>
  <c r="BA25" i="4"/>
  <c r="AZ25" i="4"/>
  <c r="AS25" i="4"/>
  <c r="AT25" i="4" s="1"/>
  <c r="AK25" i="4"/>
  <c r="AD25" i="4"/>
  <c r="BP24" i="4"/>
  <c r="BO24" i="4"/>
  <c r="BI24" i="4"/>
  <c r="BF24" i="4"/>
  <c r="BA24" i="4"/>
  <c r="AZ24" i="4"/>
  <c r="AS24" i="4"/>
  <c r="AT24" i="4" s="1"/>
  <c r="AK24" i="4"/>
  <c r="AD24" i="4"/>
  <c r="BP23" i="4"/>
  <c r="BO23" i="4"/>
  <c r="BI23" i="4"/>
  <c r="BF23" i="4"/>
  <c r="BA23" i="4"/>
  <c r="AZ23" i="4"/>
  <c r="AS23" i="4"/>
  <c r="AT23" i="4" s="1"/>
  <c r="AK23" i="4"/>
  <c r="AD23" i="4"/>
  <c r="BP22" i="4"/>
  <c r="BO22" i="4"/>
  <c r="BI22" i="4"/>
  <c r="BF22" i="4"/>
  <c r="BA22" i="4"/>
  <c r="AZ22" i="4"/>
  <c r="AS22" i="4"/>
  <c r="AT22" i="4" s="1"/>
  <c r="AK22" i="4"/>
  <c r="AD22" i="4"/>
  <c r="BP21" i="4"/>
  <c r="BO21" i="4"/>
  <c r="BN21" i="4"/>
  <c r="BI21" i="4"/>
  <c r="BF21" i="4"/>
  <c r="BA21" i="4"/>
  <c r="AZ21" i="4"/>
  <c r="AS21" i="4"/>
  <c r="AT21" i="4" s="1"/>
  <c r="AK21" i="4"/>
  <c r="AD21" i="4"/>
  <c r="BP20" i="4"/>
  <c r="BO20" i="4"/>
  <c r="BI20" i="4"/>
  <c r="BF20" i="4"/>
  <c r="BA20" i="4"/>
  <c r="AZ20" i="4"/>
  <c r="AS20" i="4"/>
  <c r="AT20" i="4" s="1"/>
  <c r="AK20" i="4"/>
  <c r="AD20" i="4"/>
  <c r="BP19" i="4"/>
  <c r="BO19" i="4"/>
  <c r="BI19" i="4"/>
  <c r="BF19" i="4"/>
  <c r="BA19" i="4"/>
  <c r="AZ19" i="4"/>
  <c r="AS19" i="4"/>
  <c r="AT19" i="4" s="1"/>
  <c r="AK19" i="4"/>
  <c r="AD19" i="4"/>
  <c r="BP18" i="4"/>
  <c r="BO18" i="4"/>
  <c r="BI18" i="4"/>
  <c r="BF18" i="4"/>
  <c r="BA18" i="4"/>
  <c r="AZ18" i="4"/>
  <c r="AS18" i="4"/>
  <c r="AT18" i="4" s="1"/>
  <c r="AK18" i="4"/>
  <c r="AD18" i="4"/>
  <c r="BP17" i="4"/>
  <c r="BO17" i="4"/>
  <c r="BI17" i="4"/>
  <c r="BF17" i="4"/>
  <c r="BA17" i="4"/>
  <c r="AZ17" i="4"/>
  <c r="AS17" i="4"/>
  <c r="AT17" i="4" s="1"/>
  <c r="AK17" i="4"/>
  <c r="AD17" i="4"/>
  <c r="BP16" i="4"/>
  <c r="BO16" i="4"/>
  <c r="BI16" i="4"/>
  <c r="BF16" i="4"/>
  <c r="BA16" i="4"/>
  <c r="AZ16" i="4"/>
  <c r="AS16" i="4"/>
  <c r="AT16" i="4" s="1"/>
  <c r="AK16" i="4"/>
  <c r="AD16" i="4"/>
  <c r="BP15" i="4"/>
  <c r="BO15" i="4"/>
  <c r="BI15" i="4"/>
  <c r="BF15" i="4"/>
  <c r="BA15" i="4"/>
  <c r="AZ15" i="4"/>
  <c r="AS15" i="4"/>
  <c r="AT15" i="4" s="1"/>
  <c r="AK15" i="4"/>
  <c r="BP14" i="4"/>
  <c r="BO14" i="4"/>
  <c r="BI14" i="4"/>
  <c r="BF14" i="4"/>
  <c r="BA14" i="4"/>
  <c r="AZ14" i="4"/>
  <c r="AK14" i="4"/>
  <c r="BP13" i="4"/>
  <c r="BO13" i="4"/>
  <c r="BI13" i="4"/>
  <c r="BF13" i="4"/>
  <c r="BA13" i="4"/>
  <c r="AZ13" i="4"/>
  <c r="AK13" i="4"/>
  <c r="BP12" i="4"/>
  <c r="BO12" i="4"/>
  <c r="BI12" i="4"/>
  <c r="BF12" i="4"/>
  <c r="BA12" i="4"/>
  <c r="AZ12" i="4"/>
  <c r="AS12" i="4"/>
  <c r="AT12" i="4" s="1"/>
  <c r="AK12" i="4"/>
  <c r="BP11" i="4"/>
  <c r="BO11" i="4"/>
  <c r="BI11" i="4"/>
  <c r="BF11" i="4"/>
  <c r="BA11" i="4"/>
  <c r="AZ11" i="4"/>
  <c r="AS11" i="4"/>
  <c r="AT11" i="4" s="1"/>
  <c r="AK11" i="4"/>
  <c r="BP10" i="4"/>
  <c r="BO10" i="4"/>
  <c r="BI10" i="4"/>
  <c r="BF10" i="4"/>
  <c r="BA10" i="4"/>
  <c r="AZ10" i="4"/>
  <c r="AS10" i="4"/>
  <c r="AT10" i="4" s="1"/>
  <c r="AK10" i="4"/>
  <c r="BP9" i="4"/>
  <c r="BO9" i="4"/>
  <c r="BI9" i="4"/>
  <c r="BF9" i="4"/>
  <c r="BA9" i="4"/>
  <c r="AZ9" i="4"/>
  <c r="AK9" i="4"/>
  <c r="AS8" i="4"/>
  <c r="AT8" i="4" s="1"/>
  <c r="AK8" i="4"/>
  <c r="AD8" i="4"/>
  <c r="BP7" i="4"/>
  <c r="BO7" i="4"/>
  <c r="BI7" i="4"/>
  <c r="BF7" i="4"/>
  <c r="BA7" i="4"/>
  <c r="AZ7" i="4"/>
  <c r="AS7" i="4"/>
  <c r="AT7" i="4" s="1"/>
  <c r="AK7" i="4"/>
  <c r="AD7" i="4"/>
  <c r="BP6" i="4"/>
  <c r="BO6" i="4"/>
  <c r="BI6" i="4"/>
  <c r="BF6" i="4"/>
  <c r="BA6" i="4"/>
  <c r="AZ6" i="4"/>
  <c r="AS6" i="4"/>
  <c r="AT6" i="4" s="1"/>
  <c r="AK6" i="4"/>
  <c r="AD6" i="4"/>
  <c r="AS5" i="4"/>
  <c r="AT5" i="4" s="1"/>
  <c r="AK5" i="4"/>
  <c r="BP4" i="4"/>
  <c r="BO4" i="4"/>
  <c r="BI4" i="4"/>
  <c r="BF4" i="4"/>
  <c r="AK4" i="4"/>
  <c r="AD4" i="4"/>
  <c r="BP3" i="4"/>
  <c r="BO3" i="4"/>
  <c r="BI3" i="4"/>
  <c r="BF3" i="4"/>
  <c r="BA3" i="4"/>
  <c r="AZ3" i="4"/>
  <c r="AS3" i="4"/>
  <c r="AT3" i="4" s="1"/>
  <c r="AK3" i="4"/>
  <c r="BP2" i="4"/>
  <c r="BO2" i="4"/>
  <c r="BI2" i="4"/>
  <c r="BF2" i="4"/>
  <c r="BA2" i="4"/>
  <c r="AZ2" i="4"/>
  <c r="AS2" i="4"/>
  <c r="AT2" i="4" s="1"/>
  <c r="AK2" i="4"/>
  <c r="AD2" i="4"/>
  <c r="BF87" i="1" l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38" i="1"/>
  <c r="BP44" i="1"/>
  <c r="BP51" i="1"/>
  <c r="BP56" i="1"/>
  <c r="BP60" i="1"/>
  <c r="BP59" i="1"/>
  <c r="BP58" i="1"/>
  <c r="BP57" i="1"/>
  <c r="BP54" i="1"/>
  <c r="BP53" i="1"/>
  <c r="BP52" i="1"/>
  <c r="BP50" i="1"/>
  <c r="BP49" i="1"/>
  <c r="BP48" i="1"/>
  <c r="BP47" i="1"/>
  <c r="BP46" i="1"/>
  <c r="BP45" i="1"/>
  <c r="BP43" i="1"/>
  <c r="BP42" i="1"/>
  <c r="BP41" i="1"/>
  <c r="BP40" i="1"/>
  <c r="BP39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7" i="1"/>
  <c r="BP6" i="1"/>
  <c r="BP4" i="1"/>
  <c r="BP3" i="1"/>
  <c r="BP2" i="1"/>
  <c r="BF100" i="1"/>
  <c r="BF44" i="1"/>
  <c r="BF51" i="1"/>
  <c r="BF69" i="1"/>
  <c r="BF71" i="1"/>
  <c r="BF73" i="1"/>
  <c r="BF74" i="1"/>
  <c r="BF76" i="1"/>
  <c r="BF80" i="1"/>
  <c r="BF83" i="1"/>
  <c r="BF84" i="1"/>
  <c r="BF85" i="1"/>
  <c r="BF86" i="1"/>
  <c r="BF88" i="1"/>
  <c r="BF89" i="1"/>
  <c r="BF90" i="1"/>
  <c r="BF91" i="1"/>
  <c r="BF92" i="1"/>
  <c r="BF93" i="1"/>
  <c r="BF96" i="1"/>
  <c r="BF98" i="1"/>
  <c r="BF99" i="1"/>
  <c r="BF97" i="1"/>
  <c r="BF95" i="1"/>
  <c r="BF94" i="1"/>
  <c r="BF82" i="1"/>
  <c r="BF81" i="1"/>
  <c r="BF79" i="1"/>
  <c r="BF78" i="1"/>
  <c r="BF77" i="1"/>
  <c r="BF75" i="1"/>
  <c r="BF72" i="1"/>
  <c r="BF70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4" i="1"/>
  <c r="BF53" i="1"/>
  <c r="BF52" i="1"/>
  <c r="BF50" i="1"/>
  <c r="BF49" i="1"/>
  <c r="BF48" i="1"/>
  <c r="BF47" i="1"/>
  <c r="BF46" i="1"/>
  <c r="BF45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7" i="1"/>
  <c r="BF6" i="1"/>
  <c r="BF4" i="1"/>
  <c r="BF3" i="1"/>
  <c r="BF2" i="1"/>
  <c r="BI66" i="1"/>
  <c r="BA66" i="1"/>
  <c r="AZ66" i="1"/>
  <c r="BI82" i="1"/>
  <c r="BA82" i="1"/>
  <c r="BI81" i="1"/>
  <c r="BA81" i="1"/>
  <c r="BI97" i="1"/>
  <c r="BA97" i="1"/>
  <c r="AZ97" i="1"/>
  <c r="BI99" i="1"/>
  <c r="BA99" i="1"/>
  <c r="AZ99" i="1"/>
  <c r="BI95" i="1"/>
  <c r="BA95" i="1"/>
  <c r="AZ95" i="1"/>
  <c r="BI94" i="1"/>
  <c r="AZ94" i="1"/>
  <c r="BA94" i="1"/>
  <c r="AD66" i="1"/>
  <c r="AK87" i="1"/>
  <c r="AD87" i="1"/>
  <c r="AK80" i="1"/>
  <c r="AD80" i="1"/>
  <c r="AK69" i="1"/>
  <c r="AD69" i="1"/>
  <c r="AD100" i="1"/>
  <c r="AD51" i="1"/>
  <c r="AD44" i="1"/>
  <c r="BO67" i="1"/>
  <c r="BI67" i="1"/>
  <c r="BA67" i="1"/>
  <c r="AK96" i="1"/>
  <c r="AK94" i="1"/>
  <c r="AK99" i="1"/>
  <c r="AK98" i="1"/>
  <c r="AK97" i="1"/>
  <c r="AK95" i="1"/>
  <c r="AK92" i="1"/>
  <c r="AK93" i="1"/>
  <c r="AK91" i="1"/>
  <c r="AK90" i="1"/>
  <c r="AK89" i="1"/>
  <c r="AK88" i="1"/>
  <c r="AK85" i="1"/>
  <c r="AK84" i="1"/>
  <c r="AK83" i="1"/>
  <c r="AK76" i="1"/>
  <c r="AK74" i="1"/>
  <c r="AK73" i="1"/>
  <c r="AK71" i="1"/>
  <c r="AK82" i="1"/>
  <c r="AK86" i="1"/>
  <c r="AK81" i="1"/>
  <c r="AD97" i="1"/>
  <c r="AD98" i="1"/>
  <c r="AD99" i="1"/>
  <c r="AD94" i="1"/>
  <c r="AD95" i="1"/>
  <c r="AD96" i="1"/>
  <c r="AD92" i="1"/>
  <c r="AD93" i="1"/>
  <c r="AD88" i="1"/>
  <c r="AD89" i="1"/>
  <c r="AD90" i="1"/>
  <c r="AD91" i="1"/>
  <c r="AD81" i="1"/>
  <c r="AD82" i="1"/>
  <c r="AD83" i="1"/>
  <c r="AD84" i="1"/>
  <c r="AD85" i="1"/>
  <c r="AD86" i="1"/>
  <c r="AD76" i="1" l="1"/>
  <c r="AD74" i="1"/>
  <c r="AD73" i="1"/>
  <c r="AD71" i="1"/>
  <c r="AZ67" i="1" l="1"/>
  <c r="BI64" i="1"/>
  <c r="BI61" i="1"/>
  <c r="BI56" i="1"/>
  <c r="BI54" i="1"/>
  <c r="BI38" i="1"/>
  <c r="BA38" i="1"/>
  <c r="AZ38" i="1"/>
  <c r="BA64" i="1"/>
  <c r="AZ64" i="1"/>
  <c r="BA61" i="1"/>
  <c r="AZ61" i="1"/>
  <c r="BA56" i="1"/>
  <c r="AZ56" i="1"/>
  <c r="BO54" i="1"/>
  <c r="BA54" i="1"/>
  <c r="AZ54" i="1"/>
  <c r="AZ57" i="1"/>
  <c r="BA50" i="1"/>
  <c r="BA52" i="1"/>
  <c r="AZ52" i="1"/>
  <c r="AZ50" i="1"/>
  <c r="BA48" i="1"/>
  <c r="BA47" i="1"/>
  <c r="BA46" i="1"/>
  <c r="AZ48" i="1"/>
  <c r="AZ47" i="1"/>
  <c r="AZ46" i="1"/>
  <c r="BA43" i="1"/>
  <c r="BA42" i="1"/>
  <c r="BA41" i="1"/>
  <c r="BA40" i="1"/>
  <c r="BA39" i="1"/>
  <c r="AZ43" i="1"/>
  <c r="AZ42" i="1"/>
  <c r="AZ41" i="1"/>
  <c r="AZ40" i="1"/>
  <c r="AZ39" i="1"/>
  <c r="BA34" i="1"/>
  <c r="AZ34" i="1"/>
  <c r="BA27" i="1"/>
  <c r="AZ27" i="1"/>
  <c r="AZ14" i="1"/>
  <c r="BA9" i="1"/>
  <c r="AZ9" i="1"/>
  <c r="AZ13" i="1"/>
  <c r="BA14" i="1"/>
  <c r="BA13" i="1"/>
  <c r="BI4" i="1"/>
  <c r="BI9" i="1"/>
  <c r="BI13" i="1"/>
  <c r="BI14" i="1"/>
  <c r="BI27" i="1"/>
  <c r="BI34" i="1"/>
  <c r="BI50" i="1"/>
  <c r="BI49" i="1"/>
  <c r="BI53" i="1"/>
  <c r="BI52" i="1"/>
  <c r="BI65" i="1"/>
  <c r="BI57" i="1"/>
  <c r="BI60" i="1"/>
  <c r="BI79" i="1"/>
  <c r="BO4" i="1"/>
  <c r="BO9" i="1"/>
  <c r="BO14" i="1"/>
  <c r="BO13" i="1"/>
  <c r="BO27" i="1"/>
  <c r="BO34" i="1"/>
  <c r="BO52" i="1"/>
  <c r="BO50" i="1"/>
  <c r="BO48" i="1"/>
  <c r="BO47" i="1"/>
  <c r="BO46" i="1"/>
  <c r="BO43" i="1"/>
  <c r="BO42" i="1"/>
  <c r="BO41" i="1"/>
  <c r="BO40" i="1"/>
  <c r="BO39" i="1"/>
  <c r="BI43" i="1"/>
  <c r="BI42" i="1"/>
  <c r="BI41" i="1"/>
  <c r="BI40" i="1"/>
  <c r="BI39" i="1"/>
  <c r="BI48" i="1"/>
  <c r="BI47" i="1"/>
  <c r="BI46" i="1"/>
  <c r="BO79" i="1"/>
  <c r="BO57" i="1"/>
  <c r="BA57" i="1"/>
  <c r="BO65" i="1"/>
  <c r="BO60" i="1"/>
  <c r="BO53" i="1"/>
  <c r="BO3" i="1"/>
  <c r="BO2" i="1"/>
  <c r="BO7" i="1"/>
  <c r="BO6" i="1"/>
  <c r="BO10" i="1"/>
  <c r="BO11" i="1"/>
  <c r="BA79" i="1"/>
  <c r="BA65" i="1"/>
  <c r="BA60" i="1"/>
  <c r="BA53" i="1"/>
  <c r="AZ60" i="1"/>
  <c r="AZ79" i="1"/>
  <c r="AZ65" i="1"/>
  <c r="AZ53" i="1"/>
  <c r="BO78" i="1"/>
  <c r="BO77" i="1"/>
  <c r="BO75" i="1"/>
  <c r="BO72" i="1"/>
  <c r="BO70" i="1"/>
  <c r="BO68" i="1"/>
  <c r="BO63" i="1"/>
  <c r="BO62" i="1"/>
  <c r="BO59" i="1"/>
  <c r="BO58" i="1"/>
  <c r="BO49" i="1"/>
  <c r="BO45" i="1"/>
  <c r="BO37" i="1"/>
  <c r="BO36" i="1"/>
  <c r="BO35" i="1"/>
  <c r="BO33" i="1"/>
  <c r="BO32" i="1"/>
  <c r="BO31" i="1"/>
  <c r="BO30" i="1"/>
  <c r="BO29" i="1"/>
  <c r="BO28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2" i="1"/>
  <c r="BI15" i="1"/>
  <c r="BI12" i="1"/>
  <c r="BI11" i="1"/>
  <c r="BI10" i="1"/>
  <c r="BI78" i="1"/>
  <c r="BI77" i="1"/>
  <c r="BI75" i="1"/>
  <c r="BI72" i="1"/>
  <c r="BI70" i="1"/>
  <c r="BI68" i="1"/>
  <c r="BI63" i="1"/>
  <c r="BI62" i="1"/>
  <c r="BI59" i="1"/>
  <c r="BI58" i="1"/>
  <c r="BI45" i="1"/>
  <c r="BI37" i="1"/>
  <c r="BI36" i="1"/>
  <c r="BI35" i="1"/>
  <c r="BI33" i="1"/>
  <c r="BI32" i="1"/>
  <c r="BI31" i="1"/>
  <c r="BI30" i="1"/>
  <c r="BI29" i="1"/>
  <c r="BI28" i="1"/>
  <c r="BI26" i="1"/>
  <c r="AZ78" i="1"/>
  <c r="AZ77" i="1"/>
  <c r="AZ75" i="1"/>
  <c r="AZ72" i="1"/>
  <c r="AZ70" i="1"/>
  <c r="AZ68" i="1"/>
  <c r="AZ63" i="1"/>
  <c r="AZ62" i="1"/>
  <c r="AZ59" i="1"/>
  <c r="AZ58" i="1"/>
  <c r="AZ49" i="1"/>
  <c r="BA78" i="1"/>
  <c r="BA77" i="1"/>
  <c r="BA75" i="1"/>
  <c r="BA72" i="1"/>
  <c r="BA70" i="1"/>
  <c r="BA68" i="1"/>
  <c r="BA63" i="1"/>
  <c r="BA62" i="1"/>
  <c r="BA59" i="1"/>
  <c r="BA58" i="1"/>
  <c r="BA49" i="1"/>
  <c r="BA45" i="1"/>
  <c r="BA37" i="1"/>
  <c r="BA36" i="1"/>
  <c r="BA35" i="1"/>
  <c r="AZ33" i="1"/>
  <c r="BA33" i="1"/>
  <c r="BA32" i="1"/>
  <c r="BA31" i="1"/>
  <c r="BA30" i="1"/>
  <c r="BA29" i="1"/>
  <c r="BA28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2" i="1"/>
  <c r="BA11" i="1"/>
  <c r="BA10" i="1"/>
  <c r="BA7" i="1"/>
  <c r="BA6" i="1"/>
  <c r="BA3" i="1"/>
  <c r="BA2" i="1"/>
  <c r="AZ15" i="1"/>
  <c r="AZ12" i="1"/>
  <c r="AZ11" i="1"/>
  <c r="AZ10" i="1"/>
  <c r="AZ45" i="1"/>
  <c r="AD78" i="1"/>
  <c r="AD79" i="1"/>
  <c r="AD70" i="1"/>
  <c r="AD72" i="1"/>
  <c r="AD75" i="1"/>
  <c r="AD77" i="1"/>
  <c r="AD47" i="1"/>
  <c r="AD48" i="1"/>
  <c r="AD49" i="1"/>
  <c r="AD50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7" i="1"/>
  <c r="AD68" i="1"/>
  <c r="AD38" i="1"/>
  <c r="AD39" i="1"/>
  <c r="AD40" i="1"/>
  <c r="AD41" i="1"/>
  <c r="AD42" i="1"/>
  <c r="AD43" i="1"/>
  <c r="AD45" i="1"/>
  <c r="AD46" i="1"/>
  <c r="AK79" i="1"/>
  <c r="AK78" i="1"/>
  <c r="AK77" i="1"/>
  <c r="AK75" i="1"/>
  <c r="AK72" i="1"/>
  <c r="AK70" i="1"/>
  <c r="AK67" i="1"/>
  <c r="AK68" i="1"/>
  <c r="AK65" i="1"/>
  <c r="AK64" i="1"/>
  <c r="AK63" i="1"/>
  <c r="AK62" i="1"/>
  <c r="AK61" i="1"/>
  <c r="AK60" i="1"/>
  <c r="AK54" i="1"/>
  <c r="AK59" i="1"/>
  <c r="AK57" i="1"/>
  <c r="AK58" i="1"/>
  <c r="AK55" i="1"/>
  <c r="AK56" i="1"/>
  <c r="AK53" i="1"/>
  <c r="AK49" i="1"/>
  <c r="AK38" i="1"/>
  <c r="AK45" i="1"/>
  <c r="BN21" i="1"/>
  <c r="AZ37" i="1"/>
  <c r="AZ36" i="1"/>
  <c r="AZ35" i="1"/>
  <c r="AZ32" i="1"/>
  <c r="AZ31" i="1"/>
  <c r="AZ30" i="1"/>
  <c r="AZ29" i="1"/>
  <c r="AZ28" i="1"/>
  <c r="AZ26" i="1"/>
  <c r="AK2" i="1"/>
  <c r="AK52" i="1"/>
  <c r="AK50" i="1"/>
  <c r="AK48" i="1"/>
  <c r="AK47" i="1"/>
  <c r="AK46" i="1"/>
  <c r="AK43" i="1"/>
  <c r="AK42" i="1"/>
  <c r="AK41" i="1"/>
  <c r="AK40" i="1"/>
  <c r="AK39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S15" i="1"/>
  <c r="AS10" i="1"/>
  <c r="AS12" i="1"/>
  <c r="AS11" i="1"/>
  <c r="AS8" i="1"/>
  <c r="AS5" i="1"/>
  <c r="AS37" i="1"/>
  <c r="AT37" i="1" s="1"/>
  <c r="AS36" i="1"/>
  <c r="AT36" i="1" s="1"/>
  <c r="AS35" i="1"/>
  <c r="AT35" i="1" s="1"/>
  <c r="AS33" i="1"/>
  <c r="AT33" i="1" s="1"/>
  <c r="AS32" i="1"/>
  <c r="AT32" i="1" s="1"/>
  <c r="AS30" i="1"/>
  <c r="AT30" i="1" s="1"/>
  <c r="AS29" i="1"/>
  <c r="AT29" i="1" s="1"/>
  <c r="AS26" i="1"/>
  <c r="AT26" i="1" s="1"/>
  <c r="AS28" i="1"/>
  <c r="AT28" i="1" s="1"/>
  <c r="AS31" i="1"/>
  <c r="AT31" i="1" s="1"/>
  <c r="AD36" i="1" l="1"/>
  <c r="AD34" i="1"/>
  <c r="AD32" i="1"/>
  <c r="AD30" i="1"/>
  <c r="AD28" i="1"/>
  <c r="AD26" i="1"/>
  <c r="AD27" i="1"/>
  <c r="AD29" i="1"/>
  <c r="AD31" i="1"/>
  <c r="AD33" i="1"/>
  <c r="AD35" i="1"/>
  <c r="AD37" i="1"/>
  <c r="BI25" i="1" l="1"/>
  <c r="BI24" i="1"/>
  <c r="BI23" i="1"/>
  <c r="BI22" i="1"/>
  <c r="BI21" i="1"/>
  <c r="BI20" i="1"/>
  <c r="BI19" i="1"/>
  <c r="BI18" i="1"/>
  <c r="BI17" i="1"/>
  <c r="BI16" i="1"/>
  <c r="AZ25" i="1" l="1"/>
  <c r="AZ23" i="1"/>
  <c r="AZ19" i="1"/>
  <c r="AZ16" i="1"/>
  <c r="AZ24" i="1"/>
  <c r="AZ22" i="1"/>
  <c r="AZ21" i="1"/>
  <c r="AZ20" i="1"/>
  <c r="AZ18" i="1"/>
  <c r="AZ17" i="1"/>
  <c r="BI7" i="1"/>
  <c r="BI6" i="1"/>
  <c r="AZ7" i="1"/>
  <c r="AZ6" i="1"/>
  <c r="AZ2" i="1"/>
  <c r="AZ3" i="1"/>
  <c r="BI3" i="1"/>
  <c r="BI2" i="1"/>
  <c r="AS25" i="1" l="1"/>
  <c r="AT25" i="1" s="1"/>
  <c r="AS24" i="1"/>
  <c r="AT24" i="1" s="1"/>
  <c r="AS23" i="1"/>
  <c r="AT23" i="1" s="1"/>
  <c r="AS22" i="1"/>
  <c r="AT22" i="1" s="1"/>
  <c r="AS21" i="1"/>
  <c r="AT21" i="1" s="1"/>
  <c r="AS20" i="1"/>
  <c r="AT20" i="1" s="1"/>
  <c r="AS19" i="1"/>
  <c r="AT19" i="1" s="1"/>
  <c r="AS18" i="1"/>
  <c r="AT18" i="1" s="1"/>
  <c r="AS17" i="1"/>
  <c r="AT17" i="1" s="1"/>
  <c r="AS16" i="1"/>
  <c r="AT16" i="1" s="1"/>
  <c r="AD17" i="1" l="1"/>
  <c r="AD18" i="1"/>
  <c r="AD19" i="1"/>
  <c r="AD20" i="1"/>
  <c r="AD21" i="1"/>
  <c r="AD22" i="1"/>
  <c r="AD23" i="1"/>
  <c r="AD24" i="1"/>
  <c r="AD25" i="1"/>
  <c r="AD16" i="1"/>
  <c r="AT8" i="1" l="1"/>
  <c r="AS6" i="1"/>
  <c r="AT6" i="1" s="1"/>
  <c r="AT5" i="1"/>
  <c r="AS3" i="1"/>
  <c r="AT3" i="1" s="1"/>
  <c r="AT15" i="1"/>
  <c r="AT12" i="1"/>
  <c r="AT11" i="1"/>
  <c r="AT10" i="1"/>
  <c r="AS7" i="1"/>
  <c r="AT7" i="1" s="1"/>
  <c r="AS2" i="1"/>
  <c r="AT2" i="1" s="1"/>
  <c r="AD2" i="1" l="1"/>
  <c r="AD8" i="1"/>
  <c r="AD7" i="1"/>
  <c r="AD6" i="1"/>
  <c r="AD4" i="1"/>
</calcChain>
</file>

<file path=xl/sharedStrings.xml><?xml version="1.0" encoding="utf-8"?>
<sst xmlns="http://schemas.openxmlformats.org/spreadsheetml/2006/main" count="5406" uniqueCount="467">
  <si>
    <t>HPGL identifier</t>
  </si>
  <si>
    <t>Tube Label  (origin)</t>
  </si>
  <si>
    <t>Enter in the studio - yes or no</t>
  </si>
  <si>
    <t>Source Lab</t>
  </si>
  <si>
    <t>Exp person</t>
  </si>
  <si>
    <t>Pathogen</t>
  </si>
  <si>
    <t>Pathogen strain</t>
  </si>
  <si>
    <t>Host</t>
  </si>
  <si>
    <t>Parasite stage</t>
  </si>
  <si>
    <t>Phase</t>
  </si>
  <si>
    <t>Passage number</t>
  </si>
  <si>
    <t>Parasite number</t>
  </si>
  <si>
    <t>Clinical response</t>
  </si>
  <si>
    <t>clinical categorical</t>
  </si>
  <si>
    <t>Zymodeme analysis</t>
  </si>
  <si>
    <t>Zymodeme categorical</t>
  </si>
  <si>
    <t>Phenotypic characteristics</t>
  </si>
  <si>
    <t>Susceptibility. % infection reduction (32 ug/mL Sb(V)) Historical Data</t>
  </si>
  <si>
    <t>Susceptibility. % infection reduction (32 ug/mL Sb(V))       Current Data</t>
  </si>
  <si>
    <t>Qualitative Classification of Drug Susceptibility</t>
  </si>
  <si>
    <t>RNA preservation</t>
  </si>
  <si>
    <t>RNA extraction date</t>
  </si>
  <si>
    <t>RNA QC tested date</t>
  </si>
  <si>
    <t>RNA (ng/uL)</t>
  </si>
  <si>
    <t>RNA QC Passed</t>
  </si>
  <si>
    <t xml:space="preserve">260/280 </t>
  </si>
  <si>
    <t xml:space="preserve">260/230 </t>
  </si>
  <si>
    <t>RNA volume (uL)</t>
  </si>
  <si>
    <t>RNA available (uL)</t>
  </si>
  <si>
    <t>Library const date</t>
  </si>
  <si>
    <t>Library QC date</t>
  </si>
  <si>
    <t>RNA used to construct libraries (uL)</t>
  </si>
  <si>
    <t>RNA used to construct libraries (ug)</t>
  </si>
  <si>
    <t>Lib QC Passed</t>
  </si>
  <si>
    <t>Index</t>
  </si>
  <si>
    <t>Index sequence</t>
  </si>
  <si>
    <t>Library volume (uL)</t>
  </si>
  <si>
    <t>Library volume sent to Najib´s Lab (uL)</t>
  </si>
  <si>
    <t>Shipment date</t>
  </si>
  <si>
    <t>Descripton and Remarks</t>
  </si>
  <si>
    <t>Library bioanalyzer profile -El-Sayed lab (filename,well/lane)</t>
  </si>
  <si>
    <t>Library conc. (nM)</t>
  </si>
  <si>
    <t>sample for 100ul [2 or 4 nM] sequencing</t>
  </si>
  <si>
    <t>water for 100ul [2 nM] sequencing</t>
  </si>
  <si>
    <t>Sequencing order no.</t>
  </si>
  <si>
    <t>Seq order date</t>
  </si>
  <si>
    <t>Seq complete date</t>
  </si>
  <si>
    <t>total reads</t>
  </si>
  <si>
    <t>trimmed reads</t>
  </si>
  <si>
    <t>percent kept</t>
  </si>
  <si>
    <t>lpanamensis_v36_salmon_file</t>
  </si>
  <si>
    <t>salmon assigned fragments</t>
  </si>
  <si>
    <t>salmon mapping rate</t>
  </si>
  <si>
    <t>salmon tximport gene counts</t>
  </si>
  <si>
    <t>salmon genes observed</t>
  </si>
  <si>
    <t>lpanamensis_v36_hisat_file</t>
  </si>
  <si>
    <t>hisat single mapped concordant</t>
  </si>
  <si>
    <t>hisat multi mapped concordant</t>
  </si>
  <si>
    <t>hisat concordant mapping rate</t>
  </si>
  <si>
    <t>hisat gene counts</t>
  </si>
  <si>
    <t>hisat genes observed</t>
  </si>
  <si>
    <t>hisat discordant single</t>
  </si>
  <si>
    <t>hisat discordant multi</t>
  </si>
  <si>
    <t>hisat total rate</t>
  </si>
  <si>
    <t>bcftable</t>
  </si>
  <si>
    <t>freebayes summary</t>
  </si>
  <si>
    <t>r1 SL forward</t>
  </si>
  <si>
    <t>r1 SL revcomp</t>
  </si>
  <si>
    <t>r2 SL forward</t>
  </si>
  <si>
    <t>r2 SL revcomp</t>
  </si>
  <si>
    <t>Zymodeme reference</t>
  </si>
  <si>
    <t>KNNv2 classification</t>
  </si>
  <si>
    <t>KNNv2 notes</t>
  </si>
  <si>
    <t>hclust clade</t>
  </si>
  <si>
    <t>hclust notes</t>
  </si>
  <si>
    <t>knn hclust together call</t>
  </si>
  <si>
    <t>TMRC20001</t>
  </si>
  <si>
    <t>Yes</t>
  </si>
  <si>
    <t>MAG</t>
  </si>
  <si>
    <t>MR</t>
  </si>
  <si>
    <t>L. (V.) panamensis</t>
  </si>
  <si>
    <t>H. sapiens</t>
  </si>
  <si>
    <t xml:space="preserve">Promastigote </t>
  </si>
  <si>
    <t>Stationary</t>
  </si>
  <si>
    <r>
      <t>200x10</t>
    </r>
    <r>
      <rPr>
        <vertAlign val="superscript"/>
        <sz val="11"/>
        <rFont val="Arial"/>
        <family val="2"/>
      </rPr>
      <t>6</t>
    </r>
  </si>
  <si>
    <t>Failure</t>
  </si>
  <si>
    <t>fail</t>
  </si>
  <si>
    <t>Y</t>
  </si>
  <si>
    <t>z2.3</t>
  </si>
  <si>
    <t>2.3</t>
  </si>
  <si>
    <t>3%</t>
  </si>
  <si>
    <t>Resistant</t>
  </si>
  <si>
    <t>Trizol</t>
  </si>
  <si>
    <t xml:space="preserve">Y </t>
  </si>
  <si>
    <t>Trey repeat cleanup</t>
  </si>
  <si>
    <t>libqc20190722,A1</t>
  </si>
  <si>
    <t>elsayed_161469</t>
  </si>
  <si>
    <t>z23</t>
  </si>
  <si>
    <t>The trainer classified this as 22, which is super weird.</t>
  </si>
  <si>
    <t>C</t>
  </si>
  <si>
    <t>clade C is nonsense</t>
  </si>
  <si>
    <t>Cure</t>
  </si>
  <si>
    <t>cure</t>
  </si>
  <si>
    <t>z2.2</t>
  </si>
  <si>
    <t>2.2</t>
  </si>
  <si>
    <t>94%</t>
  </si>
  <si>
    <t>Sensitive</t>
  </si>
  <si>
    <t>N</t>
  </si>
  <si>
    <t>TMRC20002</t>
  </si>
  <si>
    <t>ND</t>
  </si>
  <si>
    <t>Repeat library construction by Alejo at UMD</t>
  </si>
  <si>
    <t>libqc20190717,E2</t>
  </si>
  <si>
    <t>unknown</t>
  </si>
  <si>
    <t>This is not in the dataset?</t>
  </si>
  <si>
    <t>No</t>
  </si>
  <si>
    <t>TMRC20065</t>
  </si>
  <si>
    <t>47%</t>
  </si>
  <si>
    <t>libqc20210323:F2</t>
  </si>
  <si>
    <t>AGTC-05</t>
  </si>
  <si>
    <t>U</t>
  </si>
  <si>
    <t>75%</t>
  </si>
  <si>
    <t>TMRC20030</t>
  </si>
  <si>
    <t>libqc20190717,D2</t>
  </si>
  <si>
    <t>failed</t>
  </si>
  <si>
    <t>TMRC20004</t>
  </si>
  <si>
    <t>80%</t>
  </si>
  <si>
    <t>libqc20190722,B1</t>
  </si>
  <si>
    <t>TMRC20005</t>
  </si>
  <si>
    <t>90%</t>
  </si>
  <si>
    <t>libqc20190717,F1</t>
  </si>
  <si>
    <t>z22</t>
  </si>
  <si>
    <t>elsayed_170381</t>
  </si>
  <si>
    <t>TMRC20035</t>
  </si>
  <si>
    <t>28%</t>
  </si>
  <si>
    <t>libqc20190717,E1</t>
  </si>
  <si>
    <t>L. (V.) braziliensis</t>
  </si>
  <si>
    <t>z10</t>
  </si>
  <si>
    <t>A</t>
  </si>
  <si>
    <t>L. (V.) guyanensis</t>
  </si>
  <si>
    <t>z32</t>
  </si>
  <si>
    <t>E</t>
  </si>
  <si>
    <t>AGTC-01</t>
  </si>
  <si>
    <t>z21</t>
  </si>
  <si>
    <t>F</t>
  </si>
  <si>
    <t>TMRC20066</t>
  </si>
  <si>
    <t>22%</t>
  </si>
  <si>
    <t>libqc20210323:H2</t>
  </si>
  <si>
    <t>S</t>
  </si>
  <si>
    <t>TMRC20039</t>
  </si>
  <si>
    <t>11126-I</t>
  </si>
  <si>
    <t>92%</t>
  </si>
  <si>
    <t>libqc20191216,H1</t>
  </si>
  <si>
    <t>TMRC20037</t>
  </si>
  <si>
    <t>36%</t>
  </si>
  <si>
    <t>libqc20191216,F1</t>
  </si>
  <si>
    <t>TMRC20038</t>
  </si>
  <si>
    <t>libqc20191216,G1</t>
  </si>
  <si>
    <t>TMRC20067</t>
  </si>
  <si>
    <t>48%</t>
  </si>
  <si>
    <t>libqc20210323:C2</t>
  </si>
  <si>
    <t>R</t>
  </si>
  <si>
    <t>TMRC20068</t>
  </si>
  <si>
    <t>45%</t>
  </si>
  <si>
    <t>libqc20210323:B2</t>
  </si>
  <si>
    <t>TMRC20041</t>
  </si>
  <si>
    <t>85%</t>
  </si>
  <si>
    <t>libqc20191216,B1</t>
  </si>
  <si>
    <t>TMRC20015</t>
  </si>
  <si>
    <r>
      <t>100x10</t>
    </r>
    <r>
      <rPr>
        <vertAlign val="superscript"/>
        <sz val="11"/>
        <rFont val="Arial"/>
        <family val="2"/>
      </rPr>
      <t>6</t>
    </r>
  </si>
  <si>
    <t>52%</t>
  </si>
  <si>
    <t>libqc20200224_01:G2</t>
  </si>
  <si>
    <t>elsayed_166389_2</t>
  </si>
  <si>
    <t>T</t>
  </si>
  <si>
    <t>TMRC20009</t>
  </si>
  <si>
    <t>libqc20200224_01:H2</t>
  </si>
  <si>
    <t>elsayed_166389_1</t>
  </si>
  <si>
    <t>L</t>
  </si>
  <si>
    <t>TMRC20010</t>
  </si>
  <si>
    <t>60%</t>
  </si>
  <si>
    <t>libqc20200224_02:B1</t>
  </si>
  <si>
    <t>TMRC20016</t>
  </si>
  <si>
    <t>libqc20200224_02:C1</t>
  </si>
  <si>
    <t>O</t>
  </si>
  <si>
    <t>TMRC20011</t>
  </si>
  <si>
    <t>libqc20200224_02:D1</t>
  </si>
  <si>
    <t>M</t>
  </si>
  <si>
    <t>TMRC20012</t>
  </si>
  <si>
    <t>libqc20200224_02:E1</t>
  </si>
  <si>
    <t>the model called this z10, which makes no sense at all</t>
  </si>
  <si>
    <t>TMRC20013</t>
  </si>
  <si>
    <t>libqc20200224_02:F1</t>
  </si>
  <si>
    <t>TMRC20017</t>
  </si>
  <si>
    <t>libqc20200224_02:G1</t>
  </si>
  <si>
    <t>J</t>
  </si>
  <si>
    <t>TMRC20014</t>
  </si>
  <si>
    <t>libqc20200224_02:H1</t>
  </si>
  <si>
    <t>TMRC20018</t>
  </si>
  <si>
    <t>26%</t>
  </si>
  <si>
    <t>libqc20200224_02:A2</t>
  </si>
  <si>
    <t>TMRC20019</t>
  </si>
  <si>
    <t>No data</t>
  </si>
  <si>
    <t>99%</t>
  </si>
  <si>
    <t>libqc20201013_01:C1</t>
  </si>
  <si>
    <t>TMRC20070</t>
  </si>
  <si>
    <t>53%</t>
  </si>
  <si>
    <t>libqc20210323:G2</t>
  </si>
  <si>
    <t>TMRC20020</t>
  </si>
  <si>
    <t>libqc20201013_01:B1</t>
  </si>
  <si>
    <t>TMRC20021</t>
  </si>
  <si>
    <t>12218-I</t>
  </si>
  <si>
    <t>libqc20201013_01:G1</t>
  </si>
  <si>
    <t>TMRC20022</t>
  </si>
  <si>
    <t>libqc20201013_01:E1</t>
  </si>
  <si>
    <t>TMRC20025</t>
  </si>
  <si>
    <t>z1.5</t>
  </si>
  <si>
    <t>1.5</t>
  </si>
  <si>
    <t>50%</t>
  </si>
  <si>
    <t>libqc20201013_01:A1</t>
  </si>
  <si>
    <t>The model erroneously called this a 23. when I look at it manually, I think it is a 1.0</t>
  </si>
  <si>
    <t>TMRC20024</t>
  </si>
  <si>
    <t>libqc20201013_01:D1</t>
  </si>
  <si>
    <t>TMRC20036</t>
  </si>
  <si>
    <t>libqc20201013_01:H1</t>
  </si>
  <si>
    <t>TMRC20069</t>
  </si>
  <si>
    <t>libqc20210323:E2</t>
  </si>
  <si>
    <t>K</t>
  </si>
  <si>
    <t>TMRC20033</t>
  </si>
  <si>
    <t>78%</t>
  </si>
  <si>
    <t>libqc20201013_01:A2</t>
  </si>
  <si>
    <t>TMRC20026</t>
  </si>
  <si>
    <t>libqc20201013_01:F1</t>
  </si>
  <si>
    <t>TMRC20031</t>
  </si>
  <si>
    <t>95%</t>
  </si>
  <si>
    <t>libqc20201013_01:B2</t>
  </si>
  <si>
    <t>TMRC20076</t>
  </si>
  <si>
    <t>CM</t>
  </si>
  <si>
    <t>83%</t>
  </si>
  <si>
    <t>AGTC-06</t>
  </si>
  <si>
    <t>TMRC20073</t>
  </si>
  <si>
    <t>libqc20210326_01:A1</t>
  </si>
  <si>
    <t>TMRC20055</t>
  </si>
  <si>
    <t>libqc20210326_01:B1</t>
  </si>
  <si>
    <t>TMRC20079</t>
  </si>
  <si>
    <t>libqc20210326_01:D1</t>
  </si>
  <si>
    <t>TMRC20071</t>
  </si>
  <si>
    <t>7%</t>
  </si>
  <si>
    <t>libqc20210326_01:E1</t>
  </si>
  <si>
    <t>TMRC20078</t>
  </si>
  <si>
    <t>libqc20210326_01:C1</t>
  </si>
  <si>
    <t>44%</t>
  </si>
  <si>
    <t>TMRC20094</t>
  </si>
  <si>
    <t>LG</t>
  </si>
  <si>
    <t>100x106</t>
  </si>
  <si>
    <t>AGTTCC</t>
  </si>
  <si>
    <t>TMRC20042</t>
  </si>
  <si>
    <t>AGTC-02</t>
  </si>
  <si>
    <t>TMRC20058</t>
  </si>
  <si>
    <t>libqc20210326_01:G1</t>
  </si>
  <si>
    <t>TMRC20072</t>
  </si>
  <si>
    <t>Yes (repeated-Select one)</t>
  </si>
  <si>
    <t>97%</t>
  </si>
  <si>
    <t>Potentially resequenced as TMRC20097</t>
  </si>
  <si>
    <t>libqc20210326_01:H1</t>
  </si>
  <si>
    <t>TMRC20059</t>
  </si>
  <si>
    <t>libqc20210323:A2</t>
  </si>
  <si>
    <t>TMRC20048</t>
  </si>
  <si>
    <t>31%</t>
  </si>
  <si>
    <t>TMRC20057</t>
  </si>
  <si>
    <t>z2.1</t>
  </si>
  <si>
    <t>2.1</t>
  </si>
  <si>
    <t>libqc20210326_01:F1</t>
  </si>
  <si>
    <t>The distinction between 21 and 22 confuses the model sometimes, I think I see why now and will be able to clear it up in the next iteration</t>
  </si>
  <si>
    <t>72%</t>
  </si>
  <si>
    <t>TMRC20088</t>
  </si>
  <si>
    <t>CCGTCC</t>
  </si>
  <si>
    <t>TMRC20056</t>
  </si>
  <si>
    <t>libqc20210323:D2</t>
  </si>
  <si>
    <t>I agree with the model and think this is a 22</t>
  </si>
  <si>
    <t>TMRC20060</t>
  </si>
  <si>
    <t>AGTC-03</t>
  </si>
  <si>
    <t>TMRC20077</t>
  </si>
  <si>
    <t>Unknown</t>
  </si>
  <si>
    <t>ATGC-06</t>
  </si>
  <si>
    <t>87%</t>
  </si>
  <si>
    <t>TMRC20074</t>
  </si>
  <si>
    <t>93%</t>
  </si>
  <si>
    <t>TMRC20063</t>
  </si>
  <si>
    <t>P</t>
  </si>
  <si>
    <t>Pending to verify QC</t>
  </si>
  <si>
    <t>TMRC20053</t>
  </si>
  <si>
    <t>TMRC20052</t>
  </si>
  <si>
    <t>77%</t>
  </si>
  <si>
    <t>0,7</t>
  </si>
  <si>
    <t>TMRC20064</t>
  </si>
  <si>
    <t>57%</t>
  </si>
  <si>
    <t>TMRC20075</t>
  </si>
  <si>
    <t>59%</t>
  </si>
  <si>
    <t>TMRC20051</t>
  </si>
  <si>
    <t>58%</t>
  </si>
  <si>
    <t>TMRC20050</t>
  </si>
  <si>
    <t>TMRC20049</t>
  </si>
  <si>
    <t>79%</t>
  </si>
  <si>
    <t>TMRC20062</t>
  </si>
  <si>
    <t>65%</t>
  </si>
  <si>
    <t>TMRC20110</t>
  </si>
  <si>
    <t>ATTCCT</t>
  </si>
  <si>
    <t>TMRC20080</t>
  </si>
  <si>
    <t>62%</t>
  </si>
  <si>
    <t>AGTC-07</t>
  </si>
  <si>
    <t>TMRC20043</t>
  </si>
  <si>
    <t>TMRC20083</t>
  </si>
  <si>
    <t>TMRC20054</t>
  </si>
  <si>
    <t>0%</t>
  </si>
  <si>
    <t>TMRC20085</t>
  </si>
  <si>
    <t>61%</t>
  </si>
  <si>
    <t>TMRC20046</t>
  </si>
  <si>
    <t>89%</t>
  </si>
  <si>
    <t>TMRC20093</t>
  </si>
  <si>
    <t>TMRC20089</t>
  </si>
  <si>
    <t>TMRC20047</t>
  </si>
  <si>
    <t>z2.4</t>
  </si>
  <si>
    <t>2.4</t>
  </si>
  <si>
    <t>40%</t>
  </si>
  <si>
    <t>z24</t>
  </si>
  <si>
    <t>ooo this was my trainer in the first round, so I cannot say</t>
  </si>
  <si>
    <t>TMRC20090</t>
  </si>
  <si>
    <t>TMRC20044</t>
  </si>
  <si>
    <t>TMRC20045</t>
  </si>
  <si>
    <t>TMRC20061</t>
  </si>
  <si>
    <t>z3.2</t>
  </si>
  <si>
    <t>3.2</t>
  </si>
  <si>
    <t>100%</t>
  </si>
  <si>
    <t>The model is definitely wrong here</t>
  </si>
  <si>
    <t>43%</t>
  </si>
  <si>
    <t>TMRC20105</t>
  </si>
  <si>
    <t>TMRC20108</t>
  </si>
  <si>
    <t>0</t>
  </si>
  <si>
    <t>I can totally see why the model disagrees here, there are positions which look like both 23 and 24.  I think we should collapse all 24s to 23.</t>
  </si>
  <si>
    <t>TMRC20109</t>
  </si>
  <si>
    <t>98%</t>
  </si>
  <si>
    <t>TMRC20098</t>
  </si>
  <si>
    <t>TMRC20096</t>
  </si>
  <si>
    <t>88%</t>
  </si>
  <si>
    <t>TMRC20101</t>
  </si>
  <si>
    <t>74%</t>
  </si>
  <si>
    <t>TMRC20092</t>
  </si>
  <si>
    <t>96%</t>
  </si>
  <si>
    <t>20220407: ATB Changed the zymodeme based on transcriptome and variants observed.</t>
  </si>
  <si>
    <t>38%</t>
  </si>
  <si>
    <t>TMRC20082</t>
  </si>
  <si>
    <t>TMRC20102</t>
  </si>
  <si>
    <t>64%</t>
  </si>
  <si>
    <t>TMRC20099</t>
  </si>
  <si>
    <t>TMRC20100</t>
  </si>
  <si>
    <t>41%</t>
  </si>
  <si>
    <t>TMRC20091</t>
  </si>
  <si>
    <t>86%</t>
  </si>
  <si>
    <t>I think the model got this one right</t>
  </si>
  <si>
    <t>TMRC20084</t>
  </si>
  <si>
    <t>The model got this one wrong I think</t>
  </si>
  <si>
    <t>TMRC20087</t>
  </si>
  <si>
    <t>TMRC20103</t>
  </si>
  <si>
    <t>TMRC20104</t>
  </si>
  <si>
    <t>TMRC20086</t>
  </si>
  <si>
    <t>TMRC20107</t>
  </si>
  <si>
    <t>49%</t>
  </si>
  <si>
    <t>TMRC20081</t>
  </si>
  <si>
    <t>TMRC20106</t>
  </si>
  <si>
    <t>No (treatment with MIL)</t>
  </si>
  <si>
    <r>
      <t>75X10</t>
    </r>
    <r>
      <rPr>
        <vertAlign val="superscript"/>
        <sz val="11"/>
        <rFont val="Arial"/>
        <family val="2"/>
      </rPr>
      <t>6</t>
    </r>
  </si>
  <si>
    <t>63%</t>
  </si>
  <si>
    <t>TMRC20095</t>
  </si>
  <si>
    <t>TTAGGC</t>
  </si>
  <si>
    <t>Index Number</t>
  </si>
  <si>
    <t>Index Sequence</t>
  </si>
  <si>
    <t>ATCACG</t>
  </si>
  <si>
    <r>
      <t>01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TC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</si>
  <si>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CGATGT</t>
  </si>
  <si>
    <r>
      <t>02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</si>
  <si>
    <r>
      <t>03</t>
    </r>
    <r>
      <rPr>
        <b/>
        <sz val="10"/>
        <color rgb="FF385623"/>
        <rFont val="Courier New"/>
        <family val="3"/>
      </rPr>
      <t>TT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</si>
  <si>
    <t>TGACCA</t>
  </si>
  <si>
    <r>
      <t>04</t>
    </r>
    <r>
      <rPr>
        <b/>
        <sz val="10"/>
        <color rgb="FF385623"/>
        <rFont val="Courier New"/>
        <family val="3"/>
      </rPr>
      <t>TG</t>
    </r>
    <r>
      <rPr>
        <b/>
        <sz val="10"/>
        <color rgb="FFC00000"/>
        <rFont val="Courier New"/>
        <family val="3"/>
      </rPr>
      <t>ACCA</t>
    </r>
  </si>
  <si>
    <t>ACAGTG</t>
  </si>
  <si>
    <r>
      <t>05</t>
    </r>
    <r>
      <rPr>
        <b/>
        <sz val="10"/>
        <color rgb="FFC00000"/>
        <rFont val="Courier New"/>
        <family val="3"/>
      </rPr>
      <t>ACA</t>
    </r>
    <r>
      <rPr>
        <b/>
        <sz val="10"/>
        <color rgb="FF385623"/>
        <rFont val="Courier New"/>
        <family val="3"/>
      </rPr>
      <t>GTG</t>
    </r>
  </si>
  <si>
    <t>GCCAAT</t>
  </si>
  <si>
    <r>
      <t>06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CCAA</t>
    </r>
    <r>
      <rPr>
        <b/>
        <sz val="10"/>
        <color rgb="FF385623"/>
        <rFont val="Courier New"/>
        <family val="3"/>
      </rPr>
      <t>T</t>
    </r>
  </si>
  <si>
    <t>CAGATC</t>
  </si>
  <si>
    <r>
      <t>07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</t>
    </r>
  </si>
  <si>
    <t>ACTTGA</t>
  </si>
  <si>
    <r>
      <t>08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TTG</t>
    </r>
    <r>
      <rPr>
        <b/>
        <sz val="10"/>
        <color rgb="FFC00000"/>
        <rFont val="Courier New"/>
        <family val="3"/>
      </rPr>
      <t>A</t>
    </r>
  </si>
  <si>
    <t>GATCAG</t>
  </si>
  <si>
    <r>
      <t>09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</si>
  <si>
    <t>TAGCTT</t>
  </si>
  <si>
    <r>
      <t>10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</t>
    </r>
  </si>
  <si>
    <t>GGCTAC</t>
  </si>
  <si>
    <r>
      <t>11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AC</t>
    </r>
  </si>
  <si>
    <t>CTTGTA</t>
  </si>
  <si>
    <r>
      <t>12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TTGT</t>
    </r>
    <r>
      <rPr>
        <b/>
        <sz val="10"/>
        <color rgb="FFC00000"/>
        <rFont val="Courier New"/>
        <family val="3"/>
      </rPr>
      <t>A</t>
    </r>
  </si>
  <si>
    <t>AGTCAA</t>
  </si>
  <si>
    <r>
      <t>13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CAA</t>
    </r>
  </si>
  <si>
    <r>
      <t>14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GTT</t>
    </r>
    <r>
      <rPr>
        <b/>
        <sz val="10"/>
        <color rgb="FFC00000"/>
        <rFont val="Courier New"/>
        <family val="3"/>
      </rPr>
      <t>CC</t>
    </r>
  </si>
  <si>
    <t>ATGTCA</t>
  </si>
  <si>
    <r>
      <t>15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  <r>
      <rPr>
        <b/>
        <sz val="10"/>
        <color rgb="FFC00000"/>
        <rFont val="Courier New"/>
        <family val="3"/>
      </rPr>
      <t>CA</t>
    </r>
  </si>
  <si>
    <r>
      <t>16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</si>
  <si>
    <t>GTAGAG</t>
  </si>
  <si>
    <r>
      <t>17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</si>
  <si>
    <t>GTCCGC</t>
  </si>
  <si>
    <r>
      <t>18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</si>
  <si>
    <t>GTGAAA</t>
  </si>
  <si>
    <r>
      <t>19</t>
    </r>
    <r>
      <rPr>
        <b/>
        <sz val="10"/>
        <color rgb="FF385623"/>
        <rFont val="Courier New"/>
        <family val="3"/>
      </rPr>
      <t>GTG</t>
    </r>
    <r>
      <rPr>
        <b/>
        <sz val="10"/>
        <color rgb="FFC00000"/>
        <rFont val="Courier New"/>
        <family val="3"/>
      </rPr>
      <t>AAA</t>
    </r>
  </si>
  <si>
    <t>GTGGCC</t>
  </si>
  <si>
    <r>
      <t>20</t>
    </r>
    <r>
      <rPr>
        <b/>
        <sz val="10"/>
        <color rgb="FF385623"/>
        <rFont val="Courier New"/>
        <family val="3"/>
      </rPr>
      <t>GTGG</t>
    </r>
    <r>
      <rPr>
        <b/>
        <sz val="10"/>
        <color rgb="FFC00000"/>
        <rFont val="Courier New"/>
        <family val="3"/>
      </rPr>
      <t>CC</t>
    </r>
  </si>
  <si>
    <t>GTTTCG</t>
  </si>
  <si>
    <r>
      <t>21</t>
    </r>
    <r>
      <rPr>
        <b/>
        <sz val="10"/>
        <color rgb="FF385623"/>
        <rFont val="Courier New"/>
        <family val="3"/>
      </rPr>
      <t>GTTT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</si>
  <si>
    <t>CGTACG</t>
  </si>
  <si>
    <r>
      <t>22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</si>
  <si>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GAGTGG</t>
  </si>
  <si>
    <r>
      <t>23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GTGG</t>
    </r>
  </si>
  <si>
    <t>GGTACG</t>
  </si>
  <si>
    <r>
      <t>24</t>
    </r>
    <r>
      <rPr>
        <b/>
        <sz val="10"/>
        <color rgb="FF385623"/>
        <rFont val="Courier New"/>
        <family val="3"/>
      </rPr>
      <t>GGT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</si>
  <si>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ACTGAT</t>
  </si>
  <si>
    <r>
      <t>25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</si>
  <si>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ATGAGC</t>
  </si>
  <si>
    <r>
      <t>26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</si>
  <si>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r>
      <t>27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CC</t>
    </r>
    <r>
      <rPr>
        <b/>
        <sz val="11"/>
        <color rgb="FF385623"/>
        <rFont val="Courier New"/>
        <family val="3"/>
      </rPr>
      <t>T</t>
    </r>
  </si>
  <si>
    <t>CAAAAG</t>
  </si>
  <si>
    <r>
      <t>28</t>
    </r>
    <r>
      <rPr>
        <b/>
        <sz val="11"/>
        <color rgb="FFC00000"/>
        <rFont val="Courier New"/>
        <family val="3"/>
      </rPr>
      <t>CAAAA</t>
    </r>
    <r>
      <rPr>
        <b/>
        <sz val="11"/>
        <color rgb="FF385623"/>
        <rFont val="Courier New"/>
        <family val="3"/>
      </rPr>
      <t>G</t>
    </r>
  </si>
  <si>
    <t>CAACTA</t>
  </si>
  <si>
    <r>
      <t>29</t>
    </r>
    <r>
      <rPr>
        <b/>
        <sz val="11"/>
        <color rgb="FFC00000"/>
        <rFont val="Courier New"/>
        <family val="3"/>
      </rPr>
      <t>CAAC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</si>
  <si>
    <t>CACCGG</t>
  </si>
  <si>
    <r>
      <t>30</t>
    </r>
    <r>
      <rPr>
        <b/>
        <sz val="11"/>
        <color rgb="FFC00000"/>
        <rFont val="Courier New"/>
        <family val="3"/>
      </rPr>
      <t>CACC</t>
    </r>
    <r>
      <rPr>
        <b/>
        <sz val="11"/>
        <color rgb="FF385623"/>
        <rFont val="Courier New"/>
        <family val="3"/>
      </rPr>
      <t>GG</t>
    </r>
  </si>
  <si>
    <t>CACGAT</t>
  </si>
  <si>
    <r>
      <t>31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</si>
  <si>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CACTCA</t>
  </si>
  <si>
    <r>
      <t>32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</si>
  <si>
    <t>CAGGCG</t>
  </si>
  <si>
    <r>
      <t>33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</si>
  <si>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CATGGC</t>
  </si>
  <si>
    <r>
      <t>34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TGG</t>
    </r>
    <r>
      <rPr>
        <b/>
        <sz val="11"/>
        <color rgb="FFC00000"/>
        <rFont val="Courier New"/>
        <family val="3"/>
      </rPr>
      <t>C</t>
    </r>
  </si>
  <si>
    <t>CATTTT</t>
  </si>
  <si>
    <r>
      <t>35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TTTT</t>
    </r>
  </si>
  <si>
    <t>CCAACA</t>
  </si>
  <si>
    <r>
      <t>36</t>
    </r>
    <r>
      <rPr>
        <b/>
        <sz val="11"/>
        <color rgb="FFC00000"/>
        <rFont val="Courier New"/>
        <family val="3"/>
      </rPr>
      <t>CCAACA</t>
    </r>
  </si>
  <si>
    <t>CGGAAT</t>
  </si>
  <si>
    <r>
      <t>37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</si>
  <si>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CTAGCT</t>
  </si>
  <si>
    <r>
      <t>38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</si>
  <si>
    <t>CTATAC</t>
  </si>
  <si>
    <r>
      <t>39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</t>
    </r>
  </si>
  <si>
    <t>CTCAGA</t>
  </si>
  <si>
    <r>
      <t>40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</si>
  <si>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GACGAC</t>
  </si>
  <si>
    <r>
      <t>41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</si>
  <si>
    <t>TAATCG</t>
  </si>
  <si>
    <r>
      <t>42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</si>
  <si>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TACAGC</t>
  </si>
  <si>
    <r>
      <t>43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</si>
  <si>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t>TATAAT</t>
  </si>
  <si>
    <r>
      <t>44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</si>
  <si>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TCATTC</t>
  </si>
  <si>
    <r>
      <t>45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</t>
    </r>
  </si>
  <si>
    <t>TCCCGA</t>
  </si>
  <si>
    <r>
      <t>46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CCC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</si>
  <si>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TCGAAG</t>
  </si>
  <si>
    <r>
      <t>47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G</t>
    </r>
  </si>
  <si>
    <t>TCGGCA</t>
  </si>
  <si>
    <r>
      <t>48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</si>
</sst>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yy;@"/>
    <numFmt numFmtId="165" formatCode="0.0"/>
    <numFmt numFmtId="166" formatCode="_(* #,##0_);_(* \(#,##0\);_(* &quot;-&quot;??_);_(@_)"/>
    <numFmt numFmtId="167" formatCode="yyyy\-mm\-dd;@"/>
  </numFmts>
  <fonts count="32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10"/>
      <color rgb="FF002060"/>
      <name val="Courier New"/>
      <family val="3"/>
    </font>
    <font>
      <b/>
      <sz val="10"/>
      <color rgb="FFC00000"/>
      <name val="Courier New"/>
      <family val="3"/>
    </font>
    <font>
      <b/>
      <sz val="10"/>
      <color rgb="FF385623"/>
      <name val="Courier New"/>
      <family val="3"/>
    </font>
    <font>
      <b/>
      <sz val="11"/>
      <color rgb="FF002060"/>
      <name val="Courier New"/>
      <family val="3"/>
    </font>
    <font>
      <b/>
      <sz val="11"/>
      <color rgb="FFC00000"/>
      <name val="Courier New"/>
      <family val="3"/>
    </font>
    <font>
      <b/>
      <sz val="11"/>
      <color rgb="FF385623"/>
      <name val="Courier New"/>
      <family val="3"/>
    </font>
    <font>
      <b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1F4E78"/>
      <name val="Arial"/>
      <family val="2"/>
    </font>
    <font>
      <sz val="11"/>
      <color rgb="FF375623"/>
      <name val="Arial"/>
      <family val="2"/>
    </font>
    <font>
      <sz val="11"/>
      <color rgb="FFFF0000"/>
      <name val="Arial"/>
      <family val="2"/>
    </font>
    <font>
      <sz val="10"/>
      <color rgb="FF000000"/>
      <name val="Courier New"/>
      <charset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Arial"/>
    </font>
    <font>
      <sz val="11"/>
      <color rgb="FF000000"/>
      <name val="Arial"/>
    </font>
    <font>
      <b/>
      <sz val="11"/>
      <color rgb="FF0070C0"/>
      <name val="Arial"/>
      <family val="2"/>
    </font>
    <font>
      <b/>
      <sz val="11"/>
      <color rgb="FF00B050"/>
      <name val="Arial"/>
      <family val="2"/>
    </font>
    <font>
      <b/>
      <sz val="11"/>
      <color rgb="FF00B050"/>
      <name val="Arial"/>
    </font>
    <font>
      <sz val="11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readingOrder="1"/>
    </xf>
    <xf numFmtId="0" fontId="8" fillId="0" borderId="0" xfId="0" applyFont="1" applyAlignment="1">
      <alignment horizontal="center" readingOrder="1"/>
    </xf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3" fontId="11" fillId="2" borderId="0" xfId="0" applyNumberFormat="1" applyFont="1" applyFill="1" applyAlignment="1">
      <alignment horizontal="center" vertical="center" wrapText="1"/>
    </xf>
    <xf numFmtId="3" fontId="13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5" fontId="13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9" fontId="17" fillId="0" borderId="0" xfId="0" applyNumberFormat="1" applyFont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/>
    </xf>
    <xf numFmtId="9" fontId="13" fillId="0" borderId="0" xfId="0" applyNumberFormat="1" applyFont="1" applyAlignment="1">
      <alignment horizontal="center" vertical="center" wrapText="1"/>
    </xf>
    <xf numFmtId="0" fontId="13" fillId="0" borderId="0" xfId="535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0" fontId="13" fillId="0" borderId="0" xfId="0" quotePrefix="1" applyNumberFormat="1" applyFont="1" applyAlignment="1">
      <alignment horizontal="center" vertical="center" wrapText="1"/>
    </xf>
    <xf numFmtId="14" fontId="13" fillId="0" borderId="0" xfId="0" quotePrefix="1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3" fillId="0" borderId="0" xfId="0" quotePrefix="1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6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 readingOrder="1"/>
    </xf>
    <xf numFmtId="0" fontId="13" fillId="0" borderId="0" xfId="0" applyFont="1" applyAlignment="1">
      <alignment horizontal="center" readingOrder="1"/>
    </xf>
    <xf numFmtId="0" fontId="13" fillId="0" borderId="0" xfId="0" applyFont="1" applyAlignment="1">
      <alignment horizontal="center" vertical="center" readingOrder="1"/>
    </xf>
    <xf numFmtId="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17" fillId="0" borderId="0" xfId="0" applyNumberFormat="1" applyFont="1" applyAlignment="1">
      <alignment horizontal="center" vertical="center" wrapText="1" readingOrder="1"/>
    </xf>
    <xf numFmtId="0" fontId="17" fillId="0" borderId="0" xfId="0" applyFont="1"/>
    <xf numFmtId="0" fontId="23" fillId="0" borderId="0" xfId="0" applyFont="1"/>
    <xf numFmtId="9" fontId="24" fillId="0" borderId="0" xfId="0" applyNumberFormat="1" applyFont="1" applyAlignment="1">
      <alignment horizontal="center" wrapText="1" readingOrder="1"/>
    </xf>
    <xf numFmtId="9" fontId="25" fillId="0" borderId="0" xfId="0" applyNumberFormat="1" applyFont="1" applyAlignment="1">
      <alignment horizontal="center" vertical="center" wrapText="1" readingOrder="1"/>
    </xf>
    <xf numFmtId="49" fontId="17" fillId="0" borderId="0" xfId="0" applyNumberFormat="1" applyFont="1" applyAlignment="1">
      <alignment horizontal="center" vertical="center" wrapText="1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center" vertical="center" wrapText="1"/>
    </xf>
    <xf numFmtId="167" fontId="13" fillId="0" borderId="0" xfId="0" applyNumberFormat="1" applyFont="1" applyAlignment="1">
      <alignment horizontal="center" vertical="center" wrapText="1"/>
    </xf>
    <xf numFmtId="167" fontId="13" fillId="0" borderId="0" xfId="0" applyNumberFormat="1" applyFont="1" applyAlignment="1">
      <alignment horizontal="center" vertical="center"/>
    </xf>
    <xf numFmtId="0" fontId="26" fillId="0" borderId="1" xfId="0" applyFont="1" applyBorder="1" applyAlignment="1">
      <alignment horizontal="center" readingOrder="1"/>
    </xf>
    <xf numFmtId="0" fontId="27" fillId="0" borderId="1" xfId="0" applyFont="1" applyBorder="1" applyAlignment="1">
      <alignment horizontal="center" readingOrder="1"/>
    </xf>
    <xf numFmtId="0" fontId="17" fillId="0" borderId="0" xfId="0" applyFont="1" applyAlignment="1">
      <alignment horizontal="center" wrapText="1" readingOrder="1"/>
    </xf>
    <xf numFmtId="49" fontId="28" fillId="0" borderId="0" xfId="0" applyNumberFormat="1" applyFont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 wrapText="1"/>
    </xf>
    <xf numFmtId="49" fontId="30" fillId="0" borderId="0" xfId="0" applyNumberFormat="1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3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readingOrder="1"/>
    </xf>
    <xf numFmtId="0" fontId="13" fillId="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49" fontId="13" fillId="5" borderId="0" xfId="0" applyNumberFormat="1" applyFont="1" applyFill="1" applyAlignment="1">
      <alignment horizontal="center" vertical="center" wrapText="1"/>
    </xf>
    <xf numFmtId="49" fontId="28" fillId="5" borderId="0" xfId="0" applyNumberFormat="1" applyFont="1" applyFill="1" applyAlignment="1">
      <alignment horizontal="center" vertical="center" wrapText="1"/>
    </xf>
    <xf numFmtId="0" fontId="31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/>
    </xf>
    <xf numFmtId="167" fontId="13" fillId="5" borderId="0" xfId="0" applyNumberFormat="1" applyFont="1" applyFill="1" applyAlignment="1">
      <alignment horizontal="center" vertical="center"/>
    </xf>
    <xf numFmtId="0" fontId="23" fillId="5" borderId="0" xfId="0" applyFont="1" applyFill="1"/>
    <xf numFmtId="10" fontId="13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center" vertical="center"/>
    </xf>
    <xf numFmtId="165" fontId="13" fillId="5" borderId="0" xfId="0" applyNumberFormat="1" applyFont="1" applyFill="1" applyAlignment="1">
      <alignment horizontal="center" vertical="center" wrapText="1"/>
    </xf>
    <xf numFmtId="3" fontId="13" fillId="5" borderId="0" xfId="0" applyNumberFormat="1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 wrapText="1"/>
    </xf>
    <xf numFmtId="20" fontId="13" fillId="5" borderId="0" xfId="0" quotePrefix="1" applyNumberFormat="1" applyFont="1" applyFill="1" applyAlignment="1">
      <alignment horizontal="center" vertical="center" wrapText="1"/>
    </xf>
    <xf numFmtId="0" fontId="13" fillId="5" borderId="0" xfId="0" quotePrefix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9" fontId="24" fillId="5" borderId="0" xfId="0" applyNumberFormat="1" applyFont="1" applyFill="1" applyAlignment="1">
      <alignment horizontal="center" wrapText="1" readingOrder="1"/>
    </xf>
    <xf numFmtId="9" fontId="13" fillId="5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49" fontId="13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 wrapText="1"/>
    </xf>
    <xf numFmtId="3" fontId="13" fillId="0" borderId="0" xfId="0" applyNumberFormat="1" applyFont="1" applyFill="1" applyAlignment="1">
      <alignment horizontal="center" vertical="center"/>
    </xf>
    <xf numFmtId="10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</cellXfs>
  <cellStyles count="536">
    <cellStyle name="Hipervínculo" xfId="495" builtinId="8" hidden="1"/>
    <cellStyle name="Hipervínculo" xfId="375" builtinId="8" hidden="1"/>
    <cellStyle name="Hipervínculo" xfId="409" builtinId="8" hidden="1"/>
    <cellStyle name="Hipervínculo" xfId="39" builtinId="8" hidden="1"/>
    <cellStyle name="Hipervínculo" xfId="447" builtinId="8" hidden="1"/>
    <cellStyle name="Hipervínculo" xfId="425" builtinId="8" hidden="1"/>
    <cellStyle name="Hipervínculo" xfId="21" builtinId="8" hidden="1"/>
    <cellStyle name="Hipervínculo" xfId="217" builtinId="8" hidden="1"/>
    <cellStyle name="Hipervínculo" xfId="29" builtinId="8" hidden="1"/>
    <cellStyle name="Hipervínculo" xfId="363" builtinId="8" hidden="1"/>
    <cellStyle name="Hipervínculo" xfId="37" builtinId="8" hidden="1"/>
    <cellStyle name="Hipervínculo" xfId="181" builtinId="8" hidden="1"/>
    <cellStyle name="Hipervínculo" xfId="281" builtinId="8" hidden="1"/>
    <cellStyle name="Hipervínculo" xfId="13" builtinId="8" hidden="1"/>
    <cellStyle name="Hipervínculo" xfId="17" builtinId="8" hidden="1"/>
    <cellStyle name="Hipervínculo" xfId="23" builtinId="8" hidden="1"/>
    <cellStyle name="Hipervínculo" xfId="93" builtinId="8" hidden="1"/>
    <cellStyle name="Hipervínculo" xfId="125" builtinId="8" hidden="1"/>
    <cellStyle name="Hipervínculo" xfId="27" builtinId="8" hidden="1"/>
    <cellStyle name="Hipervínculo" xfId="345" builtinId="8" hidden="1"/>
    <cellStyle name="Hipervínculo" xfId="395" builtinId="8" hidden="1"/>
    <cellStyle name="Hipervínculo" xfId="443" builtinId="8" hidden="1"/>
    <cellStyle name="Hipervínculo" xfId="341" builtinId="8" hidden="1"/>
    <cellStyle name="Hipervínculo" xfId="335" builtinId="8" hidden="1"/>
    <cellStyle name="Hipervínculo" xfId="459" builtinId="8" hidden="1"/>
    <cellStyle name="Hipervínculo" xfId="287" builtinId="8" hidden="1"/>
    <cellStyle name="Hipervínculo" xfId="475" builtinId="8" hidden="1"/>
    <cellStyle name="Hipervínculo" xfId="213" builtinId="8" hidden="1"/>
    <cellStyle name="Hipervínculo" xfId="47" builtinId="8" hidden="1"/>
    <cellStyle name="Hipervínculo" xfId="53" builtinId="8" hidden="1"/>
    <cellStyle name="Hipervínculo" xfId="243" builtinId="8" hidden="1"/>
    <cellStyle name="Hipervínculo" xfId="269" builtinId="8" hidden="1"/>
    <cellStyle name="Hipervínculo" xfId="473" builtinId="8" hidden="1"/>
    <cellStyle name="Hipervínculo" xfId="413" builtinId="8" hidden="1"/>
    <cellStyle name="Hipervínculo" xfId="87" builtinId="8" hidden="1"/>
    <cellStyle name="Hipervínculo" xfId="509" builtinId="8" hidden="1"/>
    <cellStyle name="Hipervínculo" xfId="145" builtinId="8" hidden="1"/>
    <cellStyle name="Hipervínculo" xfId="171" builtinId="8" hidden="1"/>
    <cellStyle name="Hipervínculo" xfId="127" builtinId="8" hidden="1"/>
    <cellStyle name="Hipervínculo" xfId="73" builtinId="8" hidden="1"/>
    <cellStyle name="Hipervínculo" xfId="33" builtinId="8" hidden="1"/>
    <cellStyle name="Hipervínculo" xfId="227" builtinId="8" hidden="1"/>
    <cellStyle name="Hipervínculo" xfId="491" builtinId="8" hidden="1"/>
    <cellStyle name="Hipervínculo" xfId="25" builtinId="8" hidden="1"/>
    <cellStyle name="Hipervínculo" xfId="411" builtinId="8" hidden="1"/>
    <cellStyle name="Hipervínculo" xfId="449" builtinId="8" hidden="1"/>
    <cellStyle name="Hipervínculo" xfId="485" builtinId="8" hidden="1"/>
    <cellStyle name="Hipervínculo" xfId="531" builtinId="8" hidden="1"/>
    <cellStyle name="Hipervínculo" xfId="223" builtinId="8" hidden="1"/>
    <cellStyle name="Hipervínculo" xfId="57" builtinId="8" hidden="1"/>
    <cellStyle name="Hipervínculo" xfId="329" builtinId="8" hidden="1"/>
    <cellStyle name="Hipervínculo" xfId="523" builtinId="8" hidden="1"/>
    <cellStyle name="Hipervínculo" xfId="197" builtinId="8" hidden="1"/>
    <cellStyle name="Hipervínculo" xfId="339" builtinId="8" hidden="1"/>
    <cellStyle name="Hipervínculo" xfId="169" builtinId="8" hidden="1"/>
    <cellStyle name="Hipervínculo" xfId="151" builtinId="8" hidden="1"/>
    <cellStyle name="Hipervínculo" xfId="139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517" builtinId="8" hidden="1"/>
    <cellStyle name="Hipervínculo" xfId="391" builtinId="8" hidden="1"/>
    <cellStyle name="Hipervínculo" xfId="215" builtinId="8" hidden="1"/>
    <cellStyle name="Hipervínculo" xfId="407" builtinId="8" hidden="1"/>
    <cellStyle name="Hipervínculo" xfId="83" builtinId="8" hidden="1"/>
    <cellStyle name="Hipervínculo" xfId="355" builtinId="8" hidden="1"/>
    <cellStyle name="Hipervínculo" xfId="433" builtinId="8" hidden="1"/>
    <cellStyle name="Hipervínculo" xfId="275" builtinId="8" hidden="1"/>
    <cellStyle name="Hipervínculo" xfId="353" builtinId="8" hidden="1"/>
    <cellStyle name="Hipervínculo" xfId="137" builtinId="8" hidden="1"/>
    <cellStyle name="Hipervínculo" xfId="261" builtinId="8" hidden="1"/>
    <cellStyle name="Hipervínculo" xfId="471" builtinId="8" hidden="1"/>
    <cellStyle name="Hipervínculo" xfId="195" builtinId="8" hidden="1"/>
    <cellStyle name="Hipervínculo" xfId="351" builtinId="8" hidden="1"/>
    <cellStyle name="Hipervínculo" xfId="209" builtinId="8" hidden="1"/>
    <cellStyle name="Hipervínculo" xfId="147" builtinId="8" hidden="1"/>
    <cellStyle name="Hipervínculo" xfId="77" builtinId="8" hidden="1"/>
    <cellStyle name="Hipervínculo" xfId="387" builtinId="8" hidden="1"/>
    <cellStyle name="Hipervínculo" xfId="289" builtinId="8" hidden="1"/>
    <cellStyle name="Hipervínculo" xfId="205" builtinId="8" hidden="1"/>
    <cellStyle name="Hipervínculo" xfId="55" builtinId="8" hidden="1"/>
    <cellStyle name="Hipervínculo" xfId="349" builtinId="8" hidden="1"/>
    <cellStyle name="Hipervínculo" xfId="75" builtinId="8" hidden="1"/>
    <cellStyle name="Hipervínculo" xfId="187" builtinId="8" hidden="1"/>
    <cellStyle name="Hipervínculo" xfId="163" builtinId="8" hidden="1"/>
    <cellStyle name="Hipervínculo" xfId="423" builtinId="8" hidden="1"/>
    <cellStyle name="Hipervínculo" xfId="307" builtinId="8" hidden="1"/>
    <cellStyle name="Hipervínculo" xfId="401" builtinId="8" hidden="1"/>
    <cellStyle name="Hipervínculo" xfId="61" builtinId="8" hidden="1"/>
    <cellStyle name="Hipervínculo" xfId="131" builtinId="8" hidden="1"/>
    <cellStyle name="Hipervínculo" xfId="71" builtinId="8" hidden="1"/>
    <cellStyle name="Hipervínculo" xfId="419" builtinId="8" hidden="1"/>
    <cellStyle name="Hipervínculo" xfId="311" builtinId="8" hidden="1"/>
    <cellStyle name="Hipervínculo" xfId="347" builtinId="8" hidden="1"/>
    <cellStyle name="Hipervínculo" xfId="343" builtinId="8" hidden="1"/>
    <cellStyle name="Hipervínculo" xfId="315" builtinId="8" hidden="1"/>
    <cellStyle name="Hipervínculo" xfId="45" builtinId="8" hidden="1"/>
    <cellStyle name="Hipervínculo" xfId="529" builtinId="8" hidden="1"/>
    <cellStyle name="Hipervínculo" xfId="189" builtinId="8" hidden="1"/>
    <cellStyle name="Hipervínculo" xfId="457" builtinId="8" hidden="1"/>
    <cellStyle name="Hipervínculo" xfId="331" builtinId="8" hidden="1"/>
    <cellStyle name="Hipervínculo" xfId="393" builtinId="8" hidden="1"/>
    <cellStyle name="Hipervínculo" xfId="19" builtinId="8" hidden="1"/>
    <cellStyle name="Hipervínculo" xfId="135" builtinId="8" hidden="1"/>
    <cellStyle name="Hipervínculo" xfId="175" builtinId="8" hidden="1"/>
    <cellStyle name="Hipervínculo" xfId="207" builtinId="8" hidden="1"/>
    <cellStyle name="Hipervínculo" xfId="255" builtinId="8" hidden="1"/>
    <cellStyle name="Hipervínculo" xfId="91" builtinId="8" hidden="1"/>
    <cellStyle name="Hipervínculo" xfId="193" builtinId="8" hidden="1"/>
    <cellStyle name="Hipervínculo" xfId="309" builtinId="8" hidden="1"/>
    <cellStyle name="Hipervínculo" xfId="231" builtinId="8" hidden="1"/>
    <cellStyle name="Hipervínculo" xfId="493" builtinId="8" hidden="1"/>
    <cellStyle name="Hipervínculo" xfId="241" builtinId="8" hidden="1"/>
    <cellStyle name="Hipervínculo" xfId="257" builtinId="8" hidden="1"/>
    <cellStyle name="Hipervínculo" xfId="121" builtinId="8" hidden="1"/>
    <cellStyle name="Hipervínculo" xfId="253" builtinId="8" hidden="1"/>
    <cellStyle name="Hipervínculo" xfId="445" builtinId="8" hidden="1"/>
    <cellStyle name="Hipervínculo" xfId="417" builtinId="8" hidden="1"/>
    <cellStyle name="Hipervínculo" xfId="403" builtinId="8" hidden="1"/>
    <cellStyle name="Hipervínculo" xfId="221" builtinId="8" hidden="1"/>
    <cellStyle name="Hipervínculo" xfId="225" builtinId="8" hidden="1"/>
    <cellStyle name="Hipervínculo" xfId="439" builtinId="8" hidden="1"/>
    <cellStyle name="Hipervínculo" xfId="233" builtinId="8" hidden="1"/>
    <cellStyle name="Hipervínculo" xfId="327" builtinId="8" hidden="1"/>
    <cellStyle name="Hipervínculo" xfId="369" builtinId="8" hidden="1"/>
    <cellStyle name="Hipervínculo" xfId="519" builtinId="8" hidden="1"/>
    <cellStyle name="Hipervínculo" xfId="239" builtinId="8" hidden="1"/>
    <cellStyle name="Hipervínculo" xfId="101" builtinId="8" hidden="1"/>
    <cellStyle name="Hipervínculo" xfId="159" builtinId="8" hidden="1"/>
    <cellStyle name="Hipervínculo" xfId="317" builtinId="8" hidden="1"/>
    <cellStyle name="Hipervínculo" xfId="123" builtinId="8" hidden="1"/>
    <cellStyle name="Hipervínculo" xfId="97" builtinId="8" hidden="1"/>
    <cellStyle name="Hipervínculo" xfId="89" builtinId="8" hidden="1"/>
    <cellStyle name="Hipervínculo" xfId="469" builtinId="8" hidden="1"/>
    <cellStyle name="Hipervínculo" xfId="51" builtinId="8" hidden="1"/>
    <cellStyle name="Hipervínculo" xfId="379" builtinId="8" hidden="1"/>
    <cellStyle name="Hipervínculo" xfId="69" builtinId="8" hidden="1"/>
    <cellStyle name="Hipervínculo" xfId="31" builtinId="8" hidden="1"/>
    <cellStyle name="Hipervínculo" xfId="487" builtinId="8" hidden="1"/>
    <cellStyle name="Hipervínculo" xfId="265" builtinId="8" hidden="1"/>
    <cellStyle name="Hipervínculo" xfId="273" builtinId="8" hidden="1"/>
    <cellStyle name="Hipervínculo" xfId="533" builtinId="8" hidden="1"/>
    <cellStyle name="Hipervínculo" xfId="527" builtinId="8" hidden="1"/>
    <cellStyle name="Hipervínculo" xfId="451" builtinId="8" hidden="1"/>
    <cellStyle name="Hipervínculo" xfId="67" builtinId="8" hidden="1"/>
    <cellStyle name="Hipervínculo" xfId="323" builtinId="8" hidden="1"/>
    <cellStyle name="Hipervínculo" xfId="179" builtinId="8" hidden="1"/>
    <cellStyle name="Hipervínculo" xfId="319" builtinId="8" hidden="1"/>
    <cellStyle name="Hipervínculo" xfId="35" builtinId="8" hidden="1"/>
    <cellStyle name="Hipervínculo" xfId="381" builtinId="8" hidden="1"/>
    <cellStyle name="Hipervínculo" xfId="397" builtinId="8" hidden="1"/>
    <cellStyle name="Hipervínculo" xfId="431" builtinId="8" hidden="1"/>
    <cellStyle name="Hipervínculo" xfId="373" builtinId="8" hidden="1"/>
    <cellStyle name="Hipervínculo" xfId="133" builtinId="8" hidden="1"/>
    <cellStyle name="Hipervínculo" xfId="301" builtinId="8" hidden="1"/>
    <cellStyle name="Hipervínculo" xfId="247" builtinId="8" hidden="1"/>
    <cellStyle name="Hipervínculo" xfId="505" builtinId="8" hidden="1"/>
    <cellStyle name="Hipervínculo" xfId="199" builtinId="8" hidden="1"/>
    <cellStyle name="Hipervínculo" xfId="85" builtinId="8" hidden="1"/>
    <cellStyle name="Hipervínculo" xfId="237" builtinId="8" hidden="1"/>
    <cellStyle name="Hipervínculo" xfId="177" builtinId="8" hidden="1"/>
    <cellStyle name="Hipervínculo" xfId="161" builtinId="8" hidden="1"/>
    <cellStyle name="Hipervínculo" xfId="41" builtinId="8" hidden="1"/>
    <cellStyle name="Hipervínculo" xfId="79" builtinId="8" hidden="1"/>
    <cellStyle name="Hipervínculo" xfId="3" builtinId="8" hidden="1"/>
    <cellStyle name="Hipervínculo" xfId="143" builtinId="8" hidden="1"/>
    <cellStyle name="Hipervínculo" xfId="501" builtinId="8" hidden="1"/>
    <cellStyle name="Hipervínculo" xfId="279" builtinId="8" hidden="1"/>
    <cellStyle name="Hipervínculo" xfId="211" builtinId="8" hidden="1"/>
    <cellStyle name="Hipervínculo" xfId="249" builtinId="8" hidden="1"/>
    <cellStyle name="Hipervínculo" xfId="15" builtinId="8" hidden="1"/>
    <cellStyle name="Hipervínculo" xfId="465" builtinId="8" hidden="1"/>
    <cellStyle name="Hipervínculo" xfId="95" builtinId="8" hidden="1"/>
    <cellStyle name="Hipervínculo" xfId="251" builtinId="8" hidden="1"/>
    <cellStyle name="Hipervínculo" xfId="429" builtinId="8" hidden="1"/>
    <cellStyle name="Hipervínculo" xfId="405" builtinId="8" hidden="1"/>
    <cellStyle name="Hipervínculo" xfId="389" builtinId="8" hidden="1"/>
    <cellStyle name="Hipervínculo" xfId="441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235" builtinId="8" hidden="1"/>
    <cellStyle name="Hipervínculo" xfId="9" builtinId="8" hidden="1"/>
    <cellStyle name="Hipervínculo" xfId="153" builtinId="8" hidden="1"/>
    <cellStyle name="Hipervínculo" xfId="489" builtinId="8" hidden="1"/>
    <cellStyle name="Hipervínculo" xfId="293" builtinId="8" hidden="1"/>
    <cellStyle name="Hipervínculo" xfId="173" builtinId="8" hidden="1"/>
    <cellStyle name="Hipervínculo" xfId="313" builtinId="8" hidden="1"/>
    <cellStyle name="Hipervínculo" xfId="113" builtinId="8" hidden="1"/>
    <cellStyle name="Hipervínculo" xfId="43" builtinId="8" hidden="1"/>
    <cellStyle name="Hipervínculo" xfId="201" builtinId="8" hidden="1"/>
    <cellStyle name="Hipervínculo" xfId="427" builtinId="8" hidden="1"/>
    <cellStyle name="Hipervínculo" xfId="111" builtinId="8" hidden="1"/>
    <cellStyle name="Hipervínculo" xfId="5" builtinId="8" hidden="1"/>
    <cellStyle name="Hipervínculo" xfId="385" builtinId="8" hidden="1"/>
    <cellStyle name="Hipervínculo" xfId="483" builtinId="8" hidden="1"/>
    <cellStyle name="Hipervínculo" xfId="65" builtinId="8" hidden="1"/>
    <cellStyle name="Hipervínculo" xfId="1" builtinId="8" hidden="1"/>
    <cellStyle name="Hipervínculo" xfId="463" builtinId="8" hidden="1"/>
    <cellStyle name="Hipervínculo" xfId="109" builtinId="8" hidden="1"/>
    <cellStyle name="Hipervínculo" xfId="481" builtinId="8" hidden="1"/>
    <cellStyle name="Hipervínculo" xfId="435" builtinId="8" hidden="1"/>
    <cellStyle name="Hipervínculo" xfId="399" builtinId="8" hidden="1"/>
    <cellStyle name="Hipervínculo" xfId="305" builtinId="8" hidden="1"/>
    <cellStyle name="Hipervínculo" xfId="149" builtinId="8" hidden="1"/>
    <cellStyle name="Hipervínculo" xfId="467" builtinId="8" hidden="1"/>
    <cellStyle name="Hipervínculo" xfId="371" builtinId="8" hidden="1"/>
    <cellStyle name="Hipervínculo" xfId="477" builtinId="8" hidden="1"/>
    <cellStyle name="Hipervínculo" xfId="277" builtinId="8" hidden="1"/>
    <cellStyle name="Hipervínculo" xfId="81" builtinId="8" hidden="1"/>
    <cellStyle name="Hipervínculo" xfId="105" builtinId="8" hidden="1"/>
    <cellStyle name="Hipervínculo" xfId="303" builtinId="8" hidden="1"/>
    <cellStyle name="Hipervínculo" xfId="453" builtinId="8" hidden="1"/>
    <cellStyle name="Hipervínculo" xfId="245" builtinId="8" hidden="1"/>
    <cellStyle name="Hipervínculo" xfId="421" builtinId="8" hidden="1"/>
    <cellStyle name="Hipervínculo" xfId="191" builtinId="8" hidden="1"/>
    <cellStyle name="Hipervínculo" xfId="299" builtinId="8" hidden="1"/>
    <cellStyle name="Hipervínculo" xfId="295" builtinId="8" hidden="1"/>
    <cellStyle name="Hipervínculo" xfId="165" builtinId="8" hidden="1"/>
    <cellStyle name="Hipervínculo" xfId="285" builtinId="8" hidden="1"/>
    <cellStyle name="Hipervínculo" xfId="377" builtinId="8" hidden="1"/>
    <cellStyle name="Hipervínculo" xfId="141" builtinId="8" hidden="1"/>
    <cellStyle name="Hipervínculo" xfId="297" builtinId="8" hidden="1"/>
    <cellStyle name="Hipervínculo" xfId="185" builtinId="8" hidden="1"/>
    <cellStyle name="Hipervínculo" xfId="283" builtinId="8" hidden="1"/>
    <cellStyle name="Hipervínculo" xfId="271" builtinId="8" hidden="1"/>
    <cellStyle name="Hipervínculo" xfId="103" builtinId="8" hidden="1"/>
    <cellStyle name="Hipervínculo" xfId="99" builtinId="8" hidden="1"/>
    <cellStyle name="Hipervínculo" xfId="267" builtinId="8" hidden="1"/>
    <cellStyle name="Hipervínculo" xfId="63" builtinId="8" hidden="1"/>
    <cellStyle name="Hipervínculo" xfId="263" builtinId="8" hidden="1"/>
    <cellStyle name="Hipervínculo" xfId="7" builtinId="8" hidden="1"/>
    <cellStyle name="Hipervínculo" xfId="455" builtinId="8" hidden="1"/>
    <cellStyle name="Hipervínculo" xfId="321" builtinId="8" hidden="1"/>
    <cellStyle name="Hipervínculo" xfId="49" builtinId="8" hidden="1"/>
    <cellStyle name="Hipervínculo" xfId="203" builtinId="8" hidden="1"/>
    <cellStyle name="Hipervínculo" xfId="157" builtinId="8" hidden="1"/>
    <cellStyle name="Hipervínculo" xfId="333" builtinId="8" hidden="1"/>
    <cellStyle name="Hipervínculo" xfId="229" builtinId="8" hidden="1"/>
    <cellStyle name="Hipervínculo" xfId="383" builtinId="8" hidden="1"/>
    <cellStyle name="Hipervínculo" xfId="437" builtinId="8" hidden="1"/>
    <cellStyle name="Hipervínculo" xfId="367" builtinId="8" hidden="1"/>
    <cellStyle name="Hipervínculo" xfId="479" builtinId="8" hidden="1"/>
    <cellStyle name="Hipervínculo" xfId="507" builtinId="8" hidden="1"/>
    <cellStyle name="Hipervínculo" xfId="325" builtinId="8" hidden="1"/>
    <cellStyle name="Hipervínculo" xfId="259" builtinId="8" hidden="1"/>
    <cellStyle name="Hipervínculo" xfId="461" builtinId="8" hidden="1"/>
    <cellStyle name="Hipervínculo" xfId="291" builtinId="8" hidden="1"/>
    <cellStyle name="Hipervínculo" xfId="511" builtinId="8" hidden="1"/>
    <cellStyle name="Hipervínculo" xfId="415" builtinId="8" hidden="1"/>
    <cellStyle name="Hipervínculo" xfId="59" builtinId="8" hidden="1"/>
    <cellStyle name="Hipervínculo" xfId="525" builtinId="8" hidden="1"/>
    <cellStyle name="Hipervínculo" xfId="499" builtinId="8" hidden="1"/>
    <cellStyle name="Hipervínculo" xfId="337" builtinId="8" hidden="1"/>
    <cellStyle name="Hipervínculo" xfId="365" builtinId="8" hidden="1"/>
    <cellStyle name="Hipervínculo" xfId="515" builtinId="8" hidden="1"/>
    <cellStyle name="Hipervínculo" xfId="107" builtinId="8" hidden="1"/>
    <cellStyle name="Hipervínculo" xfId="521" builtinId="8" hidden="1"/>
    <cellStyle name="Hipervínculo" xfId="183" builtinId="8" hidden="1"/>
    <cellStyle name="Hipervínculo" xfId="167" builtinId="8" hidden="1"/>
    <cellStyle name="Hipervínculo" xfId="497" builtinId="8" hidden="1"/>
    <cellStyle name="Hipervínculo" xfId="11" builtinId="8" hidden="1"/>
    <cellStyle name="Hipervínculo" xfId="503" builtinId="8" hidden="1"/>
    <cellStyle name="Hipervínculo" xfId="155" builtinId="8" hidden="1"/>
    <cellStyle name="Hipervínculo" xfId="513" builtinId="8" hidden="1"/>
    <cellStyle name="Hipervínculo" xfId="129" builtinId="8" hidden="1"/>
    <cellStyle name="Hipervínculo" xfId="219" builtinId="8" hidden="1"/>
    <cellStyle name="Hipervínculo visitado" xfId="78" builtinId="9" hidden="1"/>
    <cellStyle name="Hipervínculo visitado" xfId="4" builtinId="9" hidden="1"/>
    <cellStyle name="Hipervínculo visitado" xfId="84" builtinId="9" hidden="1"/>
    <cellStyle name="Hipervínculo visitado" xfId="30" builtinId="9" hidden="1"/>
    <cellStyle name="Hipervínculo visitado" xfId="390" builtinId="9" hidden="1"/>
    <cellStyle name="Hipervínculo visitado" xfId="14" builtinId="9" hidden="1"/>
    <cellStyle name="Hipervínculo visitado" xfId="38" builtinId="9" hidden="1"/>
    <cellStyle name="Hipervínculo visitado" xfId="52" builtinId="9" hidden="1"/>
    <cellStyle name="Hipervínculo visitado" xfId="32" builtinId="9" hidden="1"/>
    <cellStyle name="Hipervínculo visitado" xfId="82" builtinId="9" hidden="1"/>
    <cellStyle name="Hipervínculo visitado" xfId="114" builtinId="9" hidden="1"/>
    <cellStyle name="Hipervínculo visitado" xfId="146" builtinId="9" hidden="1"/>
    <cellStyle name="Hipervínculo visitado" xfId="178" builtinId="9" hidden="1"/>
    <cellStyle name="Hipervínculo visitado" xfId="210" builtinId="9" hidden="1"/>
    <cellStyle name="Hipervínculo visitado" xfId="242" builtinId="9" hidden="1"/>
    <cellStyle name="Hipervínculo visitado" xfId="274" builtinId="9" hidden="1"/>
    <cellStyle name="Hipervínculo visitado" xfId="34" builtinId="9" hidden="1"/>
    <cellStyle name="Hipervínculo visitado" xfId="172" builtinId="9" hidden="1"/>
    <cellStyle name="Hipervínculo visitado" xfId="370" builtinId="9" hidden="1"/>
    <cellStyle name="Hipervínculo visitado" xfId="402" builtinId="9" hidden="1"/>
    <cellStyle name="Hipervínculo visitado" xfId="98" builtinId="9" hidden="1"/>
    <cellStyle name="Hipervínculo visitado" xfId="270" builtinId="9" hidden="1"/>
    <cellStyle name="Hipervínculo visitado" xfId="498" builtinId="9" hidden="1"/>
    <cellStyle name="Hipervínculo visitado" xfId="530" builtinId="9" hidden="1"/>
    <cellStyle name="Hipervínculo visitado" xfId="508" builtinId="9" hidden="1"/>
    <cellStyle name="Hipervínculo visitado" xfId="476" builtinId="9" hidden="1"/>
    <cellStyle name="Hipervínculo visitado" xfId="470" builtinId="9" hidden="1"/>
    <cellStyle name="Hipervínculo visitado" xfId="76" builtinId="9" hidden="1"/>
    <cellStyle name="Hipervínculo visitado" xfId="380" builtinId="9" hidden="1"/>
    <cellStyle name="Hipervínculo visitado" xfId="60" builtinId="9" hidden="1"/>
    <cellStyle name="Hipervínculo visitado" xfId="316" builtinId="9" hidden="1"/>
    <cellStyle name="Hipervínculo visitado" xfId="372" builtinId="9" hidden="1"/>
    <cellStyle name="Hipervínculo visitado" xfId="130" builtinId="9" hidden="1"/>
    <cellStyle name="Hipervínculo visitado" xfId="220" builtinId="9" hidden="1"/>
    <cellStyle name="Hipervínculo visitado" xfId="112" builtinId="9" hidden="1"/>
    <cellStyle name="Hipervínculo visitado" xfId="72" builtinId="9" hidden="1"/>
    <cellStyle name="Hipervínculo visitado" xfId="44" builtinId="9" hidden="1"/>
    <cellStyle name="Hipervínculo visitado" xfId="232" builtinId="9" hidden="1"/>
    <cellStyle name="Hipervínculo visitado" xfId="188" builtinId="9" hidden="1"/>
    <cellStyle name="Hipervínculo visitado" xfId="124" builtinId="9" hidden="1"/>
    <cellStyle name="Hipervínculo visitado" xfId="96" builtinId="9" hidden="1"/>
    <cellStyle name="Hipervínculo visitado" xfId="226" builtinId="9" hidden="1"/>
    <cellStyle name="Hipervínculo visitado" xfId="68" builtinId="9" hidden="1"/>
    <cellStyle name="Hipervínculo visitado" xfId="92" builtinId="9" hidden="1"/>
    <cellStyle name="Hipervínculo visitado" xfId="88" builtinId="9" hidden="1"/>
    <cellStyle name="Hipervínculo visitado" xfId="140" builtinId="9" hidden="1"/>
    <cellStyle name="Hipervínculo visitado" xfId="290" builtinId="9" hidden="1"/>
    <cellStyle name="Hipervínculo visitado" xfId="168" builtinId="9" hidden="1"/>
    <cellStyle name="Hipervínculo visitado" xfId="106" builtinId="9" hidden="1"/>
    <cellStyle name="Hipervínculo visitado" xfId="128" builtinId="9" hidden="1"/>
    <cellStyle name="Hipervínculo visitado" xfId="110" builtinId="9" hidden="1"/>
    <cellStyle name="Hipervínculo visitado" xfId="228" builtinId="9" hidden="1"/>
    <cellStyle name="Hipervínculo visitado" xfId="364" builtinId="9" hidden="1"/>
    <cellStyle name="Hipervínculo visitado" xfId="292" builtinId="9" hidden="1"/>
    <cellStyle name="Hipervínculo visitado" xfId="36" builtinId="9" hidden="1"/>
    <cellStyle name="Hipervínculo visitado" xfId="356" builtinId="9" hidden="1"/>
    <cellStyle name="Hipervínculo visitado" xfId="388" builtinId="9" hidden="1"/>
    <cellStyle name="Hipervínculo visitado" xfId="420" builtinId="9" hidden="1"/>
    <cellStyle name="Hipervínculo visitado" xfId="252" builtinId="9" hidden="1"/>
    <cellStyle name="Hipervínculo visitado" xfId="484" builtinId="9" hidden="1"/>
    <cellStyle name="Hipervínculo visitado" xfId="362" builtinId="9" hidden="1"/>
    <cellStyle name="Hipervínculo visitado" xfId="522" builtinId="9" hidden="1"/>
    <cellStyle name="Hipervínculo visitado" xfId="490" builtinId="9" hidden="1"/>
    <cellStyle name="Hipervínculo visitado" xfId="458" builtinId="9" hidden="1"/>
    <cellStyle name="Hipervínculo visitado" xfId="334" builtinId="9" hidden="1"/>
    <cellStyle name="Hipervínculo visitado" xfId="132" builtinId="9" hidden="1"/>
    <cellStyle name="Hipervínculo visitado" xfId="410" builtinId="9" hidden="1"/>
    <cellStyle name="Hipervínculo visitado" xfId="408" builtinId="9" hidden="1"/>
    <cellStyle name="Hipervínculo visitado" xfId="360" builtinId="9" hidden="1"/>
    <cellStyle name="Hipervínculo visitado" xfId="266" builtinId="9" hidden="1"/>
    <cellStyle name="Hipervínculo visitado" xfId="142" builtinId="9" hidden="1"/>
    <cellStyle name="Hipervínculo visitado" xfId="202" builtinId="9" hidden="1"/>
    <cellStyle name="Hipervínculo visitado" xfId="170" builtinId="9" hidden="1"/>
    <cellStyle name="Hipervínculo visitado" xfId="260" builtinId="9" hidden="1"/>
    <cellStyle name="Hipervínculo visitado" xfId="412" builtinId="9" hidden="1"/>
    <cellStyle name="Hipervínculo visitado" xfId="466" builtinId="9" hidden="1"/>
    <cellStyle name="Hipervínculo visitado" xfId="378" builtinId="9" hidden="1"/>
    <cellStyle name="Hipervínculo visitado" xfId="58" builtinId="9" hidden="1"/>
    <cellStyle name="Hipervínculo visitado" xfId="22" builtinId="9" hidden="1"/>
    <cellStyle name="Hipervínculo visitado" xfId="8" builtinId="9" hidden="1"/>
    <cellStyle name="Hipervínculo visitado" xfId="20" builtinId="9" hidden="1"/>
    <cellStyle name="Hipervínculo visitado" xfId="46" builtinId="9" hidden="1"/>
    <cellStyle name="Hipervínculo visitado" xfId="50" builtinId="9" hidden="1"/>
    <cellStyle name="Hipervínculo visitado" xfId="28" builtinId="9" hidden="1"/>
    <cellStyle name="Hipervínculo visitado" xfId="86" builtinId="9" hidden="1"/>
    <cellStyle name="Hipervínculo visitado" xfId="66" builtinId="9" hidden="1"/>
    <cellStyle name="Hipervínculo visitado" xfId="56" builtinId="9" hidden="1"/>
    <cellStyle name="Hipervínculo visitado" xfId="216" builtinId="9" hidden="1"/>
    <cellStyle name="Hipervínculo visitado" xfId="214" builtinId="9" hidden="1"/>
    <cellStyle name="Hipervínculo visitado" xfId="246" builtinId="9" hidden="1"/>
    <cellStyle name="Hipervínculo visitado" xfId="416" builtinId="9" hidden="1"/>
    <cellStyle name="Hipervínculo visitado" xfId="184" builtinId="9" hidden="1"/>
    <cellStyle name="Hipervínculo visitado" xfId="354" builtinId="9" hidden="1"/>
    <cellStyle name="Hipervínculo visitado" xfId="374" builtinId="9" hidden="1"/>
    <cellStyle name="Hipervínculo visitado" xfId="456" builtinId="9" hidden="1"/>
    <cellStyle name="Hipervínculo visitado" xfId="262" builtinId="9" hidden="1"/>
    <cellStyle name="Hipervínculo visitado" xfId="192" builtinId="9" hidden="1"/>
    <cellStyle name="Hipervínculo visitado" xfId="324" builtinId="9" hidden="1"/>
    <cellStyle name="Hipervínculo visitado" xfId="534" builtinId="9" hidden="1"/>
    <cellStyle name="Hipervínculo visitado" xfId="504" builtinId="9" hidden="1"/>
    <cellStyle name="Hipervínculo visitado" xfId="472" builtinId="9" hidden="1"/>
    <cellStyle name="Hipervínculo visitado" xfId="288" builtinId="9" hidden="1"/>
    <cellStyle name="Hipervínculo visitado" xfId="304" builtinId="9" hidden="1"/>
    <cellStyle name="Hipervínculo visitado" xfId="208" builtinId="9" hidden="1"/>
    <cellStyle name="Hipervínculo visitado" xfId="352" builtinId="9" hidden="1"/>
    <cellStyle name="Hipervínculo visitado" xfId="152" builtinId="9" hidden="1"/>
    <cellStyle name="Hipervínculo visitado" xfId="392" builtinId="9" hidden="1"/>
    <cellStyle name="Hipervínculo visitado" xfId="528" builtinId="9" hidden="1"/>
    <cellStyle name="Hipervínculo visitado" xfId="218" builtinId="9" hidden="1"/>
    <cellStyle name="Hipervínculo visitado" xfId="440" builtinId="9" hidden="1"/>
    <cellStyle name="Hipervínculo visitado" xfId="376" builtinId="9" hidden="1"/>
    <cellStyle name="Hipervínculo visitado" xfId="312" builtinId="9" hidden="1"/>
    <cellStyle name="Hipervínculo visitado" xfId="122" builtinId="9" hidden="1"/>
    <cellStyle name="Hipervínculo visitado" xfId="256" builtinId="9" hidden="1"/>
    <cellStyle name="Hipervínculo visitado" xfId="272" builtinId="9" hidden="1"/>
    <cellStyle name="Hipervínculo visitado" xfId="516" builtinId="9" hidden="1"/>
    <cellStyle name="Hipervínculo visitado" xfId="234" builtinId="9" hidden="1"/>
    <cellStyle name="Hipervínculo visitado" xfId="200" builtinId="9" hidden="1"/>
    <cellStyle name="Hipervínculo visitado" xfId="224" builtinId="9" hidden="1"/>
    <cellStyle name="Hipervínculo visitado" xfId="248" builtinId="9" hidden="1"/>
    <cellStyle name="Hipervínculo visitado" xfId="264" builtinId="9" hidden="1"/>
    <cellStyle name="Hipervínculo visitado" xfId="240" builtinId="9" hidden="1"/>
    <cellStyle name="Hipervínculo visitado" xfId="280" builtinId="9" hidden="1"/>
    <cellStyle name="Hipervínculo visitado" xfId="344" builtinId="9" hidden="1"/>
    <cellStyle name="Hipervínculo visitado" xfId="102" builtinId="9" hidden="1"/>
    <cellStyle name="Hipervínculo visitado" xfId="426" builtinId="9" hidden="1"/>
    <cellStyle name="Hipervínculo visitado" xfId="424" builtinId="9" hidden="1"/>
    <cellStyle name="Hipervínculo visitado" xfId="400" builtinId="9" hidden="1"/>
    <cellStyle name="Hipervínculo visitado" xfId="384" builtinId="9" hidden="1"/>
    <cellStyle name="Hipervínculo visitado" xfId="276" builtinId="9" hidden="1"/>
    <cellStyle name="Hipervínculo visitado" xfId="506" builtinId="9" hidden="1"/>
    <cellStyle name="Hipervínculo visitado" xfId="320" builtinId="9" hidden="1"/>
    <cellStyle name="Hipervínculo visitado" xfId="296" builtinId="9" hidden="1"/>
    <cellStyle name="Hipervínculo visitado" xfId="284" builtinId="9" hidden="1"/>
    <cellStyle name="Hipervínculo visitado" xfId="212" builtinId="9" hidden="1"/>
    <cellStyle name="Hipervínculo visitado" xfId="520" builtinId="9" hidden="1"/>
    <cellStyle name="Hipervínculo visitado" xfId="518" builtinId="9" hidden="1"/>
    <cellStyle name="Hipervínculo visitado" xfId="278" builtinId="9" hidden="1"/>
    <cellStyle name="Hipervínculo visitado" xfId="428" builtinId="9" hidden="1"/>
    <cellStyle name="Hipervínculo visitado" xfId="422" builtinId="9" hidden="1"/>
    <cellStyle name="Hipervínculo visitado" xfId="342" builtinId="9" hidden="1"/>
    <cellStyle name="Hipervínculo visitado" xfId="136" builtinId="9" hidden="1"/>
    <cellStyle name="Hipervínculo visitado" xfId="42" builtinId="9" hidden="1"/>
    <cellStyle name="Hipervínculo visitado" xfId="294" builtinId="9" hidden="1"/>
    <cellStyle name="Hipervínculo visitado" xfId="346" builtinId="9" hidden="1"/>
    <cellStyle name="Hipervínculo visitado" xfId="230" builtinId="9" hidden="1"/>
    <cellStyle name="Hipervínculo visitado" xfId="198" builtinId="9" hidden="1"/>
    <cellStyle name="Hipervínculo visitado" xfId="166" builtinId="9" hidden="1"/>
    <cellStyle name="Hipervínculo visitado" xfId="340" builtinId="9" hidden="1"/>
    <cellStyle name="Hipervínculo visitado" xfId="502" builtinId="9" hidden="1"/>
    <cellStyle name="Hipervínculo visitado" xfId="70" builtinId="9" hidden="1"/>
    <cellStyle name="Hipervínculo visitado" xfId="40" builtinId="9" hidden="1"/>
    <cellStyle name="Hipervínculo visitado" xfId="306" builtinId="9" hidden="1"/>
    <cellStyle name="Hipervínculo visitado" xfId="282" builtinId="9" hidden="1"/>
    <cellStyle name="Hipervínculo visitado" xfId="310" builtinId="9" hidden="1"/>
    <cellStyle name="Hipervínculo visitado" xfId="18" builtinId="9" hidden="1"/>
    <cellStyle name="Hipervínculo visitado" xfId="194" builtinId="9" hidden="1"/>
    <cellStyle name="Hipervínculo visitado" xfId="48" builtinId="9" hidden="1"/>
    <cellStyle name="Hipervínculo visitado" xfId="26" builtinId="9" hidden="1"/>
    <cellStyle name="Hipervínculo visitado" xfId="90" builtinId="9" hidden="1"/>
    <cellStyle name="Hipervínculo visitado" xfId="134" builtinId="9" hidden="1"/>
    <cellStyle name="Hipervínculo visitado" xfId="338" builtinId="9" hidden="1"/>
    <cellStyle name="Hipervínculo visitado" xfId="434" builtinId="9" hidden="1"/>
    <cellStyle name="Hipervínculo visitado" xfId="328" builtinId="9" hidden="1"/>
    <cellStyle name="Hipervínculo visitado" xfId="300" builtinId="9" hidden="1"/>
    <cellStyle name="Hipervínculo visitado" xfId="186" builtinId="9" hidden="1"/>
    <cellStyle name="Hipervínculo visitado" xfId="444" builtinId="9" hidden="1"/>
    <cellStyle name="Hipervínculo visitado" xfId="190" builtinId="9" hidden="1"/>
    <cellStyle name="Hipervínculo visitado" xfId="118" builtinId="9" hidden="1"/>
    <cellStyle name="Hipervínculo visitado" xfId="286" builtinId="9" hidden="1"/>
    <cellStyle name="Hipervínculo visitado" xfId="436" builtinId="9" hidden="1"/>
    <cellStyle name="Hipervínculo visitado" xfId="474" builtinId="9" hidden="1"/>
    <cellStyle name="Hipervínculo visitado" xfId="406" builtinId="9" hidden="1"/>
    <cellStyle name="Hipervínculo visitado" xfId="348" builtinId="9" hidden="1"/>
    <cellStyle name="Hipervínculo visitado" xfId="350" builtinId="9" hidden="1"/>
    <cellStyle name="Hipervínculo visitado" xfId="468" builtinId="9" hidden="1"/>
    <cellStyle name="Hipervínculo visitado" xfId="138" builtinId="9" hidden="1"/>
    <cellStyle name="Hipervínculo visitado" xfId="404" builtinId="9" hidden="1"/>
    <cellStyle name="Hipervínculo visitado" xfId="330" builtinId="9" hidden="1"/>
    <cellStyle name="Hipervínculo visitado" xfId="486" builtinId="9" hidden="1"/>
    <cellStyle name="Hipervínculo visitado" xfId="332" builtinId="9" hidden="1"/>
    <cellStyle name="Hipervínculo visitado" xfId="182" builtinId="9" hidden="1"/>
    <cellStyle name="Hipervínculo visitado" xfId="244" builtinId="9" hidden="1"/>
    <cellStyle name="Hipervínculo visitado" xfId="74" builtinId="9" hidden="1"/>
    <cellStyle name="Hipervínculo visitado" xfId="116" builtinId="9" hidden="1"/>
    <cellStyle name="Hipervínculo visitado" xfId="250" builtinId="9" hidden="1"/>
    <cellStyle name="Hipervínculo visitado" xfId="160" builtinId="9" hidden="1"/>
    <cellStyle name="Hipervínculo visitado" xfId="180" builtinId="9" hidden="1"/>
    <cellStyle name="Hipervínculo visitado" xfId="452" builtinId="9" hidden="1"/>
    <cellStyle name="Hipervínculo visitado" xfId="108" builtinId="9" hidden="1"/>
    <cellStyle name="Hipervínculo visitado" xfId="100" builtinId="9" hidden="1"/>
    <cellStyle name="Hipervínculo visitado" xfId="80" builtinId="9" hidden="1"/>
    <cellStyle name="Hipervínculo visitado" xfId="386" builtinId="9" hidden="1"/>
    <cellStyle name="Hipervínculo visitado" xfId="104" builtinId="9" hidden="1"/>
    <cellStyle name="Hipervínculo visitado" xfId="442" builtinId="9" hidden="1"/>
    <cellStyle name="Hipervínculo visitado" xfId="156" builtinId="9" hidden="1"/>
    <cellStyle name="Hipervínculo visitado" xfId="394" builtinId="9" hidden="1"/>
    <cellStyle name="Hipervínculo visitado" xfId="164" builtinId="9" hidden="1"/>
    <cellStyle name="Hipervínculo visitado" xfId="144" builtinId="9" hidden="1"/>
    <cellStyle name="Hipervínculo visitado" xfId="120" builtinId="9" hidden="1"/>
    <cellStyle name="Hipervínculo visitado" xfId="204" builtinId="9" hidden="1"/>
    <cellStyle name="Hipervínculo visitado" xfId="236" builtinId="9" hidden="1"/>
    <cellStyle name="Hipervínculo visitado" xfId="64" builtinId="9" hidden="1"/>
    <cellStyle name="Hipervínculo visitado" xfId="196" builtinId="9" hidden="1"/>
    <cellStyle name="Hipervínculo visitado" xfId="326" builtinId="9" hidden="1"/>
    <cellStyle name="Hipervínculo visitado" xfId="176" builtinId="9" hidden="1"/>
    <cellStyle name="Hipervínculo visitado" xfId="396" builtinId="9" hidden="1"/>
    <cellStyle name="Hipervínculo visitado" xfId="496" builtinId="9" hidden="1"/>
    <cellStyle name="Hipervínculo visitado" xfId="460" builtinId="9" hidden="1"/>
    <cellStyle name="Hipervínculo visitado" xfId="492" builtinId="9" hidden="1"/>
    <cellStyle name="Hipervínculo visitado" xfId="524" builtinId="9" hidden="1"/>
    <cellStyle name="Hipervínculo visitado" xfId="514" builtinId="9" hidden="1"/>
    <cellStyle name="Hipervínculo visitado" xfId="314" builtinId="9" hidden="1"/>
    <cellStyle name="Hipervínculo visitado" xfId="174" builtinId="9" hidden="1"/>
    <cellStyle name="Hipervínculo visitado" xfId="418" builtinId="9" hidden="1"/>
    <cellStyle name="Hipervínculo visitado" xfId="432" builtinId="9" hidden="1"/>
    <cellStyle name="Hipervínculo visitado" xfId="148" builtinId="9" hidden="1"/>
    <cellStyle name="Hipervínculo visitado" xfId="298" builtinId="9" hidden="1"/>
    <cellStyle name="Hipervínculo visitado" xfId="336" builtinId="9" hidden="1"/>
    <cellStyle name="Hipervínculo visitado" xfId="258" builtinId="9" hidden="1"/>
    <cellStyle name="Hipervínculo visitado" xfId="322" builtinId="9" hidden="1"/>
    <cellStyle name="Hipervínculo visitado" xfId="94" builtinId="9" hidden="1"/>
    <cellStyle name="Hipervínculo visitado" xfId="162" builtinId="9" hidden="1"/>
    <cellStyle name="Hipervínculo visitado" xfId="482" builtinId="9" hidden="1"/>
    <cellStyle name="Hipervínculo visitado" xfId="150" builtinId="9" hidden="1"/>
    <cellStyle name="Hipervínculo visitado" xfId="448" builtinId="9" hidden="1"/>
    <cellStyle name="Hipervínculo visitado" xfId="450" builtinId="9" hidden="1"/>
    <cellStyle name="Hipervínculo visitado" xfId="358" builtinId="9" hidden="1"/>
    <cellStyle name="Hipervínculo visitado" xfId="12" builtinId="9" hidden="1"/>
    <cellStyle name="Hipervínculo visitado" xfId="2" builtinId="9" hidden="1"/>
    <cellStyle name="Hipervínculo visitado" xfId="16" builtinId="9" hidden="1"/>
    <cellStyle name="Hipervínculo visitado" xfId="62" builtinId="9" hidden="1"/>
    <cellStyle name="Hipervínculo visitado" xfId="488" builtinId="9" hidden="1"/>
    <cellStyle name="Hipervínculo visitado" xfId="24" builtinId="9" hidden="1"/>
    <cellStyle name="Hipervínculo visitado" xfId="438" builtinId="9" hidden="1"/>
    <cellStyle name="Hipervínculo visitado" xfId="430" builtinId="9" hidden="1"/>
    <cellStyle name="Hipervínculo visitado" xfId="414" builtinId="9" hidden="1"/>
    <cellStyle name="Hipervínculo visitado" xfId="398" builtinId="9" hidden="1"/>
    <cellStyle name="Hipervínculo visitado" xfId="366" builtinId="9" hidden="1"/>
    <cellStyle name="Hipervínculo visitado" xfId="480" builtinId="9" hidden="1"/>
    <cellStyle name="Hipervínculo visitado" xfId="54" builtinId="9" hidden="1"/>
    <cellStyle name="Hipervínculo visitado" xfId="302" builtinId="9" hidden="1"/>
    <cellStyle name="Hipervínculo visitado" xfId="454" builtinId="9" hidden="1"/>
    <cellStyle name="Hipervínculo visitado" xfId="368" builtinId="9" hidden="1"/>
    <cellStyle name="Hipervínculo visitado" xfId="238" builtinId="9" hidden="1"/>
    <cellStyle name="Hipervínculo visitado" xfId="222" builtinId="9" hidden="1"/>
    <cellStyle name="Hipervínculo visitado" xfId="206" builtinId="9" hidden="1"/>
    <cellStyle name="Hipervínculo visitado" xfId="6" builtinId="9" hidden="1"/>
    <cellStyle name="Hipervínculo visitado" xfId="158" builtinId="9" hidden="1"/>
    <cellStyle name="Hipervínculo visitado" xfId="500" builtinId="9" hidden="1"/>
    <cellStyle name="Hipervínculo visitado" xfId="154" builtinId="9" hidden="1"/>
    <cellStyle name="Hipervínculo visitado" xfId="126" builtinId="9" hidden="1"/>
    <cellStyle name="Hipervínculo visitado" xfId="268" builtinId="9" hidden="1"/>
    <cellStyle name="Hipervínculo visitado" xfId="254" builtinId="9" hidden="1"/>
    <cellStyle name="Hipervínculo visitado" xfId="318" builtinId="9" hidden="1"/>
    <cellStyle name="Hipervínculo visitado" xfId="382" builtinId="9" hidden="1"/>
    <cellStyle name="Hipervínculo visitado" xfId="446" builtinId="9" hidden="1"/>
    <cellStyle name="Hipervínculo visitado" xfId="308" builtinId="9" hidden="1"/>
    <cellStyle name="Hipervínculo visitado" xfId="526" builtinId="9" hidden="1"/>
    <cellStyle name="Hipervínculo visitado" xfId="494" builtinId="9" hidden="1"/>
    <cellStyle name="Hipervínculo visitado" xfId="478" builtinId="9" hidden="1"/>
    <cellStyle name="Hipervínculo visitado" xfId="462" builtinId="9" hidden="1"/>
    <cellStyle name="Hipervínculo visitado" xfId="510" builtinId="9" hidden="1"/>
    <cellStyle name="Hipervínculo visitado" xfId="10" builtinId="9" hidden="1"/>
    <cellStyle name="Hipervínculo visitado" xfId="512" builtinId="9" hidden="1"/>
    <cellStyle name="Hipervínculo visitado" xfId="532" builtinId="9" hidden="1"/>
    <cellStyle name="Hipervínculo visitado" xfId="464" builtinId="9" hidden="1"/>
    <cellStyle name="Normal" xfId="0" builtinId="0"/>
    <cellStyle name="Normal 2 2" xfId="53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ourier New"/>
        <scheme val="none"/>
      </font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49" totalsRowShown="0" headerRowDxfId="2">
  <autoFilter ref="A1:B49"/>
  <tableColumns count="2">
    <tableColumn id="1" name="Index Number" dataDxfId="1"/>
    <tableColumn id="2" name="Index Sequ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56"/>
  <sheetViews>
    <sheetView tabSelected="1" zoomScale="70" zoomScaleNormal="70" workbookViewId="0">
      <pane xSplit="2" ySplit="1" topLeftCell="J89" activePane="bottomRight" state="frozenSplit"/>
      <selection pane="topRight" activeCell="D1" sqref="D1"/>
      <selection pane="bottomLeft" activeCell="A5" sqref="A5"/>
      <selection pane="bottomRight" activeCell="N8" sqref="N8"/>
    </sheetView>
  </sheetViews>
  <sheetFormatPr baseColWidth="10" defaultColWidth="11" defaultRowHeight="15" x14ac:dyDescent="0.2"/>
  <cols>
    <col min="1" max="1" width="28.875" style="12" customWidth="1"/>
    <col min="2" max="2" width="21.375" style="12" bestFit="1" customWidth="1"/>
    <col min="3" max="3" width="20.25" style="12" customWidth="1"/>
    <col min="4" max="4" width="9.25" style="38" customWidth="1"/>
    <col min="5" max="5" width="12.125" style="12" bestFit="1" customWidth="1"/>
    <col min="6" max="6" width="20.125" style="14" customWidth="1"/>
    <col min="7" max="7" width="17.125" style="12" bestFit="1" customWidth="1"/>
    <col min="8" max="8" width="10.5" style="12" customWidth="1"/>
    <col min="9" max="9" width="12.875" style="12" customWidth="1"/>
    <col min="10" max="10" width="9.875" style="12" bestFit="1" customWidth="1"/>
    <col min="11" max="11" width="18.25" style="12" customWidth="1"/>
    <col min="12" max="12" width="16.875" style="12" bestFit="1" customWidth="1"/>
    <col min="13" max="14" width="31" style="12" customWidth="1"/>
    <col min="15" max="16" width="16.875" style="12" customWidth="1"/>
    <col min="17" max="17" width="32.25" style="12" bestFit="1" customWidth="1"/>
    <col min="18" max="18" width="32.25" style="12" customWidth="1"/>
    <col min="19" max="19" width="21.75" style="12" customWidth="1"/>
    <col min="20" max="20" width="26.125" style="12" customWidth="1"/>
    <col min="21" max="21" width="18.125" style="12" bestFit="1" customWidth="1"/>
    <col min="22" max="22" width="15.5" style="37" bestFit="1" customWidth="1"/>
    <col min="23" max="23" width="15.5" style="37" customWidth="1"/>
    <col min="24" max="24" width="7.875" style="12" bestFit="1" customWidth="1"/>
    <col min="25" max="25" width="9" style="12" bestFit="1" customWidth="1"/>
    <col min="26" max="26" width="9" style="12" customWidth="1"/>
    <col min="27" max="28" width="8.375" style="12" bestFit="1" customWidth="1"/>
    <col min="29" max="29" width="12.75" style="12" customWidth="1"/>
    <col min="30" max="30" width="13.125" style="12" customWidth="1"/>
    <col min="31" max="31" width="11.125" style="12" bestFit="1" customWidth="1"/>
    <col min="32" max="32" width="11.125" style="12" customWidth="1"/>
    <col min="33" max="33" width="12.5" style="12" customWidth="1"/>
    <col min="34" max="34" width="13.875" style="12" customWidth="1"/>
    <col min="35" max="35" width="12" style="12" customWidth="1"/>
    <col min="36" max="36" width="6.375" style="12" bestFit="1" customWidth="1"/>
    <col min="37" max="37" width="10.5" style="12" bestFit="1" customWidth="1"/>
    <col min="38" max="38" width="10.125" style="12" customWidth="1"/>
    <col min="39" max="39" width="16.25" style="12" bestFit="1" customWidth="1"/>
    <col min="40" max="40" width="16.25" style="12" customWidth="1"/>
    <col min="41" max="41" width="45" style="12" customWidth="1"/>
    <col min="42" max="42" width="5" style="12" customWidth="1"/>
    <col min="43" max="43" width="23.5" style="12" customWidth="1"/>
    <col min="44" max="44" width="11" style="12"/>
    <col min="45" max="45" width="12.375" style="12" customWidth="1"/>
    <col min="46" max="46" width="12.625" style="12" customWidth="1"/>
    <col min="47" max="47" width="15.875" style="12" customWidth="1"/>
    <col min="48" max="49" width="11" style="12"/>
    <col min="50" max="50" width="13.625" style="19" bestFit="1" customWidth="1"/>
    <col min="51" max="51" width="12.5" style="19" bestFit="1" customWidth="1"/>
    <col min="52" max="57" width="11" style="12"/>
    <col min="58" max="58" width="16.125" style="12" customWidth="1"/>
    <col min="59" max="59" width="12.5" style="12" bestFit="1" customWidth="1"/>
    <col min="60" max="60" width="11.5" style="12" bestFit="1" customWidth="1"/>
    <col min="61" max="66" width="11" style="12"/>
    <col min="67" max="67" width="97.375" style="59" bestFit="1" customWidth="1"/>
    <col min="68" max="68" width="72.25" style="59" customWidth="1"/>
    <col min="69" max="69" width="12.25" style="12" bestFit="1" customWidth="1"/>
    <col min="70" max="70" width="13.375" style="12" bestFit="1" customWidth="1"/>
    <col min="71" max="71" width="12.25" style="12" bestFit="1" customWidth="1"/>
    <col min="72" max="72" width="13.375" style="12" bestFit="1" customWidth="1"/>
    <col min="73" max="73" width="16.875" style="12" customWidth="1"/>
    <col min="74" max="74" width="17" style="12" customWidth="1"/>
    <col min="75" max="75" width="26" style="12" customWidth="1"/>
    <col min="76" max="77" width="11" style="12"/>
    <col min="78" max="78" width="21.25" style="12" customWidth="1"/>
    <col min="79" max="16384" width="11" style="12"/>
  </cols>
  <sheetData>
    <row r="1" spans="1:78" s="9" customFormat="1" ht="5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6" t="s">
        <v>22</v>
      </c>
      <c r="X1" s="4" t="s">
        <v>23</v>
      </c>
      <c r="Y1" s="4" t="s">
        <v>24</v>
      </c>
      <c r="Z1" s="4" t="s">
        <v>23</v>
      </c>
      <c r="AA1" s="4" t="s">
        <v>25</v>
      </c>
      <c r="AB1" s="4" t="s">
        <v>26</v>
      </c>
      <c r="AC1" s="7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8" t="s">
        <v>38</v>
      </c>
      <c r="AO1" s="7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10" t="s">
        <v>47</v>
      </c>
      <c r="AY1" s="11" t="s">
        <v>48</v>
      </c>
      <c r="AZ1" s="9" t="s">
        <v>49</v>
      </c>
      <c r="BA1" s="9" t="s">
        <v>50</v>
      </c>
      <c r="BB1" s="41" t="s">
        <v>51</v>
      </c>
      <c r="BC1" s="41" t="s">
        <v>52</v>
      </c>
      <c r="BD1" s="41" t="s">
        <v>53</v>
      </c>
      <c r="BE1" s="42" t="s">
        <v>54</v>
      </c>
      <c r="BF1" s="42" t="s">
        <v>55</v>
      </c>
      <c r="BG1" s="42" t="s">
        <v>56</v>
      </c>
      <c r="BH1" s="42" t="s">
        <v>57</v>
      </c>
      <c r="BI1" s="42" t="s">
        <v>58</v>
      </c>
      <c r="BJ1" s="42" t="s">
        <v>59</v>
      </c>
      <c r="BK1" s="42" t="s">
        <v>60</v>
      </c>
      <c r="BL1" s="9" t="s">
        <v>61</v>
      </c>
      <c r="BM1" s="9" t="s">
        <v>62</v>
      </c>
      <c r="BN1" s="9" t="s">
        <v>63</v>
      </c>
      <c r="BO1" s="58" t="s">
        <v>64</v>
      </c>
      <c r="BP1" s="58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4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</row>
    <row r="2" spans="1:78" ht="15" customHeight="1" x14ac:dyDescent="0.2">
      <c r="A2" s="12" t="s">
        <v>76</v>
      </c>
      <c r="B2" s="12">
        <v>11045</v>
      </c>
      <c r="C2" s="12" t="s">
        <v>77</v>
      </c>
      <c r="D2" s="13" t="s">
        <v>78</v>
      </c>
      <c r="E2" s="13" t="s">
        <v>79</v>
      </c>
      <c r="F2" s="29" t="s">
        <v>80</v>
      </c>
      <c r="G2" s="12">
        <v>11045</v>
      </c>
      <c r="H2" s="15" t="s">
        <v>81</v>
      </c>
      <c r="I2" s="15" t="s">
        <v>82</v>
      </c>
      <c r="J2" s="13" t="s">
        <v>83</v>
      </c>
      <c r="K2" s="13">
        <v>3</v>
      </c>
      <c r="L2" s="16" t="s">
        <v>84</v>
      </c>
      <c r="M2" s="16" t="s">
        <v>85</v>
      </c>
      <c r="N2" s="16" t="s">
        <v>86</v>
      </c>
      <c r="O2" s="16" t="s">
        <v>87</v>
      </c>
      <c r="P2" s="12" t="s">
        <v>88</v>
      </c>
      <c r="Q2" s="16" t="s">
        <v>89</v>
      </c>
      <c r="R2" s="46">
        <v>0.45</v>
      </c>
      <c r="S2" s="16" t="s">
        <v>90</v>
      </c>
      <c r="T2" s="16" t="s">
        <v>91</v>
      </c>
      <c r="U2" s="16" t="s">
        <v>92</v>
      </c>
      <c r="V2" s="13">
        <v>20181024</v>
      </c>
      <c r="W2" s="13">
        <v>20181024</v>
      </c>
      <c r="X2" s="13">
        <v>229</v>
      </c>
      <c r="Y2" s="13" t="s">
        <v>93</v>
      </c>
      <c r="Z2" s="13">
        <v>143.72</v>
      </c>
      <c r="AA2" s="12">
        <v>2.13</v>
      </c>
      <c r="AB2" s="12">
        <v>1.71</v>
      </c>
      <c r="AC2" s="12">
        <v>24.1</v>
      </c>
      <c r="AD2" s="12">
        <f>AC2-7</f>
        <v>17.100000000000001</v>
      </c>
      <c r="AE2" s="13">
        <v>20181025</v>
      </c>
      <c r="AF2" s="13">
        <v>20181029</v>
      </c>
      <c r="AG2" s="18"/>
      <c r="AH2" s="18"/>
      <c r="AI2" s="13" t="s">
        <v>87</v>
      </c>
      <c r="AJ2" s="12">
        <v>12</v>
      </c>
      <c r="AK2" s="12" t="str">
        <f>VLOOKUP(AJ2, Indexes!$A$2:$B$49, 2)</f>
        <v>CTTGTA</v>
      </c>
      <c r="AL2" s="12">
        <v>28</v>
      </c>
      <c r="AM2" s="12">
        <v>15</v>
      </c>
      <c r="AO2" s="13" t="s">
        <v>94</v>
      </c>
      <c r="AQ2" s="12" t="s">
        <v>95</v>
      </c>
      <c r="AR2" s="12">
        <v>11.8</v>
      </c>
      <c r="AS2" s="12">
        <f>(100 * 2)/AR2</f>
        <v>16.949152542372879</v>
      </c>
      <c r="AT2" s="12">
        <f>100-AS2</f>
        <v>83.050847457627128</v>
      </c>
      <c r="AU2" s="12" t="s">
        <v>96</v>
      </c>
      <c r="AV2" s="12">
        <v>20191107</v>
      </c>
      <c r="AW2" s="12">
        <v>20191126</v>
      </c>
      <c r="AX2" s="19">
        <v>19286864</v>
      </c>
      <c r="AY2" s="19">
        <v>15105324</v>
      </c>
      <c r="AZ2" s="20">
        <f>AY2/AX2</f>
        <v>0.78319233235636443</v>
      </c>
      <c r="BA2" s="12" t="str">
        <f>CONCATENATE("preprocessing/",A2, "/outputs/salmon_lpanamensis_v36/quant.sf")</f>
        <v>preprocessing/TMRC20001/outputs/salmon_lpanamensis_v36/quant.sf</v>
      </c>
      <c r="BF2" s="12" t="str">
        <f>CONCATENATE("preprocessing/", A2, "/outputs/03hisat2_lpanamensis_v36/sno_gene_ID.count.xz")</f>
        <v>preprocessing/TMRC20001/outputs/03hisat2_lpanamensis_v36/sno_gene_ID.count.xz</v>
      </c>
      <c r="BG2" s="19">
        <v>12482273</v>
      </c>
      <c r="BH2" s="19">
        <v>1040968</v>
      </c>
      <c r="BI2" s="20">
        <f>(BH2+BG2)/AY2</f>
        <v>0.89526321977602075</v>
      </c>
      <c r="BO2" s="59" t="str">
        <f>CONCATENATE("preprocessing/", A2, "/outputs/vcfutils_lpanamensis_v36/r1_trimmed_lpanamensis_v36_count.txt")</f>
        <v>preprocessing/TMRC20001/outputs/vcfutils_lpanamensis_v36/r1_trimmed_lpanamensis_v36_count.txt</v>
      </c>
      <c r="BP2" s="59" t="str">
        <f>CONCATENATE("preprocessing/", A2, "/outputs/40freebayes_lpanamensis_v36/all_tags.txt.xz")</f>
        <v>preprocessing/TMRC20001/outputs/40freebayes_lpanamensis_v36/all_tags.txt.xz</v>
      </c>
      <c r="BQ2" s="12">
        <v>9</v>
      </c>
      <c r="BR2" s="12">
        <v>287</v>
      </c>
      <c r="BU2" s="12" t="s">
        <v>88</v>
      </c>
      <c r="BV2" s="38" t="s">
        <v>97</v>
      </c>
      <c r="BW2" s="12" t="s">
        <v>98</v>
      </c>
      <c r="BX2" s="12" t="s">
        <v>99</v>
      </c>
      <c r="BY2" s="12" t="s">
        <v>100</v>
      </c>
      <c r="BZ2" s="12" t="s">
        <v>97</v>
      </c>
    </row>
    <row r="3" spans="1:78" ht="15" customHeight="1" x14ac:dyDescent="0.2">
      <c r="A3" s="12" t="s">
        <v>108</v>
      </c>
      <c r="B3" s="12">
        <v>12345</v>
      </c>
      <c r="C3" s="12" t="s">
        <v>77</v>
      </c>
      <c r="D3" s="13" t="s">
        <v>78</v>
      </c>
      <c r="E3" s="13" t="s">
        <v>79</v>
      </c>
      <c r="F3" s="29" t="s">
        <v>80</v>
      </c>
      <c r="G3" s="12">
        <v>12345</v>
      </c>
      <c r="H3" s="15" t="s">
        <v>81</v>
      </c>
      <c r="I3" s="15" t="s">
        <v>82</v>
      </c>
      <c r="J3" s="13" t="s">
        <v>83</v>
      </c>
      <c r="K3" s="13">
        <v>2</v>
      </c>
      <c r="L3" s="16" t="s">
        <v>84</v>
      </c>
      <c r="M3" s="16" t="s">
        <v>101</v>
      </c>
      <c r="N3" s="16" t="s">
        <v>102</v>
      </c>
      <c r="O3" s="16" t="s">
        <v>87</v>
      </c>
      <c r="P3" s="12" t="s">
        <v>103</v>
      </c>
      <c r="Q3" s="16" t="s">
        <v>104</v>
      </c>
      <c r="R3" s="46">
        <v>0.99</v>
      </c>
      <c r="S3" s="16" t="s">
        <v>105</v>
      </c>
      <c r="T3" s="70" t="s">
        <v>106</v>
      </c>
      <c r="U3" s="16" t="s">
        <v>92</v>
      </c>
      <c r="V3" s="13">
        <v>20181024</v>
      </c>
      <c r="W3" s="17"/>
      <c r="X3" s="12">
        <v>30</v>
      </c>
      <c r="Y3" s="13" t="s">
        <v>93</v>
      </c>
      <c r="Z3" s="13" t="s">
        <v>109</v>
      </c>
      <c r="AA3" s="12" t="s">
        <v>109</v>
      </c>
      <c r="AB3" s="12" t="s">
        <v>109</v>
      </c>
      <c r="AE3" s="13">
        <v>20190221</v>
      </c>
      <c r="AF3" s="13">
        <v>20190221</v>
      </c>
      <c r="AG3" s="18"/>
      <c r="AH3" s="18"/>
      <c r="AI3" s="13" t="s">
        <v>107</v>
      </c>
      <c r="AJ3" s="13">
        <v>18</v>
      </c>
      <c r="AK3" s="12" t="str">
        <f>VLOOKUP(AJ3, Indexes!$A$2:$B$49, 2)</f>
        <v>GTCCGC</v>
      </c>
      <c r="AL3" s="12">
        <v>28</v>
      </c>
      <c r="AM3" s="12">
        <v>28</v>
      </c>
      <c r="AN3" s="62"/>
      <c r="AO3" s="12" t="s">
        <v>110</v>
      </c>
      <c r="AQ3" s="12" t="s">
        <v>111</v>
      </c>
      <c r="AR3" s="12">
        <v>1.7</v>
      </c>
      <c r="AS3" s="12">
        <f>(10 * 2)/AR3</f>
        <v>11.764705882352942</v>
      </c>
      <c r="AT3" s="12">
        <f>10-AS3</f>
        <v>-1.764705882352942</v>
      </c>
      <c r="AU3" s="12" t="s">
        <v>96</v>
      </c>
      <c r="AV3" s="12">
        <v>20191107</v>
      </c>
      <c r="AW3" s="12">
        <v>20191126</v>
      </c>
      <c r="AX3" s="19">
        <v>39065628</v>
      </c>
      <c r="AY3" s="19">
        <v>36408090</v>
      </c>
      <c r="AZ3" s="20">
        <f>AY3/AX3</f>
        <v>0.93197247462654387</v>
      </c>
      <c r="BA3" s="12" t="str">
        <f>CONCATENATE("preprocessing/",A3, "/outputs/salmon_lpanamensis_v36/quant.sf")</f>
        <v>preprocessing/TMRC20002/outputs/salmon_lpanamensis_v36/quant.sf</v>
      </c>
      <c r="BF3" s="12" t="str">
        <f>CONCATENATE("preprocessing/", A3, "/outputs/03hisat2_lpanamensis_v36/sno_gene_ID.count.xz")</f>
        <v>preprocessing/TMRC20002/outputs/03hisat2_lpanamensis_v36/sno_gene_ID.count.xz</v>
      </c>
      <c r="BG3" s="19">
        <v>32111050</v>
      </c>
      <c r="BH3" s="19">
        <v>3428328</v>
      </c>
      <c r="BI3" s="20">
        <f>(BH3+BG3)/AY3</f>
        <v>0.97613958875623519</v>
      </c>
      <c r="BO3" s="59" t="str">
        <f>CONCATENATE("preprocessing/", A3, "/outputs/vcfutils_lpanamensis_v36/r1_trimmed_lpanamensis_v36_count.txt")</f>
        <v>preprocessing/TMRC20002/outputs/vcfutils_lpanamensis_v36/r1_trimmed_lpanamensis_v36_count.txt</v>
      </c>
      <c r="BP3" s="59" t="str">
        <f>CONCATENATE("preprocessing/", A3, "/outputs/40freebayes_lpanamensis_v36/all_tags.txt.xz")</f>
        <v>preprocessing/TMRC20002/outputs/40freebayes_lpanamensis_v36/all_tags.txt.xz</v>
      </c>
      <c r="BQ3" s="12">
        <v>0</v>
      </c>
      <c r="BR3" s="12">
        <v>164</v>
      </c>
      <c r="BU3" s="12" t="s">
        <v>103</v>
      </c>
      <c r="BV3" s="12" t="s">
        <v>112</v>
      </c>
      <c r="BW3" s="12" t="s">
        <v>113</v>
      </c>
    </row>
    <row r="4" spans="1:78" ht="15" customHeight="1" x14ac:dyDescent="0.2">
      <c r="A4" s="47" t="s">
        <v>115</v>
      </c>
      <c r="B4" s="12">
        <v>10772</v>
      </c>
      <c r="C4" s="12" t="s">
        <v>77</v>
      </c>
      <c r="D4" s="13" t="s">
        <v>78</v>
      </c>
      <c r="E4" s="13" t="s">
        <v>79</v>
      </c>
      <c r="F4" s="29" t="s">
        <v>80</v>
      </c>
      <c r="G4" s="12">
        <v>10772</v>
      </c>
      <c r="H4" s="15" t="s">
        <v>81</v>
      </c>
      <c r="I4" s="15" t="s">
        <v>82</v>
      </c>
      <c r="J4" s="13" t="s">
        <v>83</v>
      </c>
      <c r="K4" s="13">
        <v>3</v>
      </c>
      <c r="L4" s="16" t="s">
        <v>84</v>
      </c>
      <c r="M4" s="16" t="s">
        <v>85</v>
      </c>
      <c r="N4" s="16" t="s">
        <v>86</v>
      </c>
      <c r="O4" s="16" t="s">
        <v>87</v>
      </c>
      <c r="P4" s="12" t="s">
        <v>88</v>
      </c>
      <c r="Q4" s="16" t="s">
        <v>89</v>
      </c>
      <c r="R4" s="46">
        <v>0.14000000000000001</v>
      </c>
      <c r="S4" s="16" t="s">
        <v>116</v>
      </c>
      <c r="T4" s="16" t="s">
        <v>91</v>
      </c>
      <c r="U4" s="16" t="s">
        <v>92</v>
      </c>
      <c r="V4" s="13">
        <v>20181024</v>
      </c>
      <c r="W4" s="13">
        <v>20181024</v>
      </c>
      <c r="X4" s="12">
        <v>477</v>
      </c>
      <c r="Y4" s="13" t="s">
        <v>93</v>
      </c>
      <c r="Z4" s="13">
        <v>202.44</v>
      </c>
      <c r="AA4" s="12">
        <v>2.11</v>
      </c>
      <c r="AB4" s="12">
        <v>1.93</v>
      </c>
      <c r="AC4" s="12">
        <v>26.4</v>
      </c>
      <c r="AD4" s="12">
        <f>AC4-4.9</f>
        <v>21.5</v>
      </c>
      <c r="AE4" s="13">
        <v>20201222</v>
      </c>
      <c r="AF4" s="13">
        <v>20201223</v>
      </c>
      <c r="AG4" s="22">
        <v>1.2</v>
      </c>
      <c r="AH4" s="22">
        <v>0.7</v>
      </c>
      <c r="AI4" s="13" t="s">
        <v>87</v>
      </c>
      <c r="AJ4" s="13">
        <v>1</v>
      </c>
      <c r="AK4" s="12" t="str">
        <f>VLOOKUP(AJ4, Indexes!$A$2:$B$49, 2)</f>
        <v>ATCACG</v>
      </c>
      <c r="AL4" s="12">
        <v>27</v>
      </c>
      <c r="AM4" s="12">
        <v>15</v>
      </c>
      <c r="AN4" s="12">
        <v>20210104</v>
      </c>
      <c r="AO4" s="13"/>
      <c r="AQ4" s="12" t="s">
        <v>117</v>
      </c>
      <c r="AR4" s="12">
        <v>30.4</v>
      </c>
      <c r="AU4" s="12" t="s">
        <v>118</v>
      </c>
      <c r="AW4" s="12">
        <v>20210608</v>
      </c>
      <c r="AX4" s="19">
        <v>27902155</v>
      </c>
      <c r="AY4" s="19">
        <v>23491673</v>
      </c>
      <c r="BF4" s="12" t="str">
        <f>CONCATENATE("preprocessing/", A4, "/outputs/03hisat2_lpanamensis_v36/sno_gene_ID.count.xz")</f>
        <v>preprocessing/TMRC20065/outputs/03hisat2_lpanamensis_v36/sno_gene_ID.count.xz</v>
      </c>
      <c r="BG4" s="19">
        <v>19328266</v>
      </c>
      <c r="BH4" s="19">
        <v>1105912</v>
      </c>
      <c r="BI4" s="20">
        <f>(BH4+BG4)/AY4</f>
        <v>0.86984771156996776</v>
      </c>
      <c r="BO4" s="59" t="str">
        <f t="shared" ref="BO4" si="0">CONCATENATE("preprocessing/", A4, "/outputs/vcfutils_lpanamensis_v36/r1_trimmed_lpanamensis_v36_count.txt")</f>
        <v>preprocessing/TMRC20065/outputs/vcfutils_lpanamensis_v36/r1_trimmed_lpanamensis_v36_count.txt</v>
      </c>
      <c r="BP4" s="59" t="str">
        <f>CONCATENATE("preprocessing/", A4, "/outputs/40freebayes_lpanamensis_v36/all_tags.txt.xz")</f>
        <v>preprocessing/TMRC20065/outputs/40freebayes_lpanamensis_v36/all_tags.txt.xz</v>
      </c>
      <c r="BQ4" s="12">
        <v>39</v>
      </c>
      <c r="BR4" s="12">
        <v>2190</v>
      </c>
      <c r="BS4" s="12">
        <v>351575</v>
      </c>
      <c r="BT4" s="12">
        <v>8</v>
      </c>
      <c r="BU4" s="12" t="s">
        <v>88</v>
      </c>
      <c r="BV4" s="12" t="s">
        <v>97</v>
      </c>
      <c r="BX4" s="12" t="s">
        <v>119</v>
      </c>
      <c r="BZ4" s="12" t="s">
        <v>97</v>
      </c>
    </row>
    <row r="5" spans="1:78" ht="15" customHeight="1" x14ac:dyDescent="0.2">
      <c r="A5" s="13" t="s">
        <v>121</v>
      </c>
      <c r="B5" s="12">
        <v>10763</v>
      </c>
      <c r="C5" s="12" t="s">
        <v>77</v>
      </c>
      <c r="D5" s="13" t="s">
        <v>78</v>
      </c>
      <c r="E5" s="13" t="s">
        <v>79</v>
      </c>
      <c r="F5" s="29" t="s">
        <v>80</v>
      </c>
      <c r="G5" s="12">
        <v>10763</v>
      </c>
      <c r="H5" s="15" t="s">
        <v>81</v>
      </c>
      <c r="I5" s="15" t="s">
        <v>82</v>
      </c>
      <c r="J5" s="13" t="s">
        <v>83</v>
      </c>
      <c r="K5" s="13">
        <v>3</v>
      </c>
      <c r="L5" s="16" t="s">
        <v>84</v>
      </c>
      <c r="M5" s="16" t="s">
        <v>85</v>
      </c>
      <c r="N5" s="16" t="s">
        <v>86</v>
      </c>
      <c r="O5" s="16" t="s">
        <v>87</v>
      </c>
      <c r="P5" s="12" t="s">
        <v>103</v>
      </c>
      <c r="Q5" s="16" t="s">
        <v>104</v>
      </c>
      <c r="R5" s="46">
        <v>0.99</v>
      </c>
      <c r="S5" s="16" t="s">
        <v>120</v>
      </c>
      <c r="T5" s="16" t="s">
        <v>91</v>
      </c>
      <c r="U5" s="16" t="s">
        <v>92</v>
      </c>
      <c r="V5" s="13">
        <v>20181024</v>
      </c>
      <c r="W5" s="17"/>
      <c r="X5" s="12">
        <v>40</v>
      </c>
      <c r="Y5" s="13" t="s">
        <v>93</v>
      </c>
      <c r="Z5" s="13" t="s">
        <v>109</v>
      </c>
      <c r="AA5" s="12" t="s">
        <v>109</v>
      </c>
      <c r="AB5" s="12" t="s">
        <v>109</v>
      </c>
      <c r="AE5" s="13">
        <v>20190221</v>
      </c>
      <c r="AF5" s="61"/>
      <c r="AG5" s="18"/>
      <c r="AH5" s="18"/>
      <c r="AI5" s="13" t="s">
        <v>107</v>
      </c>
      <c r="AJ5" s="23">
        <v>16</v>
      </c>
      <c r="AK5" s="12" t="str">
        <f>VLOOKUP(AJ5, Indexes!$A$2:$B$49, 2)</f>
        <v>CCGTCC</v>
      </c>
      <c r="AL5" s="12">
        <v>28</v>
      </c>
      <c r="AM5" s="12">
        <v>28</v>
      </c>
      <c r="AN5" s="62"/>
      <c r="AO5" s="12" t="s">
        <v>110</v>
      </c>
      <c r="AQ5" s="12" t="s">
        <v>122</v>
      </c>
      <c r="AR5" s="12">
        <v>1.3</v>
      </c>
      <c r="AS5" s="12">
        <f>(10 * 4)/AR5</f>
        <v>30.769230769230766</v>
      </c>
      <c r="AT5" s="12">
        <f>10-AS5</f>
        <v>-20.769230769230766</v>
      </c>
      <c r="AW5" s="12" t="s">
        <v>123</v>
      </c>
      <c r="BG5" s="19"/>
      <c r="BH5" s="19"/>
      <c r="BU5" s="12" t="s">
        <v>103</v>
      </c>
    </row>
    <row r="6" spans="1:78" ht="15" customHeight="1" x14ac:dyDescent="0.2">
      <c r="A6" s="12" t="s">
        <v>124</v>
      </c>
      <c r="B6" s="12">
        <v>12309</v>
      </c>
      <c r="C6" s="12" t="s">
        <v>77</v>
      </c>
      <c r="D6" s="13" t="s">
        <v>78</v>
      </c>
      <c r="E6" s="13" t="s">
        <v>79</v>
      </c>
      <c r="F6" s="29" t="s">
        <v>80</v>
      </c>
      <c r="G6" s="12">
        <v>12309</v>
      </c>
      <c r="H6" s="15" t="s">
        <v>81</v>
      </c>
      <c r="I6" s="15" t="s">
        <v>82</v>
      </c>
      <c r="J6" s="13" t="s">
        <v>83</v>
      </c>
      <c r="K6" s="13">
        <v>3</v>
      </c>
      <c r="L6" s="16" t="s">
        <v>84</v>
      </c>
      <c r="M6" s="16" t="s">
        <v>101</v>
      </c>
      <c r="N6" s="16" t="s">
        <v>102</v>
      </c>
      <c r="O6" s="16" t="s">
        <v>87</v>
      </c>
      <c r="P6" s="12" t="s">
        <v>103</v>
      </c>
      <c r="Q6" s="16" t="s">
        <v>104</v>
      </c>
      <c r="R6" s="46">
        <v>0.99</v>
      </c>
      <c r="S6" s="16" t="s">
        <v>125</v>
      </c>
      <c r="T6" s="70" t="s">
        <v>106</v>
      </c>
      <c r="U6" s="16" t="s">
        <v>92</v>
      </c>
      <c r="V6" s="13">
        <v>20181024</v>
      </c>
      <c r="W6" s="13">
        <v>20181024</v>
      </c>
      <c r="X6" s="12">
        <v>310</v>
      </c>
      <c r="Y6" s="13" t="s">
        <v>93</v>
      </c>
      <c r="Z6" s="13">
        <v>159.74</v>
      </c>
      <c r="AA6" s="12">
        <v>2.1</v>
      </c>
      <c r="AB6" s="12">
        <v>1.94</v>
      </c>
      <c r="AC6" s="12">
        <v>25.3</v>
      </c>
      <c r="AD6" s="12">
        <f>AC6-6.3</f>
        <v>19</v>
      </c>
      <c r="AE6" s="13">
        <v>20181107</v>
      </c>
      <c r="AF6" s="13">
        <v>20181120</v>
      </c>
      <c r="AG6" s="18"/>
      <c r="AH6" s="18"/>
      <c r="AI6" s="13" t="s">
        <v>87</v>
      </c>
      <c r="AJ6" s="13">
        <v>7</v>
      </c>
      <c r="AK6" s="12" t="str">
        <f>VLOOKUP(AJ6, Indexes!$A$2:$B$49, 2)</f>
        <v>CAGATC</v>
      </c>
      <c r="AL6" s="12">
        <v>28</v>
      </c>
      <c r="AM6" s="12">
        <v>15</v>
      </c>
      <c r="AN6" s="62"/>
      <c r="AO6" s="13" t="s">
        <v>94</v>
      </c>
      <c r="AQ6" s="12" t="s">
        <v>126</v>
      </c>
      <c r="AR6" s="12">
        <v>7</v>
      </c>
      <c r="AS6" s="12">
        <f>(10 * 2)/AR6</f>
        <v>2.8571428571428572</v>
      </c>
      <c r="AT6" s="12">
        <f>10-AS6</f>
        <v>7.1428571428571423</v>
      </c>
      <c r="AU6" s="12" t="s">
        <v>96</v>
      </c>
      <c r="AV6" s="12">
        <v>20191107</v>
      </c>
      <c r="AW6" s="12">
        <v>20191126</v>
      </c>
      <c r="AX6" s="19">
        <v>1759858</v>
      </c>
      <c r="AY6" s="19">
        <v>1443247</v>
      </c>
      <c r="AZ6" s="20">
        <f>AY6/AX6</f>
        <v>0.82009287112937523</v>
      </c>
      <c r="BA6" s="12" t="str">
        <f t="shared" ref="BA6:BA7" si="1">CONCATENATE("preprocessing/",A6, "/outputs/salmon_lpanamensis_v36/quant.sf")</f>
        <v>preprocessing/TMRC20004/outputs/salmon_lpanamensis_v36/quant.sf</v>
      </c>
      <c r="BF6" s="12" t="str">
        <f t="shared" ref="BF6:BF7" si="2">CONCATENATE("preprocessing/", A6, "/outputs/03hisat2_lpanamensis_v36/sno_gene_ID.count.xz")</f>
        <v>preprocessing/TMRC20004/outputs/03hisat2_lpanamensis_v36/sno_gene_ID.count.xz</v>
      </c>
      <c r="BG6" s="19">
        <v>1173866</v>
      </c>
      <c r="BH6" s="19">
        <v>94210</v>
      </c>
      <c r="BI6" s="20">
        <f>(BH6+BG6)/AY6</f>
        <v>0.87862715113906353</v>
      </c>
      <c r="BO6" s="59" t="str">
        <f t="shared" ref="BO6:BO7" si="3">CONCATENATE("preprocessing/", A6, "/outputs/vcfutils_lpanamensis_v36/r1_trimmed_lpanamensis_v36_count.txt")</f>
        <v>preprocessing/TMRC20004/outputs/vcfutils_lpanamensis_v36/r1_trimmed_lpanamensis_v36_count.txt</v>
      </c>
      <c r="BP6" s="59" t="str">
        <f t="shared" ref="BP6:BP7" si="4">CONCATENATE("preprocessing/", A6, "/outputs/40freebayes_lpanamensis_v36/all_tags.txt.xz")</f>
        <v>preprocessing/TMRC20004/outputs/40freebayes_lpanamensis_v36/all_tags.txt.xz</v>
      </c>
      <c r="BQ6" s="12">
        <v>2</v>
      </c>
      <c r="BR6" s="12">
        <v>85</v>
      </c>
      <c r="BU6" s="12" t="s">
        <v>103</v>
      </c>
      <c r="BV6" s="12" t="s">
        <v>112</v>
      </c>
    </row>
    <row r="7" spans="1:78" ht="15" customHeight="1" x14ac:dyDescent="0.2">
      <c r="A7" s="12" t="s">
        <v>127</v>
      </c>
      <c r="B7" s="12">
        <v>8190</v>
      </c>
      <c r="C7" s="12" t="s">
        <v>77</v>
      </c>
      <c r="D7" s="13" t="s">
        <v>78</v>
      </c>
      <c r="E7" s="13" t="s">
        <v>79</v>
      </c>
      <c r="F7" s="29" t="s">
        <v>80</v>
      </c>
      <c r="G7" s="12">
        <v>8190</v>
      </c>
      <c r="H7" s="15" t="s">
        <v>81</v>
      </c>
      <c r="I7" s="15" t="s">
        <v>82</v>
      </c>
      <c r="J7" s="13" t="s">
        <v>83</v>
      </c>
      <c r="K7" s="13">
        <v>4</v>
      </c>
      <c r="L7" s="16" t="s">
        <v>84</v>
      </c>
      <c r="M7" s="16" t="s">
        <v>109</v>
      </c>
      <c r="N7" s="16" t="s">
        <v>112</v>
      </c>
      <c r="O7" s="16" t="s">
        <v>87</v>
      </c>
      <c r="P7" s="12" t="s">
        <v>103</v>
      </c>
      <c r="Q7" s="16" t="s">
        <v>104</v>
      </c>
      <c r="R7" s="46">
        <v>0.97</v>
      </c>
      <c r="S7" s="16" t="s">
        <v>128</v>
      </c>
      <c r="T7" s="70" t="s">
        <v>106</v>
      </c>
      <c r="U7" s="16" t="s">
        <v>92</v>
      </c>
      <c r="V7" s="13">
        <v>20181024</v>
      </c>
      <c r="W7" s="13">
        <v>20181024</v>
      </c>
      <c r="X7" s="12">
        <v>563</v>
      </c>
      <c r="Y7" s="13" t="s">
        <v>93</v>
      </c>
      <c r="Z7" s="13">
        <v>224.45</v>
      </c>
      <c r="AA7" s="12">
        <v>2.13</v>
      </c>
      <c r="AB7" s="12">
        <v>1.82</v>
      </c>
      <c r="AC7" s="12">
        <v>26.7</v>
      </c>
      <c r="AD7" s="12">
        <f>AC7-4.5</f>
        <v>22.2</v>
      </c>
      <c r="AE7" s="13">
        <v>20181107</v>
      </c>
      <c r="AF7" s="13">
        <v>20181120</v>
      </c>
      <c r="AG7" s="18"/>
      <c r="AH7" s="18"/>
      <c r="AI7" s="13" t="s">
        <v>87</v>
      </c>
      <c r="AJ7" s="12">
        <v>13</v>
      </c>
      <c r="AK7" s="12" t="str">
        <f>VLOOKUP(AJ7, Indexes!$A$2:$B$49, 2)</f>
        <v>AGTCAA</v>
      </c>
      <c r="AL7" s="12">
        <v>28</v>
      </c>
      <c r="AM7" s="12">
        <v>15</v>
      </c>
      <c r="AN7" s="62"/>
      <c r="AO7" s="13" t="s">
        <v>94</v>
      </c>
      <c r="AQ7" s="12" t="s">
        <v>129</v>
      </c>
      <c r="AR7" s="12">
        <v>11.5</v>
      </c>
      <c r="AS7" s="12">
        <f t="shared" ref="AS7" si="5">(100 * 2)/AR7</f>
        <v>17.391304347826086</v>
      </c>
      <c r="AT7" s="12">
        <f t="shared" ref="AT7" si="6">100-AS7</f>
        <v>82.608695652173907</v>
      </c>
      <c r="AU7" s="12" t="s">
        <v>96</v>
      </c>
      <c r="AV7" s="12">
        <v>20191107</v>
      </c>
      <c r="AW7" s="12">
        <v>20191126</v>
      </c>
      <c r="AX7" s="19">
        <v>32861617</v>
      </c>
      <c r="AY7" s="19">
        <v>29959870</v>
      </c>
      <c r="AZ7" s="20">
        <f>AY7/AX7</f>
        <v>0.91169798491656695</v>
      </c>
      <c r="BA7" s="12" t="str">
        <f t="shared" si="1"/>
        <v>preprocessing/TMRC20005/outputs/salmon_lpanamensis_v36/quant.sf</v>
      </c>
      <c r="BF7" s="12" t="str">
        <f t="shared" si="2"/>
        <v>preprocessing/TMRC20005/outputs/03hisat2_lpanamensis_v36/sno_gene_ID.count.xz</v>
      </c>
      <c r="BG7" s="19">
        <v>27077607</v>
      </c>
      <c r="BH7" s="19">
        <v>2094699</v>
      </c>
      <c r="BI7" s="20">
        <f>(BH7+BG7)/AY7</f>
        <v>0.97371270302574742</v>
      </c>
      <c r="BO7" s="59" t="str">
        <f t="shared" si="3"/>
        <v>preprocessing/TMRC20005/outputs/vcfutils_lpanamensis_v36/r1_trimmed_lpanamensis_v36_count.txt</v>
      </c>
      <c r="BP7" s="59" t="str">
        <f t="shared" si="4"/>
        <v>preprocessing/TMRC20005/outputs/40freebayes_lpanamensis_v36/all_tags.txt.xz</v>
      </c>
      <c r="BQ7" s="12">
        <v>30</v>
      </c>
      <c r="BR7" s="12">
        <v>187</v>
      </c>
      <c r="BU7" s="12" t="s">
        <v>103</v>
      </c>
      <c r="BV7" s="12" t="s">
        <v>130</v>
      </c>
      <c r="BX7" s="12" t="s">
        <v>99</v>
      </c>
      <c r="BY7" s="12" t="s">
        <v>100</v>
      </c>
      <c r="BZ7" s="12" t="s">
        <v>130</v>
      </c>
    </row>
    <row r="8" spans="1:78" ht="16.5" x14ac:dyDescent="0.2">
      <c r="A8" s="13" t="s">
        <v>132</v>
      </c>
      <c r="B8" s="13">
        <v>2169</v>
      </c>
      <c r="C8" s="12" t="s">
        <v>77</v>
      </c>
      <c r="D8" s="13" t="s">
        <v>78</v>
      </c>
      <c r="E8" s="13" t="s">
        <v>79</v>
      </c>
      <c r="F8" s="29" t="s">
        <v>80</v>
      </c>
      <c r="G8" s="13">
        <v>2169</v>
      </c>
      <c r="H8" s="15" t="s">
        <v>81</v>
      </c>
      <c r="I8" s="15" t="s">
        <v>82</v>
      </c>
      <c r="J8" s="13" t="s">
        <v>83</v>
      </c>
      <c r="K8" s="13">
        <v>2</v>
      </c>
      <c r="L8" s="16" t="s">
        <v>84</v>
      </c>
      <c r="M8" s="71" t="s">
        <v>109</v>
      </c>
      <c r="N8" s="16" t="s">
        <v>112</v>
      </c>
      <c r="O8" s="16" t="s">
        <v>87</v>
      </c>
      <c r="P8" s="12" t="s">
        <v>88</v>
      </c>
      <c r="Q8" s="16" t="s">
        <v>89</v>
      </c>
      <c r="R8" s="46">
        <v>0</v>
      </c>
      <c r="S8" s="16" t="s">
        <v>133</v>
      </c>
      <c r="T8" s="16" t="s">
        <v>91</v>
      </c>
      <c r="U8" s="16" t="s">
        <v>92</v>
      </c>
      <c r="V8" s="13">
        <v>20181024</v>
      </c>
      <c r="W8" s="13">
        <v>20181113</v>
      </c>
      <c r="X8" s="12">
        <v>171</v>
      </c>
      <c r="Y8" s="13" t="s">
        <v>93</v>
      </c>
      <c r="Z8" s="13">
        <v>166.76</v>
      </c>
      <c r="AA8" s="12">
        <v>2.13</v>
      </c>
      <c r="AB8" s="12">
        <v>1.93</v>
      </c>
      <c r="AC8" s="12">
        <v>22.7</v>
      </c>
      <c r="AD8" s="12">
        <f>AC8-6</f>
        <v>16.7</v>
      </c>
      <c r="AE8" s="13">
        <v>20181113</v>
      </c>
      <c r="AF8" s="13">
        <v>20181120</v>
      </c>
      <c r="AG8" s="18"/>
      <c r="AH8" s="18"/>
      <c r="AI8" s="13" t="s">
        <v>87</v>
      </c>
      <c r="AJ8" s="21">
        <v>19</v>
      </c>
      <c r="AK8" s="12" t="str">
        <f>VLOOKUP(AJ8, Indexes!$A$2:$B$49, 2)</f>
        <v>GTGAAA</v>
      </c>
      <c r="AL8" s="12">
        <v>28</v>
      </c>
      <c r="AM8" s="12">
        <v>15</v>
      </c>
      <c r="AN8" s="62"/>
      <c r="AO8" s="13" t="s">
        <v>94</v>
      </c>
      <c r="AQ8" s="12" t="s">
        <v>134</v>
      </c>
      <c r="AR8" s="12">
        <v>3.1</v>
      </c>
      <c r="AS8" s="12">
        <f>(10 * 4)/AR8</f>
        <v>12.903225806451612</v>
      </c>
      <c r="AT8" s="12">
        <f>10-AS8</f>
        <v>-2.9032258064516121</v>
      </c>
      <c r="AW8" s="12" t="s">
        <v>123</v>
      </c>
      <c r="BG8" s="19"/>
      <c r="BH8" s="19"/>
      <c r="BU8" s="12" t="s">
        <v>88</v>
      </c>
    </row>
    <row r="9" spans="1:78" ht="15" customHeight="1" x14ac:dyDescent="0.2">
      <c r="A9" s="47" t="s">
        <v>144</v>
      </c>
      <c r="B9" s="12">
        <v>1131</v>
      </c>
      <c r="C9" s="12" t="s">
        <v>77</v>
      </c>
      <c r="D9" s="13" t="s">
        <v>78</v>
      </c>
      <c r="E9" s="13" t="s">
        <v>79</v>
      </c>
      <c r="F9" s="29" t="s">
        <v>80</v>
      </c>
      <c r="G9" s="12">
        <v>1131</v>
      </c>
      <c r="H9" s="15" t="s">
        <v>81</v>
      </c>
      <c r="I9" s="15" t="s">
        <v>82</v>
      </c>
      <c r="J9" s="13" t="s">
        <v>83</v>
      </c>
      <c r="K9" s="13">
        <v>2</v>
      </c>
      <c r="L9" s="16" t="s">
        <v>84</v>
      </c>
      <c r="M9" s="16" t="s">
        <v>109</v>
      </c>
      <c r="N9" s="16" t="s">
        <v>112</v>
      </c>
      <c r="O9" s="16" t="s">
        <v>87</v>
      </c>
      <c r="P9" s="12" t="s">
        <v>88</v>
      </c>
      <c r="Q9" s="16" t="s">
        <v>89</v>
      </c>
      <c r="R9" s="46">
        <v>0</v>
      </c>
      <c r="S9" s="67" t="s">
        <v>145</v>
      </c>
      <c r="T9" s="16" t="s">
        <v>91</v>
      </c>
      <c r="U9" s="16" t="s">
        <v>92</v>
      </c>
      <c r="V9" s="13">
        <v>20190813</v>
      </c>
      <c r="W9" s="13">
        <v>20190822</v>
      </c>
      <c r="X9" s="13">
        <v>690</v>
      </c>
      <c r="Y9" s="13" t="s">
        <v>93</v>
      </c>
      <c r="Z9" s="13" t="s">
        <v>109</v>
      </c>
      <c r="AA9" s="12" t="s">
        <v>109</v>
      </c>
      <c r="AB9" s="12" t="s">
        <v>109</v>
      </c>
      <c r="AC9" s="13"/>
      <c r="AD9" s="13"/>
      <c r="AE9" s="13">
        <v>20201221</v>
      </c>
      <c r="AF9" s="13">
        <v>20201223</v>
      </c>
      <c r="AG9" s="22">
        <v>1</v>
      </c>
      <c r="AH9" s="22">
        <v>0.7</v>
      </c>
      <c r="AI9" s="13" t="s">
        <v>87</v>
      </c>
      <c r="AJ9" s="13">
        <v>2</v>
      </c>
      <c r="AK9" s="12" t="str">
        <f>VLOOKUP(AJ9, Indexes!$A$2:$B$49, 2)</f>
        <v>CGATGT</v>
      </c>
      <c r="AL9" s="13">
        <v>27</v>
      </c>
      <c r="AM9" s="13">
        <v>15</v>
      </c>
      <c r="AN9" s="12">
        <v>20210104</v>
      </c>
      <c r="AQ9" s="12" t="s">
        <v>146</v>
      </c>
      <c r="AR9" s="12">
        <v>24.7</v>
      </c>
      <c r="AU9" s="12" t="s">
        <v>118</v>
      </c>
      <c r="AW9" s="12">
        <v>20210608</v>
      </c>
      <c r="AX9" s="19">
        <v>15161175</v>
      </c>
      <c r="AY9" s="19">
        <v>12926901</v>
      </c>
      <c r="AZ9" s="20">
        <f t="shared" ref="AZ9:AZ42" si="7">AY9/AX9</f>
        <v>0.85263187055093026</v>
      </c>
      <c r="BA9" s="12" t="str">
        <f t="shared" ref="BA9:BA42" si="8">CONCATENATE("preprocessing/",A9, "/outputs/salmon_lpanamensis_v36/quant.sf")</f>
        <v>preprocessing/TMRC20066/outputs/salmon_lpanamensis_v36/quant.sf</v>
      </c>
      <c r="BF9" s="12" t="str">
        <f t="shared" ref="BF9:BF42" si="9">CONCATENATE("preprocessing/", A9, "/outputs/03hisat2_lpanamensis_v36/sno_gene_ID.count.xz")</f>
        <v>preprocessing/TMRC20066/outputs/03hisat2_lpanamensis_v36/sno_gene_ID.count.xz</v>
      </c>
      <c r="BG9" s="19">
        <v>10806662</v>
      </c>
      <c r="BH9" s="19">
        <v>624234</v>
      </c>
      <c r="BI9" s="20">
        <f>(BH9+BG9)/AY9</f>
        <v>0.88427195350223542</v>
      </c>
      <c r="BO9" s="59" t="str">
        <f t="shared" ref="BO9" si="10">CONCATENATE("preprocessing/", A9, "/outputs/vcfutils_lpanamensis_v36/r1_trimmed_lpanamensis_v36_count.txt")</f>
        <v>preprocessing/TMRC20066/outputs/vcfutils_lpanamensis_v36/r1_trimmed_lpanamensis_v36_count.txt</v>
      </c>
      <c r="BP9" s="59" t="str">
        <f t="shared" ref="BP9:BP36" si="11">CONCATENATE("preprocessing/", A9, "/outputs/40freebayes_lpanamensis_v36/all_tags.txt.xz")</f>
        <v>preprocessing/TMRC20066/outputs/40freebayes_lpanamensis_v36/all_tags.txt.xz</v>
      </c>
      <c r="BQ9" s="12">
        <v>14</v>
      </c>
      <c r="BR9" s="12">
        <v>226</v>
      </c>
      <c r="BS9" s="12">
        <v>161535</v>
      </c>
      <c r="BT9" s="12">
        <v>1</v>
      </c>
      <c r="BU9" s="12" t="s">
        <v>88</v>
      </c>
      <c r="BV9" s="12" t="s">
        <v>97</v>
      </c>
      <c r="BX9" s="12" t="s">
        <v>147</v>
      </c>
      <c r="BZ9" s="12" t="s">
        <v>97</v>
      </c>
    </row>
    <row r="10" spans="1:78" ht="15" customHeight="1" x14ac:dyDescent="0.2">
      <c r="A10" s="13" t="s">
        <v>148</v>
      </c>
      <c r="B10" s="12" t="s">
        <v>149</v>
      </c>
      <c r="C10" s="12" t="s">
        <v>77</v>
      </c>
      <c r="D10" s="13" t="s">
        <v>78</v>
      </c>
      <c r="E10" s="13" t="s">
        <v>79</v>
      </c>
      <c r="F10" s="29" t="s">
        <v>80</v>
      </c>
      <c r="G10" s="12" t="s">
        <v>149</v>
      </c>
      <c r="H10" s="15" t="s">
        <v>81</v>
      </c>
      <c r="I10" s="15" t="s">
        <v>82</v>
      </c>
      <c r="J10" s="13" t="s">
        <v>83</v>
      </c>
      <c r="K10" s="13">
        <v>2</v>
      </c>
      <c r="L10" s="16" t="s">
        <v>84</v>
      </c>
      <c r="M10" s="16" t="s">
        <v>85</v>
      </c>
      <c r="N10" s="16" t="s">
        <v>86</v>
      </c>
      <c r="O10" s="16" t="s">
        <v>87</v>
      </c>
      <c r="P10" s="12" t="s">
        <v>103</v>
      </c>
      <c r="Q10" s="16" t="s">
        <v>104</v>
      </c>
      <c r="R10" s="46">
        <v>0.97</v>
      </c>
      <c r="S10" s="16" t="s">
        <v>150</v>
      </c>
      <c r="T10" s="70" t="s">
        <v>106</v>
      </c>
      <c r="U10" s="16" t="s">
        <v>92</v>
      </c>
      <c r="V10" s="13">
        <v>20190517</v>
      </c>
      <c r="W10" s="13">
        <v>20190703</v>
      </c>
      <c r="X10" s="13">
        <v>448</v>
      </c>
      <c r="Y10" s="13" t="s">
        <v>93</v>
      </c>
      <c r="Z10" s="12">
        <v>457.97</v>
      </c>
      <c r="AA10" s="12">
        <v>2.15</v>
      </c>
      <c r="AB10" s="12">
        <v>2.31</v>
      </c>
      <c r="AC10" s="13"/>
      <c r="AD10" s="13"/>
      <c r="AE10" s="13">
        <v>20190918</v>
      </c>
      <c r="AF10" s="13">
        <v>20190919</v>
      </c>
      <c r="AG10" s="18"/>
      <c r="AH10" s="18"/>
      <c r="AI10" s="13" t="s">
        <v>87</v>
      </c>
      <c r="AJ10" s="13">
        <v>21</v>
      </c>
      <c r="AK10" s="12" t="str">
        <f>VLOOKUP(AJ10, Indexes!$A$2:$B$49, 2)</f>
        <v>GTTTCG</v>
      </c>
      <c r="AL10" s="13">
        <v>27</v>
      </c>
      <c r="AM10" s="13">
        <v>15</v>
      </c>
      <c r="AN10" s="61"/>
      <c r="AQ10" s="12" t="s">
        <v>151</v>
      </c>
      <c r="AR10" s="12">
        <v>40.4</v>
      </c>
      <c r="AS10" s="12">
        <f>(100 * 4)/AR10</f>
        <v>9.9009900990099009</v>
      </c>
      <c r="AT10" s="12">
        <f t="shared" ref="AT10:AT12" si="12">100-AS10</f>
        <v>90.099009900990097</v>
      </c>
      <c r="AU10" s="12" t="s">
        <v>141</v>
      </c>
      <c r="AV10" s="12">
        <v>20210427</v>
      </c>
      <c r="AW10" s="12">
        <v>20210427</v>
      </c>
      <c r="AX10" s="19">
        <v>33977055</v>
      </c>
      <c r="AY10" s="19">
        <v>21425315</v>
      </c>
      <c r="AZ10" s="20">
        <f t="shared" si="7"/>
        <v>0.63058187356143725</v>
      </c>
      <c r="BA10" s="12" t="str">
        <f t="shared" si="8"/>
        <v>preprocessing/TMRC20039/outputs/salmon_lpanamensis_v36/quant.sf</v>
      </c>
      <c r="BF10" s="12" t="str">
        <f t="shared" si="9"/>
        <v>preprocessing/TMRC20039/outputs/03hisat2_lpanamensis_v36/sno_gene_ID.count.xz</v>
      </c>
      <c r="BG10" s="19">
        <v>19464169</v>
      </c>
      <c r="BH10" s="19">
        <v>1191807</v>
      </c>
      <c r="BI10" s="20">
        <f t="shared" ref="BI10:BI12" si="13">(BH10+BG10)/AY10</f>
        <v>0.96409205652285623</v>
      </c>
      <c r="BL10" s="12">
        <v>319672</v>
      </c>
      <c r="BM10" s="12">
        <v>47820</v>
      </c>
      <c r="BO10" s="59" t="str">
        <f>CONCATENATE("preprocessing/", A10, "/outputs/vcfutils_lpanamensis_v36/r1_trimmed_lpanamensis_v36_count.txt")</f>
        <v>preprocessing/TMRC20039/outputs/vcfutils_lpanamensis_v36/r1_trimmed_lpanamensis_v36_count.txt</v>
      </c>
      <c r="BP10" s="59" t="str">
        <f t="shared" si="11"/>
        <v>preprocessing/TMRC20039/outputs/40freebayes_lpanamensis_v36/all_tags.txt.xz</v>
      </c>
      <c r="BQ10" s="12">
        <v>4</v>
      </c>
      <c r="BR10" s="12">
        <v>51878</v>
      </c>
      <c r="BS10" s="12">
        <v>182219</v>
      </c>
      <c r="BT10" s="12">
        <v>5</v>
      </c>
      <c r="BU10" s="12" t="s">
        <v>103</v>
      </c>
      <c r="BV10" s="12" t="s">
        <v>130</v>
      </c>
    </row>
    <row r="11" spans="1:78" ht="15" customHeight="1" x14ac:dyDescent="0.2">
      <c r="A11" s="13" t="s">
        <v>152</v>
      </c>
      <c r="B11" s="12">
        <v>2482</v>
      </c>
      <c r="C11" s="12" t="s">
        <v>77</v>
      </c>
      <c r="D11" s="13" t="s">
        <v>78</v>
      </c>
      <c r="E11" s="13" t="s">
        <v>79</v>
      </c>
      <c r="F11" s="29" t="s">
        <v>80</v>
      </c>
      <c r="G11" s="12">
        <v>2482</v>
      </c>
      <c r="H11" s="15" t="s">
        <v>81</v>
      </c>
      <c r="I11" s="15" t="s">
        <v>82</v>
      </c>
      <c r="J11" s="13" t="s">
        <v>83</v>
      </c>
      <c r="K11" s="13">
        <v>2</v>
      </c>
      <c r="L11" s="16" t="s">
        <v>84</v>
      </c>
      <c r="M11" s="16" t="s">
        <v>109</v>
      </c>
      <c r="N11" s="16" t="s">
        <v>112</v>
      </c>
      <c r="O11" s="16" t="s">
        <v>87</v>
      </c>
      <c r="P11" s="12" t="s">
        <v>88</v>
      </c>
      <c r="Q11" s="16" t="s">
        <v>89</v>
      </c>
      <c r="R11" s="46">
        <v>0</v>
      </c>
      <c r="S11" s="16" t="s">
        <v>153</v>
      </c>
      <c r="T11" s="16" t="s">
        <v>91</v>
      </c>
      <c r="U11" s="16" t="s">
        <v>92</v>
      </c>
      <c r="V11" s="13">
        <v>20190813</v>
      </c>
      <c r="W11" s="13">
        <v>20190822</v>
      </c>
      <c r="X11" s="13">
        <v>249</v>
      </c>
      <c r="Y11" s="13" t="s">
        <v>93</v>
      </c>
      <c r="Z11" s="13" t="s">
        <v>109</v>
      </c>
      <c r="AA11" s="12" t="s">
        <v>109</v>
      </c>
      <c r="AB11" s="12" t="s">
        <v>109</v>
      </c>
      <c r="AC11" s="13"/>
      <c r="AD11" s="13"/>
      <c r="AE11" s="13">
        <v>20190911</v>
      </c>
      <c r="AF11" s="13">
        <v>20190917</v>
      </c>
      <c r="AG11" s="18"/>
      <c r="AH11" s="18"/>
      <c r="AI11" s="13" t="s">
        <v>87</v>
      </c>
      <c r="AJ11" s="13">
        <v>18</v>
      </c>
      <c r="AK11" s="12" t="str">
        <f>VLOOKUP(AJ11, Indexes!$A$2:$B$49, 2)</f>
        <v>GTCCGC</v>
      </c>
      <c r="AL11" s="13">
        <v>27</v>
      </c>
      <c r="AM11" s="13">
        <v>15</v>
      </c>
      <c r="AN11" s="61"/>
      <c r="AQ11" s="12" t="s">
        <v>154</v>
      </c>
      <c r="AR11" s="12">
        <v>44.2</v>
      </c>
      <c r="AS11" s="12">
        <f>(100 * 4)/AR11</f>
        <v>9.0497737556561084</v>
      </c>
      <c r="AT11" s="12">
        <f t="shared" si="12"/>
        <v>90.950226244343895</v>
      </c>
      <c r="AU11" s="12" t="s">
        <v>141</v>
      </c>
      <c r="AV11" s="12">
        <v>20210427</v>
      </c>
      <c r="AW11" s="12">
        <v>20210427</v>
      </c>
      <c r="AX11" s="19">
        <v>28745261</v>
      </c>
      <c r="AY11" s="19">
        <v>18949839</v>
      </c>
      <c r="AZ11" s="20">
        <f t="shared" si="7"/>
        <v>0.65923349939316955</v>
      </c>
      <c r="BA11" s="12" t="str">
        <f t="shared" si="8"/>
        <v>preprocessing/TMRC20037/outputs/salmon_lpanamensis_v36/quant.sf</v>
      </c>
      <c r="BF11" s="12" t="str">
        <f t="shared" si="9"/>
        <v>preprocessing/TMRC20037/outputs/03hisat2_lpanamensis_v36/sno_gene_ID.count.xz</v>
      </c>
      <c r="BG11" s="19">
        <v>16547667</v>
      </c>
      <c r="BH11" s="19">
        <v>889097</v>
      </c>
      <c r="BI11" s="20">
        <f t="shared" si="13"/>
        <v>0.92015367518425883</v>
      </c>
      <c r="BL11" s="12">
        <v>805775</v>
      </c>
      <c r="BM11" s="12">
        <v>71242</v>
      </c>
      <c r="BO11" s="59" t="str">
        <f>CONCATENATE("preprocessing/", A11, "/outputs/vcfutils_lpanamensis_v36/r1_trimmed_lpanamensis_v36_count.txt")</f>
        <v>preprocessing/TMRC20037/outputs/vcfutils_lpanamensis_v36/r1_trimmed_lpanamensis_v36_count.txt</v>
      </c>
      <c r="BP11" s="59" t="str">
        <f t="shared" si="11"/>
        <v>preprocessing/TMRC20037/outputs/40freebayes_lpanamensis_v36/all_tags.txt.xz</v>
      </c>
      <c r="BQ11" s="12">
        <v>17</v>
      </c>
      <c r="BR11" s="12">
        <v>33204</v>
      </c>
      <c r="BS11" s="12">
        <v>190185</v>
      </c>
      <c r="BT11" s="12">
        <v>4</v>
      </c>
      <c r="BU11" s="12" t="s">
        <v>88</v>
      </c>
      <c r="BV11" s="12" t="s">
        <v>97</v>
      </c>
      <c r="BX11" s="12" t="s">
        <v>147</v>
      </c>
      <c r="BZ11" s="12" t="s">
        <v>97</v>
      </c>
    </row>
    <row r="12" spans="1:78" ht="15" customHeight="1" x14ac:dyDescent="0.2">
      <c r="A12" s="13" t="s">
        <v>155</v>
      </c>
      <c r="B12" s="12">
        <v>2168</v>
      </c>
      <c r="C12" s="12" t="s">
        <v>77</v>
      </c>
      <c r="D12" s="13" t="s">
        <v>78</v>
      </c>
      <c r="E12" s="13" t="s">
        <v>79</v>
      </c>
      <c r="F12" s="29" t="s">
        <v>80</v>
      </c>
      <c r="G12" s="12">
        <v>2168</v>
      </c>
      <c r="H12" s="15" t="s">
        <v>81</v>
      </c>
      <c r="I12" s="15" t="s">
        <v>82</v>
      </c>
      <c r="J12" s="13" t="s">
        <v>83</v>
      </c>
      <c r="K12" s="13">
        <v>2</v>
      </c>
      <c r="L12" s="16" t="s">
        <v>84</v>
      </c>
      <c r="M12" s="16" t="s">
        <v>109</v>
      </c>
      <c r="N12" s="16" t="s">
        <v>112</v>
      </c>
      <c r="O12" s="16" t="s">
        <v>87</v>
      </c>
      <c r="P12" s="12" t="s">
        <v>88</v>
      </c>
      <c r="Q12" s="16" t="s">
        <v>89</v>
      </c>
      <c r="R12" s="46">
        <v>0</v>
      </c>
      <c r="S12" s="16" t="s">
        <v>133</v>
      </c>
      <c r="T12" s="16" t="s">
        <v>91</v>
      </c>
      <c r="U12" s="16" t="s">
        <v>92</v>
      </c>
      <c r="V12" s="13">
        <v>20190813</v>
      </c>
      <c r="W12" s="13">
        <v>20190822</v>
      </c>
      <c r="X12" s="13">
        <v>453</v>
      </c>
      <c r="Y12" s="13" t="s">
        <v>93</v>
      </c>
      <c r="Z12" s="13" t="s">
        <v>109</v>
      </c>
      <c r="AA12" s="12" t="s">
        <v>109</v>
      </c>
      <c r="AB12" s="12" t="s">
        <v>109</v>
      </c>
      <c r="AC12" s="13"/>
      <c r="AD12" s="13"/>
      <c r="AE12" s="13">
        <v>20190911</v>
      </c>
      <c r="AF12" s="13">
        <v>20190917</v>
      </c>
      <c r="AG12" s="18"/>
      <c r="AH12" s="18"/>
      <c r="AI12" s="13" t="s">
        <v>87</v>
      </c>
      <c r="AJ12" s="13">
        <v>19</v>
      </c>
      <c r="AK12" s="12" t="str">
        <f>VLOOKUP(AJ12, Indexes!$A$2:$B$49, 2)</f>
        <v>GTGAAA</v>
      </c>
      <c r="AL12" s="13">
        <v>27</v>
      </c>
      <c r="AM12" s="13">
        <v>15</v>
      </c>
      <c r="AN12" s="61"/>
      <c r="AQ12" s="12" t="s">
        <v>156</v>
      </c>
      <c r="AR12" s="12">
        <v>37.700000000000003</v>
      </c>
      <c r="AS12" s="12">
        <f>(100 * 4)/AR12</f>
        <v>10.610079575596815</v>
      </c>
      <c r="AT12" s="12">
        <f t="shared" si="12"/>
        <v>89.389920424403186</v>
      </c>
      <c r="AU12" s="12" t="s">
        <v>141</v>
      </c>
      <c r="AV12" s="12">
        <v>20210427</v>
      </c>
      <c r="AW12" s="12">
        <v>20210427</v>
      </c>
      <c r="AX12" s="19">
        <v>31578165</v>
      </c>
      <c r="AY12" s="19">
        <v>20738977</v>
      </c>
      <c r="AZ12" s="20">
        <f t="shared" si="7"/>
        <v>0.65675054266136113</v>
      </c>
      <c r="BA12" s="12" t="str">
        <f t="shared" si="8"/>
        <v>preprocessing/TMRC20038/outputs/salmon_lpanamensis_v36/quant.sf</v>
      </c>
      <c r="BF12" s="12" t="str">
        <f t="shared" si="9"/>
        <v>preprocessing/TMRC20038/outputs/03hisat2_lpanamensis_v36/sno_gene_ID.count.xz</v>
      </c>
      <c r="BG12" s="19">
        <v>18210953</v>
      </c>
      <c r="BH12" s="19">
        <v>961457</v>
      </c>
      <c r="BI12" s="20">
        <f t="shared" si="13"/>
        <v>0.92446266756552165</v>
      </c>
      <c r="BL12" s="12">
        <v>865603</v>
      </c>
      <c r="BM12" s="12">
        <v>81480</v>
      </c>
      <c r="BO12" s="59" t="str">
        <f>CONCATENATE("preprocessing/", A12, "/outputs/vcfutils_lpanamensis_v36/r1_trimmed_lpanamensis_v36_count.txt")</f>
        <v>preprocessing/TMRC20038/outputs/vcfutils_lpanamensis_v36/r1_trimmed_lpanamensis_v36_count.txt</v>
      </c>
      <c r="BP12" s="59" t="str">
        <f t="shared" si="11"/>
        <v>preprocessing/TMRC20038/outputs/40freebayes_lpanamensis_v36/all_tags.txt.xz</v>
      </c>
      <c r="BQ12" s="12">
        <v>21</v>
      </c>
      <c r="BR12" s="12">
        <v>29143</v>
      </c>
      <c r="BS12" s="12">
        <v>205845</v>
      </c>
      <c r="BT12" s="12">
        <v>12</v>
      </c>
      <c r="BU12" s="12" t="s">
        <v>88</v>
      </c>
      <c r="BV12" s="12" t="s">
        <v>97</v>
      </c>
      <c r="BX12" s="12" t="s">
        <v>147</v>
      </c>
      <c r="BZ12" s="12" t="s">
        <v>97</v>
      </c>
    </row>
    <row r="13" spans="1:78" ht="15" customHeight="1" x14ac:dyDescent="0.2">
      <c r="A13" s="48" t="s">
        <v>157</v>
      </c>
      <c r="B13" s="12">
        <v>12251</v>
      </c>
      <c r="C13" s="12" t="s">
        <v>77</v>
      </c>
      <c r="D13" s="13" t="s">
        <v>78</v>
      </c>
      <c r="E13" s="13" t="s">
        <v>79</v>
      </c>
      <c r="F13" s="29" t="s">
        <v>80</v>
      </c>
      <c r="G13" s="12">
        <v>12251</v>
      </c>
      <c r="H13" s="15" t="s">
        <v>81</v>
      </c>
      <c r="I13" s="15" t="s">
        <v>82</v>
      </c>
      <c r="J13" s="13" t="s">
        <v>83</v>
      </c>
      <c r="K13" s="13">
        <v>2</v>
      </c>
      <c r="L13" s="16" t="s">
        <v>84</v>
      </c>
      <c r="M13" s="16" t="s">
        <v>101</v>
      </c>
      <c r="N13" s="16" t="s">
        <v>102</v>
      </c>
      <c r="O13" s="16" t="s">
        <v>87</v>
      </c>
      <c r="P13" s="12" t="s">
        <v>88</v>
      </c>
      <c r="Q13" s="16" t="s">
        <v>89</v>
      </c>
      <c r="R13" s="46">
        <v>0.46</v>
      </c>
      <c r="S13" s="16" t="s">
        <v>158</v>
      </c>
      <c r="T13" s="16" t="s">
        <v>91</v>
      </c>
      <c r="U13" s="16" t="s">
        <v>92</v>
      </c>
      <c r="V13" s="13">
        <v>20181130</v>
      </c>
      <c r="W13" s="13">
        <v>20190912</v>
      </c>
      <c r="X13" s="13">
        <v>145</v>
      </c>
      <c r="Y13" s="13" t="s">
        <v>93</v>
      </c>
      <c r="Z13" s="12">
        <v>135.74</v>
      </c>
      <c r="AA13" s="12">
        <v>2.1</v>
      </c>
      <c r="AB13" s="12">
        <v>1.67</v>
      </c>
      <c r="AC13" s="13"/>
      <c r="AD13" s="13"/>
      <c r="AE13" s="13">
        <v>20201221</v>
      </c>
      <c r="AF13" s="13">
        <v>20201223</v>
      </c>
      <c r="AG13" s="13">
        <v>4.8</v>
      </c>
      <c r="AH13" s="13">
        <v>0.7</v>
      </c>
      <c r="AI13" s="13" t="s">
        <v>87</v>
      </c>
      <c r="AJ13" s="13">
        <v>3</v>
      </c>
      <c r="AK13" s="12" t="str">
        <f>VLOOKUP(AJ13, Indexes!$A$2:$B$49, 2)</f>
        <v>TTAGGC</v>
      </c>
      <c r="AL13" s="13">
        <v>27</v>
      </c>
      <c r="AM13" s="13">
        <v>15</v>
      </c>
      <c r="AN13" s="12">
        <v>20210104</v>
      </c>
      <c r="AQ13" s="12" t="s">
        <v>159</v>
      </c>
      <c r="AR13" s="12">
        <v>20.6</v>
      </c>
      <c r="AU13" s="12" t="s">
        <v>118</v>
      </c>
      <c r="AW13" s="12">
        <v>20210608</v>
      </c>
      <c r="AX13" s="19">
        <v>26246391</v>
      </c>
      <c r="AY13" s="19">
        <v>22875380</v>
      </c>
      <c r="AZ13" s="20">
        <f t="shared" si="7"/>
        <v>0.87156287506347063</v>
      </c>
      <c r="BA13" s="12" t="str">
        <f t="shared" si="8"/>
        <v>preprocessing/TMRC20067/outputs/salmon_lpanamensis_v36/quant.sf</v>
      </c>
      <c r="BF13" s="12" t="str">
        <f t="shared" si="9"/>
        <v>preprocessing/TMRC20067/outputs/03hisat2_lpanamensis_v36/sno_gene_ID.count.xz</v>
      </c>
      <c r="BG13" s="19">
        <v>18845400</v>
      </c>
      <c r="BH13" s="19">
        <v>1193822</v>
      </c>
      <c r="BI13" s="20">
        <f>(BH13+BG13)/AY13</f>
        <v>0.87601701042780489</v>
      </c>
      <c r="BO13" s="59" t="str">
        <f t="shared" ref="BO13:BO42" si="14">CONCATENATE("preprocessing/", A13, "/outputs/vcfutils_lpanamensis_v36/r1_trimmed_lpanamensis_v36_count.txt")</f>
        <v>preprocessing/TMRC20067/outputs/vcfutils_lpanamensis_v36/r1_trimmed_lpanamensis_v36_count.txt</v>
      </c>
      <c r="BP13" s="59" t="str">
        <f t="shared" si="11"/>
        <v>preprocessing/TMRC20067/outputs/40freebayes_lpanamensis_v36/all_tags.txt.xz</v>
      </c>
      <c r="BQ13" s="12">
        <v>57</v>
      </c>
      <c r="BR13" s="12">
        <v>820</v>
      </c>
      <c r="BS13" s="12">
        <v>352606</v>
      </c>
      <c r="BT13" s="12">
        <v>828</v>
      </c>
      <c r="BU13" s="12" t="s">
        <v>88</v>
      </c>
      <c r="BV13" s="12" t="s">
        <v>97</v>
      </c>
      <c r="BX13" s="12" t="s">
        <v>160</v>
      </c>
      <c r="BZ13" s="12" t="s">
        <v>97</v>
      </c>
    </row>
    <row r="14" spans="1:78" ht="15" customHeight="1" x14ac:dyDescent="0.2">
      <c r="A14" s="48" t="s">
        <v>161</v>
      </c>
      <c r="B14" s="12">
        <v>12355</v>
      </c>
      <c r="C14" s="12" t="s">
        <v>77</v>
      </c>
      <c r="D14" s="13" t="s">
        <v>78</v>
      </c>
      <c r="E14" s="13" t="s">
        <v>79</v>
      </c>
      <c r="F14" s="29" t="s">
        <v>80</v>
      </c>
      <c r="G14" s="12">
        <v>12355</v>
      </c>
      <c r="H14" s="15" t="s">
        <v>81</v>
      </c>
      <c r="I14" s="15" t="s">
        <v>82</v>
      </c>
      <c r="J14" s="13" t="s">
        <v>83</v>
      </c>
      <c r="K14" s="13">
        <v>2</v>
      </c>
      <c r="L14" s="16" t="s">
        <v>84</v>
      </c>
      <c r="M14" s="16" t="s">
        <v>101</v>
      </c>
      <c r="N14" s="16" t="s">
        <v>102</v>
      </c>
      <c r="O14" s="16" t="s">
        <v>87</v>
      </c>
      <c r="P14" s="12" t="s">
        <v>88</v>
      </c>
      <c r="Q14" s="16" t="s">
        <v>89</v>
      </c>
      <c r="R14" s="46">
        <v>0.45</v>
      </c>
      <c r="S14" s="16" t="s">
        <v>162</v>
      </c>
      <c r="T14" s="16" t="s">
        <v>91</v>
      </c>
      <c r="U14" s="16" t="s">
        <v>92</v>
      </c>
      <c r="V14" s="13">
        <v>20181130</v>
      </c>
      <c r="W14" s="13">
        <v>20190912</v>
      </c>
      <c r="X14" s="13">
        <v>194</v>
      </c>
      <c r="Y14" s="13" t="s">
        <v>93</v>
      </c>
      <c r="Z14" s="12">
        <v>173.22</v>
      </c>
      <c r="AA14" s="12">
        <v>2.12</v>
      </c>
      <c r="AB14" s="12">
        <v>1.86</v>
      </c>
      <c r="AC14" s="13"/>
      <c r="AD14" s="13"/>
      <c r="AE14" s="13">
        <v>20201221</v>
      </c>
      <c r="AF14" s="13">
        <v>20201223</v>
      </c>
      <c r="AG14" s="13">
        <v>3.6</v>
      </c>
      <c r="AH14" s="13">
        <v>0.7</v>
      </c>
      <c r="AI14" s="13"/>
      <c r="AJ14" s="13">
        <v>4</v>
      </c>
      <c r="AK14" s="12" t="str">
        <f>VLOOKUP(AJ14, Indexes!$A$2:$B$49, 2)</f>
        <v>TGACCA</v>
      </c>
      <c r="AL14" s="13">
        <v>27</v>
      </c>
      <c r="AM14" s="13">
        <v>15</v>
      </c>
      <c r="AN14" s="12">
        <v>20210104</v>
      </c>
      <c r="AQ14" s="12" t="s">
        <v>163</v>
      </c>
      <c r="AR14" s="12">
        <v>30.9</v>
      </c>
      <c r="AU14" s="12" t="s">
        <v>118</v>
      </c>
      <c r="AW14" s="12">
        <v>20210608</v>
      </c>
      <c r="AX14" s="19">
        <v>26180387</v>
      </c>
      <c r="AY14" s="19">
        <v>22787628</v>
      </c>
      <c r="AZ14" s="20">
        <f t="shared" si="7"/>
        <v>0.87040837096869506</v>
      </c>
      <c r="BA14" s="12" t="str">
        <f t="shared" si="8"/>
        <v>preprocessing/TMRC20068/outputs/salmon_lpanamensis_v36/quant.sf</v>
      </c>
      <c r="BF14" s="12" t="str">
        <f t="shared" si="9"/>
        <v>preprocessing/TMRC20068/outputs/03hisat2_lpanamensis_v36/sno_gene_ID.count.xz</v>
      </c>
      <c r="BG14" s="19">
        <v>18903461</v>
      </c>
      <c r="BH14" s="19">
        <v>1513119</v>
      </c>
      <c r="BI14" s="20">
        <f>(BH14+BG14)/AY14</f>
        <v>0.89595020596263908</v>
      </c>
      <c r="BO14" s="59" t="str">
        <f t="shared" si="14"/>
        <v>preprocessing/TMRC20068/outputs/vcfutils_lpanamensis_v36/r1_trimmed_lpanamensis_v36_count.txt</v>
      </c>
      <c r="BP14" s="59" t="str">
        <f t="shared" si="11"/>
        <v>preprocessing/TMRC20068/outputs/40freebayes_lpanamensis_v36/all_tags.txt.xz</v>
      </c>
      <c r="BQ14" s="12">
        <v>13</v>
      </c>
      <c r="BR14" s="12">
        <v>237</v>
      </c>
      <c r="BS14" s="12">
        <v>200378</v>
      </c>
      <c r="BT14" s="12">
        <v>248</v>
      </c>
      <c r="BU14" s="12" t="s">
        <v>88</v>
      </c>
      <c r="BV14" s="12" t="s">
        <v>97</v>
      </c>
      <c r="BX14" s="12" t="s">
        <v>119</v>
      </c>
      <c r="BZ14" s="12" t="s">
        <v>97</v>
      </c>
    </row>
    <row r="15" spans="1:78" ht="15" customHeight="1" x14ac:dyDescent="0.2">
      <c r="A15" s="13" t="s">
        <v>164</v>
      </c>
      <c r="B15" s="12">
        <v>12367</v>
      </c>
      <c r="C15" s="12" t="s">
        <v>77</v>
      </c>
      <c r="D15" s="12" t="s">
        <v>78</v>
      </c>
      <c r="E15" s="12" t="s">
        <v>79</v>
      </c>
      <c r="F15" s="29" t="s">
        <v>80</v>
      </c>
      <c r="G15" s="12">
        <v>12367</v>
      </c>
      <c r="H15" s="15" t="s">
        <v>81</v>
      </c>
      <c r="I15" s="12" t="s">
        <v>82</v>
      </c>
      <c r="J15" s="12" t="s">
        <v>83</v>
      </c>
      <c r="K15" s="12">
        <v>2</v>
      </c>
      <c r="L15" s="16" t="s">
        <v>84</v>
      </c>
      <c r="M15" s="16" t="s">
        <v>101</v>
      </c>
      <c r="N15" s="16" t="s">
        <v>102</v>
      </c>
      <c r="O15" s="16" t="s">
        <v>87</v>
      </c>
      <c r="P15" s="12" t="s">
        <v>103</v>
      </c>
      <c r="Q15" s="16" t="s">
        <v>104</v>
      </c>
      <c r="R15" s="46">
        <v>0.97</v>
      </c>
      <c r="S15" s="16" t="s">
        <v>165</v>
      </c>
      <c r="T15" s="70" t="s">
        <v>106</v>
      </c>
      <c r="U15" s="16" t="s">
        <v>92</v>
      </c>
      <c r="V15" s="13">
        <v>20190813</v>
      </c>
      <c r="W15" s="13">
        <v>20190912</v>
      </c>
      <c r="X15" s="13">
        <v>775</v>
      </c>
      <c r="Y15" s="13" t="s">
        <v>93</v>
      </c>
      <c r="Z15" s="12">
        <v>771.23</v>
      </c>
      <c r="AA15" s="12">
        <v>2.12</v>
      </c>
      <c r="AB15" s="12">
        <v>1.84</v>
      </c>
      <c r="AC15" s="13"/>
      <c r="AD15" s="13"/>
      <c r="AE15" s="13">
        <v>20190918</v>
      </c>
      <c r="AF15" s="13">
        <v>20190919</v>
      </c>
      <c r="AG15" s="18"/>
      <c r="AH15" s="18"/>
      <c r="AI15" s="13" t="s">
        <v>87</v>
      </c>
      <c r="AJ15" s="13">
        <v>23</v>
      </c>
      <c r="AK15" s="12" t="str">
        <f>VLOOKUP(AJ15, Indexes!$A$2:$B$49, 2)</f>
        <v>GAGTGG</v>
      </c>
      <c r="AL15" s="13">
        <v>27</v>
      </c>
      <c r="AM15" s="13">
        <v>15</v>
      </c>
      <c r="AN15" s="61"/>
      <c r="AQ15" s="12" t="s">
        <v>166</v>
      </c>
      <c r="AR15" s="12">
        <v>53.7</v>
      </c>
      <c r="AS15" s="12">
        <f>(100 * 4)/AR15</f>
        <v>7.4487895716945989</v>
      </c>
      <c r="AT15" s="12">
        <f>100-AS15</f>
        <v>92.551210428305396</v>
      </c>
      <c r="AU15" s="12" t="s">
        <v>141</v>
      </c>
      <c r="AV15" s="12">
        <v>20210427</v>
      </c>
      <c r="AW15" s="12">
        <v>20210427</v>
      </c>
      <c r="AX15" s="19">
        <v>50812516</v>
      </c>
      <c r="AY15" s="19">
        <v>29898855</v>
      </c>
      <c r="AZ15" s="20">
        <f t="shared" si="7"/>
        <v>0.58841516527148552</v>
      </c>
      <c r="BA15" s="12" t="str">
        <f t="shared" si="8"/>
        <v>preprocessing/TMRC20041/outputs/salmon_lpanamensis_v36/quant.sf</v>
      </c>
      <c r="BF15" s="12" t="str">
        <f t="shared" si="9"/>
        <v>preprocessing/TMRC20041/outputs/03hisat2_lpanamensis_v36/sno_gene_ID.count.xz</v>
      </c>
      <c r="BG15" s="19">
        <v>26561197</v>
      </c>
      <c r="BH15" s="19">
        <v>1683706</v>
      </c>
      <c r="BI15" s="20">
        <f>(BH15+BG15)/AY15</f>
        <v>0.94468176122463554</v>
      </c>
      <c r="BL15" s="12">
        <v>771203</v>
      </c>
      <c r="BM15" s="12">
        <v>109504</v>
      </c>
      <c r="BO15" s="59" t="str">
        <f t="shared" si="14"/>
        <v>preprocessing/TMRC20041/outputs/vcfutils_lpanamensis_v36/r1_trimmed_lpanamensis_v36_count.txt</v>
      </c>
      <c r="BP15" s="59" t="str">
        <f t="shared" si="11"/>
        <v>preprocessing/TMRC20041/outputs/40freebayes_lpanamensis_v36/all_tags.txt.xz</v>
      </c>
      <c r="BQ15" s="12">
        <v>28</v>
      </c>
      <c r="BR15" s="12">
        <v>47175</v>
      </c>
      <c r="BS15" s="12">
        <v>232904</v>
      </c>
      <c r="BT15" s="12">
        <v>47191</v>
      </c>
      <c r="BU15" s="12" t="s">
        <v>103</v>
      </c>
      <c r="BV15" s="12" t="s">
        <v>130</v>
      </c>
      <c r="BX15" s="12" t="s">
        <v>143</v>
      </c>
      <c r="BZ15" s="12" t="s">
        <v>142</v>
      </c>
    </row>
    <row r="16" spans="1:78" ht="16.5" x14ac:dyDescent="0.2">
      <c r="A16" s="49" t="s">
        <v>167</v>
      </c>
      <c r="B16" s="12">
        <v>11152</v>
      </c>
      <c r="C16" s="12" t="s">
        <v>77</v>
      </c>
      <c r="D16" s="12" t="s">
        <v>78</v>
      </c>
      <c r="E16" s="12" t="s">
        <v>79</v>
      </c>
      <c r="F16" s="29" t="s">
        <v>80</v>
      </c>
      <c r="G16" s="12">
        <v>11152</v>
      </c>
      <c r="H16" s="15" t="s">
        <v>81</v>
      </c>
      <c r="I16" s="12" t="s">
        <v>82</v>
      </c>
      <c r="J16" s="12" t="s">
        <v>83</v>
      </c>
      <c r="K16" s="12">
        <v>2</v>
      </c>
      <c r="L16" s="12" t="s">
        <v>168</v>
      </c>
      <c r="M16" s="12" t="s">
        <v>101</v>
      </c>
      <c r="N16" s="16" t="s">
        <v>102</v>
      </c>
      <c r="O16" s="16" t="s">
        <v>87</v>
      </c>
      <c r="P16" s="12" t="s">
        <v>88</v>
      </c>
      <c r="Q16" s="25" t="s">
        <v>89</v>
      </c>
      <c r="R16" s="46">
        <v>0.56000000000000005</v>
      </c>
      <c r="S16" s="16" t="s">
        <v>169</v>
      </c>
      <c r="T16" s="16" t="s">
        <v>91</v>
      </c>
      <c r="U16" s="16" t="s">
        <v>92</v>
      </c>
      <c r="V16" s="13">
        <v>20190127</v>
      </c>
      <c r="W16" s="13">
        <v>20200128</v>
      </c>
      <c r="X16" s="12">
        <v>169</v>
      </c>
      <c r="Y16" s="13" t="s">
        <v>93</v>
      </c>
      <c r="Z16" s="13" t="s">
        <v>109</v>
      </c>
      <c r="AA16" s="13" t="s">
        <v>109</v>
      </c>
      <c r="AB16" s="13" t="s">
        <v>109</v>
      </c>
      <c r="AC16" s="13">
        <v>30</v>
      </c>
      <c r="AD16" s="13">
        <f>AC16-(1.5+AG16)</f>
        <v>25.5</v>
      </c>
      <c r="AE16" s="13">
        <v>20200129</v>
      </c>
      <c r="AF16" s="13">
        <v>20200205</v>
      </c>
      <c r="AG16" s="13">
        <v>3</v>
      </c>
      <c r="AH16" s="13">
        <v>0.5</v>
      </c>
      <c r="AI16" s="13" t="s">
        <v>87</v>
      </c>
      <c r="AJ16" s="13">
        <v>15</v>
      </c>
      <c r="AK16" s="12" t="str">
        <f>VLOOKUP(AJ16, Indexes!$A$2:$B$49, 2)</f>
        <v>ATGTCA</v>
      </c>
      <c r="AL16" s="13">
        <v>28</v>
      </c>
      <c r="AM16" s="13">
        <v>15</v>
      </c>
      <c r="AN16" s="13">
        <v>20200217</v>
      </c>
      <c r="AQ16" s="12" t="s">
        <v>170</v>
      </c>
      <c r="AR16" s="12">
        <v>79.7</v>
      </c>
      <c r="AS16" s="12">
        <f t="shared" ref="AS16:AS25" si="15">(100 * 2)/AR16</f>
        <v>2.509410288582183</v>
      </c>
      <c r="AT16" s="12">
        <f t="shared" ref="AT16:AT26" si="16">100-AS16</f>
        <v>97.490589711417812</v>
      </c>
      <c r="AU16" s="12" t="s">
        <v>171</v>
      </c>
      <c r="AW16" s="12">
        <v>20200910</v>
      </c>
      <c r="AX16" s="19">
        <v>110757147</v>
      </c>
      <c r="AY16" s="19">
        <v>102425801</v>
      </c>
      <c r="AZ16" s="20">
        <f t="shared" si="7"/>
        <v>0.92477825381327305</v>
      </c>
      <c r="BA16" s="12" t="str">
        <f t="shared" si="8"/>
        <v>preprocessing/TMRC20015/outputs/salmon_lpanamensis_v36/quant.sf</v>
      </c>
      <c r="BF16" s="12" t="str">
        <f t="shared" si="9"/>
        <v>preprocessing/TMRC20015/outputs/03hisat2_lpanamensis_v36/sno_gene_ID.count.xz</v>
      </c>
      <c r="BG16" s="19">
        <v>85756030</v>
      </c>
      <c r="BH16" s="19">
        <v>5410594</v>
      </c>
      <c r="BI16" s="20">
        <f>(BH16+BG16)/AY16</f>
        <v>0.8900747966813557</v>
      </c>
      <c r="BO16" s="59" t="str">
        <f t="shared" si="14"/>
        <v>preprocessing/TMRC20015/outputs/vcfutils_lpanamensis_v36/r1_trimmed_lpanamensis_v36_count.txt</v>
      </c>
      <c r="BP16" s="59" t="str">
        <f t="shared" si="11"/>
        <v>preprocessing/TMRC20015/outputs/40freebayes_lpanamensis_v36/all_tags.txt.xz</v>
      </c>
      <c r="BQ16" s="12">
        <v>111</v>
      </c>
      <c r="BR16" s="12">
        <v>410</v>
      </c>
      <c r="BS16" s="12">
        <v>1266325</v>
      </c>
      <c r="BT16" s="12">
        <v>32</v>
      </c>
      <c r="BU16" s="12" t="s">
        <v>88</v>
      </c>
      <c r="BV16" s="12" t="s">
        <v>97</v>
      </c>
      <c r="BX16" s="12" t="s">
        <v>172</v>
      </c>
      <c r="BZ16" s="12" t="s">
        <v>97</v>
      </c>
    </row>
    <row r="17" spans="1:78" ht="16.5" x14ac:dyDescent="0.2">
      <c r="A17" s="49" t="s">
        <v>173</v>
      </c>
      <c r="B17" s="12">
        <v>11109</v>
      </c>
      <c r="C17" s="12" t="s">
        <v>77</v>
      </c>
      <c r="D17" s="12" t="s">
        <v>78</v>
      </c>
      <c r="E17" s="12" t="s">
        <v>79</v>
      </c>
      <c r="F17" s="29" t="s">
        <v>80</v>
      </c>
      <c r="G17" s="12">
        <v>11109</v>
      </c>
      <c r="H17" s="15" t="s">
        <v>81</v>
      </c>
      <c r="I17" s="12" t="s">
        <v>82</v>
      </c>
      <c r="J17" s="12" t="s">
        <v>83</v>
      </c>
      <c r="K17" s="12">
        <v>2</v>
      </c>
      <c r="L17" s="12" t="s">
        <v>168</v>
      </c>
      <c r="M17" s="12" t="s">
        <v>101</v>
      </c>
      <c r="N17" s="16" t="s">
        <v>102</v>
      </c>
      <c r="O17" s="16" t="s">
        <v>87</v>
      </c>
      <c r="P17" s="12" t="s">
        <v>103</v>
      </c>
      <c r="Q17" s="25" t="s">
        <v>104</v>
      </c>
      <c r="R17" s="46">
        <v>0.99</v>
      </c>
      <c r="S17" s="26">
        <v>0.83</v>
      </c>
      <c r="T17" s="70" t="s">
        <v>106</v>
      </c>
      <c r="U17" s="16" t="s">
        <v>92</v>
      </c>
      <c r="V17" s="13">
        <v>20190127</v>
      </c>
      <c r="W17" s="13">
        <v>20200128</v>
      </c>
      <c r="X17" s="12">
        <v>183</v>
      </c>
      <c r="Y17" s="13" t="s">
        <v>93</v>
      </c>
      <c r="Z17" s="13" t="s">
        <v>109</v>
      </c>
      <c r="AA17" s="13"/>
      <c r="AB17" s="13" t="s">
        <v>109</v>
      </c>
      <c r="AC17" s="13">
        <v>30</v>
      </c>
      <c r="AD17" s="13">
        <f t="shared" ref="AD17:AD77" si="17">AC17-(1.5+AG17)</f>
        <v>25.8</v>
      </c>
      <c r="AE17" s="13">
        <v>20200129</v>
      </c>
      <c r="AF17" s="13">
        <v>20200205</v>
      </c>
      <c r="AG17" s="13">
        <v>2.7</v>
      </c>
      <c r="AH17" s="13">
        <v>0.5</v>
      </c>
      <c r="AI17" s="13"/>
      <c r="AJ17" s="13">
        <v>16</v>
      </c>
      <c r="AK17" s="12" t="str">
        <f>VLOOKUP(AJ17, Indexes!$A$2:$B$49, 2)</f>
        <v>CCGTCC</v>
      </c>
      <c r="AL17" s="13">
        <v>28</v>
      </c>
      <c r="AM17" s="13">
        <v>15</v>
      </c>
      <c r="AN17" s="13">
        <v>20200217</v>
      </c>
      <c r="AQ17" s="12" t="s">
        <v>174</v>
      </c>
      <c r="AR17" s="12">
        <v>57.6</v>
      </c>
      <c r="AS17" s="12">
        <f t="shared" si="15"/>
        <v>3.4722222222222223</v>
      </c>
      <c r="AT17" s="12">
        <f t="shared" si="16"/>
        <v>96.527777777777771</v>
      </c>
      <c r="AU17" s="12" t="s">
        <v>175</v>
      </c>
      <c r="AW17" s="12">
        <v>20200910</v>
      </c>
      <c r="AX17" s="19">
        <v>86234094</v>
      </c>
      <c r="AY17" s="19">
        <v>65289933</v>
      </c>
      <c r="AZ17" s="20">
        <f t="shared" si="7"/>
        <v>0.75712435733365502</v>
      </c>
      <c r="BA17" s="12" t="str">
        <f t="shared" si="8"/>
        <v>preprocessing/TMRC20009/outputs/salmon_lpanamensis_v36/quant.sf</v>
      </c>
      <c r="BF17" s="12" t="str">
        <f t="shared" si="9"/>
        <v>preprocessing/TMRC20009/outputs/03hisat2_lpanamensis_v36/sno_gene_ID.count.xz</v>
      </c>
      <c r="BG17" s="19">
        <v>56774557</v>
      </c>
      <c r="BH17" s="19">
        <v>4040066</v>
      </c>
      <c r="BI17" s="20">
        <f t="shared" ref="BI17:BI42" si="18">(BH17+BG17)/AY17</f>
        <v>0.93145482321141304</v>
      </c>
      <c r="BO17" s="59" t="str">
        <f t="shared" si="14"/>
        <v>preprocessing/TMRC20009/outputs/vcfutils_lpanamensis_v36/r1_trimmed_lpanamensis_v36_count.txt</v>
      </c>
      <c r="BP17" s="59" t="str">
        <f t="shared" si="11"/>
        <v>preprocessing/TMRC20009/outputs/40freebayes_lpanamensis_v36/all_tags.txt.xz</v>
      </c>
      <c r="BQ17" s="12">
        <v>67</v>
      </c>
      <c r="BR17" s="12">
        <v>479</v>
      </c>
      <c r="BS17" s="12">
        <v>773526</v>
      </c>
      <c r="BT17" s="12">
        <v>1</v>
      </c>
      <c r="BU17" s="12" t="s">
        <v>103</v>
      </c>
      <c r="BV17" s="12" t="s">
        <v>130</v>
      </c>
      <c r="BX17" s="12" t="s">
        <v>176</v>
      </c>
      <c r="BZ17" s="12" t="s">
        <v>130</v>
      </c>
    </row>
    <row r="18" spans="1:78" ht="16.5" x14ac:dyDescent="0.2">
      <c r="A18" s="49" t="s">
        <v>177</v>
      </c>
      <c r="B18" s="12">
        <v>11026</v>
      </c>
      <c r="C18" s="12" t="s">
        <v>77</v>
      </c>
      <c r="D18" s="12" t="s">
        <v>78</v>
      </c>
      <c r="E18" s="12" t="s">
        <v>79</v>
      </c>
      <c r="F18" s="29" t="s">
        <v>80</v>
      </c>
      <c r="G18" s="12">
        <v>11026</v>
      </c>
      <c r="H18" s="15" t="s">
        <v>81</v>
      </c>
      <c r="I18" s="12" t="s">
        <v>82</v>
      </c>
      <c r="J18" s="12" t="s">
        <v>83</v>
      </c>
      <c r="K18" s="12">
        <v>2</v>
      </c>
      <c r="L18" s="12" t="s">
        <v>168</v>
      </c>
      <c r="M18" s="12" t="s">
        <v>85</v>
      </c>
      <c r="N18" s="12" t="s">
        <v>86</v>
      </c>
      <c r="O18" s="16" t="s">
        <v>87</v>
      </c>
      <c r="P18" s="12" t="s">
        <v>88</v>
      </c>
      <c r="Q18" s="25" t="s">
        <v>89</v>
      </c>
      <c r="R18" s="46">
        <v>0.46</v>
      </c>
      <c r="S18" s="16" t="s">
        <v>178</v>
      </c>
      <c r="T18" s="16" t="s">
        <v>91</v>
      </c>
      <c r="U18" s="16" t="s">
        <v>92</v>
      </c>
      <c r="V18" s="13">
        <v>20190127</v>
      </c>
      <c r="W18" s="13">
        <v>20200128</v>
      </c>
      <c r="X18" s="12">
        <v>215</v>
      </c>
      <c r="Y18" s="13" t="s">
        <v>93</v>
      </c>
      <c r="Z18" s="13" t="s">
        <v>109</v>
      </c>
      <c r="AA18" s="13" t="s">
        <v>109</v>
      </c>
      <c r="AB18" s="13" t="s">
        <v>109</v>
      </c>
      <c r="AC18" s="13">
        <v>30</v>
      </c>
      <c r="AD18" s="22">
        <f t="shared" si="17"/>
        <v>26.174418604651162</v>
      </c>
      <c r="AE18" s="13">
        <v>20200204</v>
      </c>
      <c r="AF18" s="13">
        <v>20200205</v>
      </c>
      <c r="AG18" s="22">
        <v>2.3255813953488373</v>
      </c>
      <c r="AH18" s="13">
        <v>0.5</v>
      </c>
      <c r="AI18" s="13" t="s">
        <v>87</v>
      </c>
      <c r="AJ18" s="13">
        <v>18</v>
      </c>
      <c r="AK18" s="12" t="str">
        <f>VLOOKUP(AJ18, Indexes!$A$2:$B$49, 2)</f>
        <v>GTCCGC</v>
      </c>
      <c r="AL18" s="13">
        <v>28</v>
      </c>
      <c r="AM18" s="13">
        <v>15</v>
      </c>
      <c r="AN18" s="13">
        <v>20200217</v>
      </c>
      <c r="AQ18" s="12" t="s">
        <v>179</v>
      </c>
      <c r="AR18" s="12">
        <v>36.5</v>
      </c>
      <c r="AS18" s="12">
        <f t="shared" si="15"/>
        <v>5.4794520547945202</v>
      </c>
      <c r="AT18" s="12">
        <f t="shared" si="16"/>
        <v>94.520547945205479</v>
      </c>
      <c r="AU18" s="12" t="s">
        <v>175</v>
      </c>
      <c r="AW18" s="12">
        <v>20200910</v>
      </c>
      <c r="AX18" s="19">
        <v>45220396</v>
      </c>
      <c r="AY18" s="19">
        <v>34652404</v>
      </c>
      <c r="AZ18" s="20">
        <f t="shared" si="7"/>
        <v>0.76630032165131856</v>
      </c>
      <c r="BA18" s="12" t="str">
        <f t="shared" si="8"/>
        <v>preprocessing/TMRC20010/outputs/salmon_lpanamensis_v36/quant.sf</v>
      </c>
      <c r="BF18" s="12" t="str">
        <f t="shared" si="9"/>
        <v>preprocessing/TMRC20010/outputs/03hisat2_lpanamensis_v36/sno_gene_ID.count.xz</v>
      </c>
      <c r="BG18" s="19">
        <v>29309560</v>
      </c>
      <c r="BH18" s="19">
        <v>1737334</v>
      </c>
      <c r="BI18" s="20">
        <f t="shared" si="18"/>
        <v>0.89595209613739935</v>
      </c>
      <c r="BO18" s="59" t="str">
        <f t="shared" si="14"/>
        <v>preprocessing/TMRC20010/outputs/vcfutils_lpanamensis_v36/r1_trimmed_lpanamensis_v36_count.txt</v>
      </c>
      <c r="BP18" s="59" t="str">
        <f t="shared" si="11"/>
        <v>preprocessing/TMRC20010/outputs/40freebayes_lpanamensis_v36/all_tags.txt.xz</v>
      </c>
      <c r="BQ18" s="12">
        <v>26</v>
      </c>
      <c r="BR18" s="12">
        <v>369</v>
      </c>
      <c r="BS18" s="12">
        <v>571832</v>
      </c>
      <c r="BT18" s="12">
        <v>11</v>
      </c>
      <c r="BU18" s="12" t="s">
        <v>88</v>
      </c>
      <c r="BV18" s="12" t="s">
        <v>97</v>
      </c>
      <c r="BX18" s="12" t="s">
        <v>147</v>
      </c>
      <c r="BZ18" s="12" t="s">
        <v>97</v>
      </c>
    </row>
    <row r="19" spans="1:78" ht="16.5" x14ac:dyDescent="0.2">
      <c r="A19" s="49" t="s">
        <v>180</v>
      </c>
      <c r="B19" s="12">
        <v>7158</v>
      </c>
      <c r="C19" s="12" t="s">
        <v>77</v>
      </c>
      <c r="D19" s="12" t="s">
        <v>78</v>
      </c>
      <c r="E19" s="12" t="s">
        <v>79</v>
      </c>
      <c r="F19" s="29" t="s">
        <v>80</v>
      </c>
      <c r="G19" s="12">
        <v>7158</v>
      </c>
      <c r="H19" s="15" t="s">
        <v>81</v>
      </c>
      <c r="I19" s="12" t="s">
        <v>82</v>
      </c>
      <c r="J19" s="12" t="s">
        <v>83</v>
      </c>
      <c r="K19" s="12">
        <v>2</v>
      </c>
      <c r="L19" s="12" t="s">
        <v>168</v>
      </c>
      <c r="M19" s="12" t="s">
        <v>101</v>
      </c>
      <c r="N19" s="16" t="s">
        <v>102</v>
      </c>
      <c r="O19" s="16" t="s">
        <v>87</v>
      </c>
      <c r="P19" s="12" t="s">
        <v>88</v>
      </c>
      <c r="Q19" s="25" t="s">
        <v>89</v>
      </c>
      <c r="R19" s="46">
        <v>0.7</v>
      </c>
      <c r="S19" s="26">
        <v>0.18</v>
      </c>
      <c r="T19" s="16" t="s">
        <v>91</v>
      </c>
      <c r="U19" s="16" t="s">
        <v>92</v>
      </c>
      <c r="V19" s="13">
        <v>20190127</v>
      </c>
      <c r="W19" s="13">
        <v>20200128</v>
      </c>
      <c r="X19" s="12">
        <v>216</v>
      </c>
      <c r="Y19" s="13" t="s">
        <v>93</v>
      </c>
      <c r="Z19" s="13" t="s">
        <v>109</v>
      </c>
      <c r="AA19" s="13" t="s">
        <v>109</v>
      </c>
      <c r="AB19" s="13" t="s">
        <v>109</v>
      </c>
      <c r="AC19" s="13">
        <v>30</v>
      </c>
      <c r="AD19" s="22">
        <f t="shared" si="17"/>
        <v>26.185185185185183</v>
      </c>
      <c r="AE19" s="13">
        <v>20200204</v>
      </c>
      <c r="AF19" s="13">
        <v>20200205</v>
      </c>
      <c r="AG19" s="22">
        <v>2.3148148148148149</v>
      </c>
      <c r="AH19" s="13">
        <v>0.5</v>
      </c>
      <c r="AI19" s="13" t="s">
        <v>87</v>
      </c>
      <c r="AJ19" s="13">
        <v>19</v>
      </c>
      <c r="AK19" s="12" t="str">
        <f>VLOOKUP(AJ19, Indexes!$A$2:$B$49, 2)</f>
        <v>GTGAAA</v>
      </c>
      <c r="AL19" s="13">
        <v>28</v>
      </c>
      <c r="AM19" s="13">
        <v>15</v>
      </c>
      <c r="AN19" s="13">
        <v>20200217</v>
      </c>
      <c r="AQ19" s="12" t="s">
        <v>181</v>
      </c>
      <c r="AR19" s="12">
        <v>34.5</v>
      </c>
      <c r="AS19" s="12">
        <f t="shared" si="15"/>
        <v>5.7971014492753623</v>
      </c>
      <c r="AT19" s="12">
        <f t="shared" si="16"/>
        <v>94.20289855072464</v>
      </c>
      <c r="AU19" s="12" t="s">
        <v>171</v>
      </c>
      <c r="AW19" s="12">
        <v>20200910</v>
      </c>
      <c r="AX19" s="19">
        <v>47738507</v>
      </c>
      <c r="AY19" s="19">
        <v>44173531</v>
      </c>
      <c r="AZ19" s="20">
        <f t="shared" si="7"/>
        <v>0.92532284262681275</v>
      </c>
      <c r="BA19" s="12" t="str">
        <f t="shared" si="8"/>
        <v>preprocessing/TMRC20016/outputs/salmon_lpanamensis_v36/quant.sf</v>
      </c>
      <c r="BF19" s="12" t="str">
        <f t="shared" si="9"/>
        <v>preprocessing/TMRC20016/outputs/03hisat2_lpanamensis_v36/sno_gene_ID.count.xz</v>
      </c>
      <c r="BG19" s="19">
        <v>36718838</v>
      </c>
      <c r="BH19" s="19">
        <v>2483560</v>
      </c>
      <c r="BI19" s="20">
        <f t="shared" si="18"/>
        <v>0.88746353557292035</v>
      </c>
      <c r="BO19" s="59" t="str">
        <f t="shared" si="14"/>
        <v>preprocessing/TMRC20016/outputs/vcfutils_lpanamensis_v36/r1_trimmed_lpanamensis_v36_count.txt</v>
      </c>
      <c r="BP19" s="59" t="str">
        <f t="shared" si="11"/>
        <v>preprocessing/TMRC20016/outputs/40freebayes_lpanamensis_v36/all_tags.txt.xz</v>
      </c>
      <c r="BQ19" s="12">
        <v>54</v>
      </c>
      <c r="BR19" s="12">
        <v>1130</v>
      </c>
      <c r="BS19" s="12">
        <v>711892</v>
      </c>
      <c r="BT19" s="12">
        <v>19</v>
      </c>
      <c r="BU19" s="12" t="s">
        <v>88</v>
      </c>
      <c r="BV19" s="12" t="s">
        <v>97</v>
      </c>
      <c r="BX19" s="12" t="s">
        <v>182</v>
      </c>
      <c r="BZ19" s="12" t="s">
        <v>97</v>
      </c>
    </row>
    <row r="20" spans="1:78" ht="16.5" x14ac:dyDescent="0.2">
      <c r="A20" s="49" t="s">
        <v>183</v>
      </c>
      <c r="B20" s="12">
        <v>10977</v>
      </c>
      <c r="C20" s="12" t="s">
        <v>77</v>
      </c>
      <c r="D20" s="12" t="s">
        <v>78</v>
      </c>
      <c r="E20" s="12" t="s">
        <v>79</v>
      </c>
      <c r="F20" s="29" t="s">
        <v>80</v>
      </c>
      <c r="G20" s="12">
        <v>10977</v>
      </c>
      <c r="H20" s="15" t="s">
        <v>81</v>
      </c>
      <c r="I20" s="12" t="s">
        <v>82</v>
      </c>
      <c r="J20" s="12" t="s">
        <v>83</v>
      </c>
      <c r="K20" s="12">
        <v>2</v>
      </c>
      <c r="L20" s="12" t="s">
        <v>168</v>
      </c>
      <c r="M20" s="12" t="s">
        <v>101</v>
      </c>
      <c r="N20" s="16" t="s">
        <v>102</v>
      </c>
      <c r="O20" s="16" t="s">
        <v>87</v>
      </c>
      <c r="P20" s="12" t="s">
        <v>103</v>
      </c>
      <c r="Q20" s="25" t="s">
        <v>104</v>
      </c>
      <c r="R20" s="46">
        <v>0.99</v>
      </c>
      <c r="S20" s="26">
        <v>0.99</v>
      </c>
      <c r="T20" s="70" t="s">
        <v>106</v>
      </c>
      <c r="U20" s="16" t="s">
        <v>92</v>
      </c>
      <c r="V20" s="13">
        <v>20190127</v>
      </c>
      <c r="W20" s="13">
        <v>20200128</v>
      </c>
      <c r="X20" s="12">
        <v>213</v>
      </c>
      <c r="Y20" s="13" t="s">
        <v>93</v>
      </c>
      <c r="Z20" s="13" t="s">
        <v>109</v>
      </c>
      <c r="AA20" s="13" t="s">
        <v>109</v>
      </c>
      <c r="AB20" s="13" t="s">
        <v>109</v>
      </c>
      <c r="AC20" s="13">
        <v>30</v>
      </c>
      <c r="AD20" s="22">
        <f t="shared" si="17"/>
        <v>26.152582159624412</v>
      </c>
      <c r="AE20" s="13">
        <v>20200204</v>
      </c>
      <c r="AF20" s="13">
        <v>20200205</v>
      </c>
      <c r="AG20" s="22">
        <v>2.347417840375587</v>
      </c>
      <c r="AH20" s="13">
        <v>0.5</v>
      </c>
      <c r="AI20" s="13" t="s">
        <v>87</v>
      </c>
      <c r="AJ20" s="13">
        <v>20</v>
      </c>
      <c r="AK20" s="12" t="str">
        <f>VLOOKUP(AJ20, Indexes!$A$2:$B$49, 2)</f>
        <v>GTGGCC</v>
      </c>
      <c r="AL20" s="13">
        <v>28</v>
      </c>
      <c r="AM20" s="13">
        <v>15</v>
      </c>
      <c r="AN20" s="13">
        <v>20200217</v>
      </c>
      <c r="AQ20" s="12" t="s">
        <v>184</v>
      </c>
      <c r="AR20" s="12">
        <v>75.7</v>
      </c>
      <c r="AS20" s="12">
        <f t="shared" si="15"/>
        <v>2.6420079260237781</v>
      </c>
      <c r="AT20" s="12">
        <f t="shared" si="16"/>
        <v>97.35799207397622</v>
      </c>
      <c r="AU20" s="12" t="s">
        <v>175</v>
      </c>
      <c r="AW20" s="12">
        <v>20200910</v>
      </c>
      <c r="AX20" s="19">
        <v>35973380</v>
      </c>
      <c r="AY20" s="19">
        <v>27724705</v>
      </c>
      <c r="AZ20" s="20">
        <f t="shared" si="7"/>
        <v>0.77070058471013847</v>
      </c>
      <c r="BA20" s="12" t="str">
        <f t="shared" si="8"/>
        <v>preprocessing/TMRC20011/outputs/salmon_lpanamensis_v36/quant.sf</v>
      </c>
      <c r="BF20" s="12" t="str">
        <f t="shared" si="9"/>
        <v>preprocessing/TMRC20011/outputs/03hisat2_lpanamensis_v36/sno_gene_ID.count.xz</v>
      </c>
      <c r="BG20" s="19">
        <v>24279823</v>
      </c>
      <c r="BH20" s="19">
        <v>1580797</v>
      </c>
      <c r="BI20" s="20">
        <f t="shared" si="18"/>
        <v>0.93276447846785027</v>
      </c>
      <c r="BO20" s="59" t="str">
        <f t="shared" si="14"/>
        <v>preprocessing/TMRC20011/outputs/vcfutils_lpanamensis_v36/r1_trimmed_lpanamensis_v36_count.txt</v>
      </c>
      <c r="BP20" s="59" t="str">
        <f t="shared" si="11"/>
        <v>preprocessing/TMRC20011/outputs/40freebayes_lpanamensis_v36/all_tags.txt.xz</v>
      </c>
      <c r="BQ20" s="12">
        <v>10</v>
      </c>
      <c r="BR20" s="12">
        <v>163</v>
      </c>
      <c r="BS20" s="12">
        <v>487065</v>
      </c>
      <c r="BT20" s="12">
        <v>2</v>
      </c>
      <c r="BU20" s="12" t="s">
        <v>103</v>
      </c>
      <c r="BV20" s="12" t="s">
        <v>130</v>
      </c>
      <c r="BX20" s="12" t="s">
        <v>185</v>
      </c>
      <c r="BZ20" s="12" t="s">
        <v>130</v>
      </c>
    </row>
    <row r="21" spans="1:78" ht="16.5" x14ac:dyDescent="0.2">
      <c r="A21" s="49" t="s">
        <v>186</v>
      </c>
      <c r="B21" s="12">
        <v>11075</v>
      </c>
      <c r="C21" s="12" t="s">
        <v>77</v>
      </c>
      <c r="D21" s="12" t="s">
        <v>78</v>
      </c>
      <c r="E21" s="12" t="s">
        <v>79</v>
      </c>
      <c r="F21" s="29" t="s">
        <v>80</v>
      </c>
      <c r="G21" s="12">
        <v>11075</v>
      </c>
      <c r="H21" s="15" t="s">
        <v>81</v>
      </c>
      <c r="I21" s="12" t="s">
        <v>82</v>
      </c>
      <c r="J21" s="12" t="s">
        <v>83</v>
      </c>
      <c r="K21" s="12">
        <v>2</v>
      </c>
      <c r="L21" s="12" t="s">
        <v>168</v>
      </c>
      <c r="M21" s="12" t="s">
        <v>85</v>
      </c>
      <c r="N21" s="12" t="s">
        <v>86</v>
      </c>
      <c r="O21" s="16" t="s">
        <v>87</v>
      </c>
      <c r="P21" s="12" t="s">
        <v>103</v>
      </c>
      <c r="Q21" s="25" t="s">
        <v>104</v>
      </c>
      <c r="R21" s="46">
        <v>0.99</v>
      </c>
      <c r="S21" s="26">
        <v>0.97</v>
      </c>
      <c r="T21" s="70" t="s">
        <v>106</v>
      </c>
      <c r="U21" s="16" t="s">
        <v>92</v>
      </c>
      <c r="V21" s="13">
        <v>20190127</v>
      </c>
      <c r="W21" s="13">
        <v>20200128</v>
      </c>
      <c r="X21" s="12">
        <v>344</v>
      </c>
      <c r="Y21" s="13" t="s">
        <v>93</v>
      </c>
      <c r="Z21" s="13" t="s">
        <v>109</v>
      </c>
      <c r="AA21" s="13" t="s">
        <v>109</v>
      </c>
      <c r="AB21" s="13" t="s">
        <v>109</v>
      </c>
      <c r="AC21" s="13">
        <v>30</v>
      </c>
      <c r="AD21" s="22">
        <f t="shared" si="17"/>
        <v>27.046511627906977</v>
      </c>
      <c r="AE21" s="13">
        <v>20200204</v>
      </c>
      <c r="AF21" s="13">
        <v>20200205</v>
      </c>
      <c r="AG21" s="22">
        <v>1.4534883720930234</v>
      </c>
      <c r="AH21" s="13">
        <v>0.5</v>
      </c>
      <c r="AI21" s="13" t="s">
        <v>87</v>
      </c>
      <c r="AJ21" s="13">
        <v>21</v>
      </c>
      <c r="AK21" s="12" t="str">
        <f>VLOOKUP(AJ21, Indexes!$A$2:$B$49, 2)</f>
        <v>GTTTCG</v>
      </c>
      <c r="AL21" s="13">
        <v>28</v>
      </c>
      <c r="AM21" s="13">
        <v>15</v>
      </c>
      <c r="AN21" s="13">
        <v>20200217</v>
      </c>
      <c r="AQ21" s="12" t="s">
        <v>187</v>
      </c>
      <c r="AR21" s="12">
        <v>73.900000000000006</v>
      </c>
      <c r="AS21" s="12">
        <f t="shared" si="15"/>
        <v>2.7063599458728009</v>
      </c>
      <c r="AT21" s="12">
        <f t="shared" si="16"/>
        <v>97.293640054127195</v>
      </c>
      <c r="AU21" s="12" t="s">
        <v>175</v>
      </c>
      <c r="AW21" s="12">
        <v>20200910</v>
      </c>
      <c r="AX21" s="19">
        <v>43280128</v>
      </c>
      <c r="AY21" s="19">
        <v>30931651</v>
      </c>
      <c r="AZ21" s="20">
        <f t="shared" si="7"/>
        <v>0.71468483180086717</v>
      </c>
      <c r="BA21" s="12" t="str">
        <f t="shared" si="8"/>
        <v>preprocessing/TMRC20012/outputs/salmon_lpanamensis_v36/quant.sf</v>
      </c>
      <c r="BF21" s="12" t="str">
        <f t="shared" si="9"/>
        <v>preprocessing/TMRC20012/outputs/03hisat2_lpanamensis_v36/sno_gene_ID.count.xz</v>
      </c>
      <c r="BG21" s="19">
        <v>184723</v>
      </c>
      <c r="BH21" s="19">
        <v>19166</v>
      </c>
      <c r="BI21" s="27">
        <f t="shared" si="18"/>
        <v>6.5915977132937394E-3</v>
      </c>
      <c r="BL21" s="12">
        <v>22441366</v>
      </c>
      <c r="BM21" s="12">
        <v>5406308</v>
      </c>
      <c r="BN21" s="27">
        <f>(BL21+BM21)/AY21</f>
        <v>0.90029704524986398</v>
      </c>
      <c r="BO21" s="59" t="str">
        <f t="shared" si="14"/>
        <v>preprocessing/TMRC20012/outputs/vcfutils_lpanamensis_v36/r1_trimmed_lpanamensis_v36_count.txt</v>
      </c>
      <c r="BP21" s="59" t="str">
        <f t="shared" si="11"/>
        <v>preprocessing/TMRC20012/outputs/40freebayes_lpanamensis_v36/all_tags.txt.xz</v>
      </c>
      <c r="BQ21" s="12">
        <v>20</v>
      </c>
      <c r="BR21" s="12">
        <v>162</v>
      </c>
      <c r="BS21" s="12">
        <v>494814</v>
      </c>
      <c r="BT21" s="12">
        <v>0</v>
      </c>
      <c r="BU21" s="12" t="s">
        <v>103</v>
      </c>
      <c r="BV21" s="38" t="s">
        <v>130</v>
      </c>
      <c r="BW21" s="12" t="s">
        <v>188</v>
      </c>
      <c r="BX21" s="12" t="s">
        <v>99</v>
      </c>
      <c r="BZ21" s="12" t="s">
        <v>130</v>
      </c>
    </row>
    <row r="22" spans="1:78" ht="16.5" x14ac:dyDescent="0.2">
      <c r="A22" s="49" t="s">
        <v>189</v>
      </c>
      <c r="B22" s="12">
        <v>11024</v>
      </c>
      <c r="C22" s="12" t="s">
        <v>77</v>
      </c>
      <c r="D22" s="12" t="s">
        <v>78</v>
      </c>
      <c r="E22" s="12" t="s">
        <v>79</v>
      </c>
      <c r="F22" s="29" t="s">
        <v>80</v>
      </c>
      <c r="G22" s="12">
        <v>11024</v>
      </c>
      <c r="H22" s="15" t="s">
        <v>81</v>
      </c>
      <c r="I22" s="12" t="s">
        <v>82</v>
      </c>
      <c r="J22" s="12" t="s">
        <v>83</v>
      </c>
      <c r="K22" s="12">
        <v>2</v>
      </c>
      <c r="L22" s="12" t="s">
        <v>168</v>
      </c>
      <c r="M22" s="12" t="s">
        <v>85</v>
      </c>
      <c r="N22" s="12" t="s">
        <v>86</v>
      </c>
      <c r="O22" s="16" t="s">
        <v>87</v>
      </c>
      <c r="P22" s="12" t="s">
        <v>88</v>
      </c>
      <c r="Q22" s="25" t="s">
        <v>89</v>
      </c>
      <c r="R22" s="46">
        <v>0.45</v>
      </c>
      <c r="S22" s="26">
        <v>0.59</v>
      </c>
      <c r="T22" s="16" t="s">
        <v>91</v>
      </c>
      <c r="U22" s="16" t="s">
        <v>92</v>
      </c>
      <c r="V22" s="13">
        <v>20190127</v>
      </c>
      <c r="W22" s="13">
        <v>20200128</v>
      </c>
      <c r="X22" s="12">
        <v>242</v>
      </c>
      <c r="Y22" s="13" t="s">
        <v>93</v>
      </c>
      <c r="Z22" s="13" t="s">
        <v>109</v>
      </c>
      <c r="AA22" s="13" t="s">
        <v>109</v>
      </c>
      <c r="AB22" s="13" t="s">
        <v>109</v>
      </c>
      <c r="AC22" s="13">
        <v>30</v>
      </c>
      <c r="AD22" s="22">
        <f t="shared" si="17"/>
        <v>26.43388429752066</v>
      </c>
      <c r="AE22" s="13">
        <v>20200204</v>
      </c>
      <c r="AF22" s="13">
        <v>20200205</v>
      </c>
      <c r="AG22" s="22">
        <v>2.0661157024793391</v>
      </c>
      <c r="AH22" s="13">
        <v>0.5</v>
      </c>
      <c r="AI22" s="13" t="s">
        <v>87</v>
      </c>
      <c r="AJ22" s="13">
        <v>22</v>
      </c>
      <c r="AK22" s="12" t="str">
        <f>VLOOKUP(AJ22, Indexes!$A$2:$B$49, 2)</f>
        <v>CGTACG</v>
      </c>
      <c r="AL22" s="13">
        <v>28</v>
      </c>
      <c r="AM22" s="13">
        <v>15</v>
      </c>
      <c r="AN22" s="13">
        <v>20200217</v>
      </c>
      <c r="AQ22" s="12" t="s">
        <v>190</v>
      </c>
      <c r="AR22" s="12">
        <v>29.2</v>
      </c>
      <c r="AS22" s="12">
        <f t="shared" si="15"/>
        <v>6.8493150684931505</v>
      </c>
      <c r="AT22" s="12">
        <f t="shared" si="16"/>
        <v>93.150684931506845</v>
      </c>
      <c r="AU22" s="12" t="s">
        <v>175</v>
      </c>
      <c r="AW22" s="12">
        <v>20200910</v>
      </c>
      <c r="AX22" s="19">
        <v>56659791</v>
      </c>
      <c r="AY22" s="19">
        <v>43423737</v>
      </c>
      <c r="AZ22" s="20">
        <f t="shared" si="7"/>
        <v>0.76639423184600164</v>
      </c>
      <c r="BA22" s="12" t="str">
        <f t="shared" si="8"/>
        <v>preprocessing/TMRC20013/outputs/salmon_lpanamensis_v36/quant.sf</v>
      </c>
      <c r="BF22" s="12" t="str">
        <f t="shared" si="9"/>
        <v>preprocessing/TMRC20013/outputs/03hisat2_lpanamensis_v36/sno_gene_ID.count.xz</v>
      </c>
      <c r="BG22" s="19">
        <v>36078766</v>
      </c>
      <c r="BH22" s="19">
        <v>2448643</v>
      </c>
      <c r="BI22" s="20">
        <f t="shared" si="18"/>
        <v>0.88724305326370234</v>
      </c>
      <c r="BO22" s="59" t="str">
        <f t="shared" si="14"/>
        <v>preprocessing/TMRC20013/outputs/vcfutils_lpanamensis_v36/r1_trimmed_lpanamensis_v36_count.txt</v>
      </c>
      <c r="BP22" s="59" t="str">
        <f t="shared" si="11"/>
        <v>preprocessing/TMRC20013/outputs/40freebayes_lpanamensis_v36/all_tags.txt.xz</v>
      </c>
      <c r="BQ22" s="12">
        <v>103</v>
      </c>
      <c r="BR22" s="12">
        <v>245</v>
      </c>
      <c r="BS22" s="12">
        <v>687366</v>
      </c>
      <c r="BT22" s="12">
        <v>2</v>
      </c>
      <c r="BU22" s="12" t="s">
        <v>88</v>
      </c>
      <c r="BV22" s="12" t="s">
        <v>97</v>
      </c>
      <c r="BX22" s="12" t="s">
        <v>147</v>
      </c>
      <c r="BZ22" s="12" t="s">
        <v>97</v>
      </c>
    </row>
    <row r="23" spans="1:78" ht="16.5" x14ac:dyDescent="0.2">
      <c r="A23" s="49" t="s">
        <v>191</v>
      </c>
      <c r="B23" s="12">
        <v>11031</v>
      </c>
      <c r="C23" s="12" t="s">
        <v>77</v>
      </c>
      <c r="D23" s="12" t="s">
        <v>78</v>
      </c>
      <c r="E23" s="12" t="s">
        <v>79</v>
      </c>
      <c r="F23" s="29" t="s">
        <v>80</v>
      </c>
      <c r="G23" s="12">
        <v>11031</v>
      </c>
      <c r="H23" s="15" t="s">
        <v>81</v>
      </c>
      <c r="I23" s="12" t="s">
        <v>82</v>
      </c>
      <c r="J23" s="12" t="s">
        <v>83</v>
      </c>
      <c r="K23" s="12">
        <v>2</v>
      </c>
      <c r="L23" s="12" t="s">
        <v>168</v>
      </c>
      <c r="M23" s="24" t="s">
        <v>101</v>
      </c>
      <c r="N23" s="24" t="s">
        <v>102</v>
      </c>
      <c r="O23" s="16" t="s">
        <v>87</v>
      </c>
      <c r="P23" s="12" t="s">
        <v>103</v>
      </c>
      <c r="Q23" s="25" t="s">
        <v>104</v>
      </c>
      <c r="R23" s="46">
        <v>0.98</v>
      </c>
      <c r="S23" s="26">
        <v>0.95</v>
      </c>
      <c r="T23" s="70" t="s">
        <v>106</v>
      </c>
      <c r="U23" s="16" t="s">
        <v>92</v>
      </c>
      <c r="V23" s="13">
        <v>20190127</v>
      </c>
      <c r="W23" s="13">
        <v>20200128</v>
      </c>
      <c r="X23" s="12">
        <v>160</v>
      </c>
      <c r="Y23" s="13" t="s">
        <v>93</v>
      </c>
      <c r="Z23" s="13" t="s">
        <v>109</v>
      </c>
      <c r="AA23" s="13" t="s">
        <v>109</v>
      </c>
      <c r="AB23" s="13" t="s">
        <v>109</v>
      </c>
      <c r="AC23" s="13">
        <v>30</v>
      </c>
      <c r="AD23" s="22">
        <f t="shared" si="17"/>
        <v>25.375</v>
      </c>
      <c r="AE23" s="13">
        <v>20200204</v>
      </c>
      <c r="AF23" s="13">
        <v>20200205</v>
      </c>
      <c r="AG23" s="22">
        <v>3.125</v>
      </c>
      <c r="AH23" s="13">
        <v>0.5</v>
      </c>
      <c r="AI23" s="13" t="s">
        <v>87</v>
      </c>
      <c r="AJ23" s="13">
        <v>23</v>
      </c>
      <c r="AK23" s="12" t="str">
        <f>VLOOKUP(AJ23, Indexes!$A$2:$B$49, 2)</f>
        <v>GAGTGG</v>
      </c>
      <c r="AL23" s="13">
        <v>28</v>
      </c>
      <c r="AM23" s="13">
        <v>15</v>
      </c>
      <c r="AN23" s="13">
        <v>20200217</v>
      </c>
      <c r="AQ23" s="12" t="s">
        <v>192</v>
      </c>
      <c r="AR23" s="12">
        <v>69.3</v>
      </c>
      <c r="AS23" s="12">
        <f t="shared" si="15"/>
        <v>2.8860028860028861</v>
      </c>
      <c r="AT23" s="12">
        <f t="shared" si="16"/>
        <v>97.113997113997115</v>
      </c>
      <c r="AU23" s="12" t="s">
        <v>171</v>
      </c>
      <c r="AW23" s="12">
        <v>20200910</v>
      </c>
      <c r="AX23" s="19">
        <v>78049515</v>
      </c>
      <c r="AY23" s="19">
        <v>72570382</v>
      </c>
      <c r="AZ23" s="20">
        <f t="shared" si="7"/>
        <v>0.92979926909219102</v>
      </c>
      <c r="BA23" s="12" t="str">
        <f t="shared" si="8"/>
        <v>preprocessing/TMRC20017/outputs/salmon_lpanamensis_v36/quant.sf</v>
      </c>
      <c r="BF23" s="12" t="str">
        <f t="shared" si="9"/>
        <v>preprocessing/TMRC20017/outputs/03hisat2_lpanamensis_v36/sno_gene_ID.count.xz</v>
      </c>
      <c r="BG23" s="19">
        <v>62667129</v>
      </c>
      <c r="BH23" s="19">
        <v>4654064</v>
      </c>
      <c r="BI23" s="20">
        <f t="shared" si="18"/>
        <v>0.92766761238765427</v>
      </c>
      <c r="BO23" s="59" t="str">
        <f t="shared" si="14"/>
        <v>preprocessing/TMRC20017/outputs/vcfutils_lpanamensis_v36/r1_trimmed_lpanamensis_v36_count.txt</v>
      </c>
      <c r="BP23" s="59" t="str">
        <f t="shared" si="11"/>
        <v>preprocessing/TMRC20017/outputs/40freebayes_lpanamensis_v36/all_tags.txt.xz</v>
      </c>
      <c r="BQ23" s="12">
        <v>77</v>
      </c>
      <c r="BR23" s="12">
        <v>464</v>
      </c>
      <c r="BS23" s="12">
        <v>1190838</v>
      </c>
      <c r="BT23" s="12">
        <v>467</v>
      </c>
      <c r="BU23" s="12" t="s">
        <v>103</v>
      </c>
      <c r="BV23" s="12" t="s">
        <v>130</v>
      </c>
      <c r="BX23" s="12" t="s">
        <v>193</v>
      </c>
      <c r="BZ23" s="12" t="s">
        <v>130</v>
      </c>
    </row>
    <row r="24" spans="1:78" ht="16.5" x14ac:dyDescent="0.2">
      <c r="A24" s="49" t="s">
        <v>194</v>
      </c>
      <c r="B24" s="12">
        <v>11006</v>
      </c>
      <c r="C24" s="12" t="s">
        <v>77</v>
      </c>
      <c r="D24" s="12" t="s">
        <v>78</v>
      </c>
      <c r="E24" s="12" t="s">
        <v>79</v>
      </c>
      <c r="F24" s="29" t="s">
        <v>80</v>
      </c>
      <c r="G24" s="12">
        <v>11006</v>
      </c>
      <c r="H24" s="15" t="s">
        <v>81</v>
      </c>
      <c r="I24" s="12" t="s">
        <v>82</v>
      </c>
      <c r="J24" s="12" t="s">
        <v>83</v>
      </c>
      <c r="K24" s="12">
        <v>2</v>
      </c>
      <c r="L24" s="12" t="s">
        <v>168</v>
      </c>
      <c r="M24" s="12" t="s">
        <v>85</v>
      </c>
      <c r="N24" s="12" t="s">
        <v>86</v>
      </c>
      <c r="O24" s="16" t="s">
        <v>87</v>
      </c>
      <c r="P24" s="12" t="s">
        <v>103</v>
      </c>
      <c r="Q24" s="25" t="s">
        <v>104</v>
      </c>
      <c r="R24" s="46">
        <v>0.99</v>
      </c>
      <c r="S24" s="26">
        <v>0.91</v>
      </c>
      <c r="T24" s="70" t="s">
        <v>106</v>
      </c>
      <c r="U24" s="16" t="s">
        <v>92</v>
      </c>
      <c r="V24" s="13">
        <v>20190127</v>
      </c>
      <c r="W24" s="13">
        <v>20200128</v>
      </c>
      <c r="X24" s="12">
        <v>191</v>
      </c>
      <c r="Y24" s="13" t="s">
        <v>93</v>
      </c>
      <c r="Z24" s="13" t="s">
        <v>109</v>
      </c>
      <c r="AA24" s="13" t="s">
        <v>109</v>
      </c>
      <c r="AB24" s="13" t="s">
        <v>109</v>
      </c>
      <c r="AC24" s="13">
        <v>30</v>
      </c>
      <c r="AD24" s="22">
        <f t="shared" si="17"/>
        <v>25.88219895287958</v>
      </c>
      <c r="AE24" s="13">
        <v>20200204</v>
      </c>
      <c r="AF24" s="13">
        <v>20200205</v>
      </c>
      <c r="AG24" s="22">
        <v>2.6178010471204187</v>
      </c>
      <c r="AH24" s="13">
        <v>0.5</v>
      </c>
      <c r="AI24" s="13" t="s">
        <v>87</v>
      </c>
      <c r="AJ24" s="13">
        <v>25</v>
      </c>
      <c r="AK24" s="12" t="str">
        <f>VLOOKUP(AJ24, Indexes!$A$2:$B$49, 2)</f>
        <v>ACTGAT</v>
      </c>
      <c r="AL24" s="13">
        <v>28</v>
      </c>
      <c r="AM24" s="13">
        <v>15</v>
      </c>
      <c r="AN24" s="13">
        <v>20200217</v>
      </c>
      <c r="AQ24" s="12" t="s">
        <v>195</v>
      </c>
      <c r="AR24" s="12">
        <v>66.099999999999994</v>
      </c>
      <c r="AS24" s="12">
        <f t="shared" si="15"/>
        <v>3.0257186081694405</v>
      </c>
      <c r="AT24" s="12">
        <f t="shared" si="16"/>
        <v>96.974281391830559</v>
      </c>
      <c r="AU24" s="12" t="s">
        <v>175</v>
      </c>
      <c r="AW24" s="12">
        <v>20200910</v>
      </c>
      <c r="AX24" s="19">
        <v>65018158</v>
      </c>
      <c r="AY24" s="19">
        <v>50191147</v>
      </c>
      <c r="AZ24" s="20">
        <f t="shared" si="7"/>
        <v>0.77195584347375701</v>
      </c>
      <c r="BA24" s="12" t="str">
        <f t="shared" si="8"/>
        <v>preprocessing/TMRC20014/outputs/salmon_lpanamensis_v36/quant.sf</v>
      </c>
      <c r="BF24" s="12" t="str">
        <f t="shared" si="9"/>
        <v>preprocessing/TMRC20014/outputs/03hisat2_lpanamensis_v36/sno_gene_ID.count.xz</v>
      </c>
      <c r="BG24" s="19">
        <v>43198085</v>
      </c>
      <c r="BH24" s="19">
        <v>3424657</v>
      </c>
      <c r="BI24" s="20">
        <f t="shared" si="18"/>
        <v>0.92890369690096941</v>
      </c>
      <c r="BO24" s="59" t="str">
        <f t="shared" si="14"/>
        <v>preprocessing/TMRC20014/outputs/vcfutils_lpanamensis_v36/r1_trimmed_lpanamensis_v36_count.txt</v>
      </c>
      <c r="BP24" s="59" t="str">
        <f t="shared" si="11"/>
        <v>preprocessing/TMRC20014/outputs/40freebayes_lpanamensis_v36/all_tags.txt.xz</v>
      </c>
      <c r="BQ24" s="12">
        <v>32</v>
      </c>
      <c r="BR24" s="12">
        <v>238</v>
      </c>
      <c r="BS24" s="12">
        <v>829951</v>
      </c>
      <c r="BT24" s="12">
        <v>2</v>
      </c>
      <c r="BU24" s="12" t="s">
        <v>103</v>
      </c>
      <c r="BV24" s="12" t="s">
        <v>130</v>
      </c>
      <c r="BX24" s="12" t="s">
        <v>185</v>
      </c>
      <c r="BZ24" s="12" t="s">
        <v>130</v>
      </c>
    </row>
    <row r="25" spans="1:78" ht="16.5" x14ac:dyDescent="0.2">
      <c r="A25" s="49" t="s">
        <v>196</v>
      </c>
      <c r="B25" s="12">
        <v>12116</v>
      </c>
      <c r="C25" s="12" t="s">
        <v>77</v>
      </c>
      <c r="D25" s="12" t="s">
        <v>78</v>
      </c>
      <c r="E25" s="12" t="s">
        <v>79</v>
      </c>
      <c r="F25" s="29" t="s">
        <v>80</v>
      </c>
      <c r="G25" s="12">
        <v>12116</v>
      </c>
      <c r="H25" s="15" t="s">
        <v>81</v>
      </c>
      <c r="I25" s="12" t="s">
        <v>82</v>
      </c>
      <c r="J25" s="12" t="s">
        <v>83</v>
      </c>
      <c r="K25" s="12">
        <v>2</v>
      </c>
      <c r="L25" s="12" t="s">
        <v>168</v>
      </c>
      <c r="M25" s="12" t="s">
        <v>85</v>
      </c>
      <c r="N25" s="12" t="s">
        <v>86</v>
      </c>
      <c r="O25" s="16" t="s">
        <v>87</v>
      </c>
      <c r="P25" s="12" t="s">
        <v>88</v>
      </c>
      <c r="Q25" s="25" t="s">
        <v>89</v>
      </c>
      <c r="R25" s="46">
        <v>0.49</v>
      </c>
      <c r="S25" s="66" t="s">
        <v>197</v>
      </c>
      <c r="T25" s="16" t="s">
        <v>91</v>
      </c>
      <c r="U25" s="16" t="s">
        <v>92</v>
      </c>
      <c r="V25" s="13">
        <v>20190127</v>
      </c>
      <c r="W25" s="13">
        <v>20200128</v>
      </c>
      <c r="X25" s="12">
        <v>378</v>
      </c>
      <c r="Y25" s="13" t="s">
        <v>93</v>
      </c>
      <c r="Z25" s="13" t="s">
        <v>109</v>
      </c>
      <c r="AA25" s="13" t="s">
        <v>109</v>
      </c>
      <c r="AB25" s="13" t="s">
        <v>109</v>
      </c>
      <c r="AC25" s="13">
        <v>30</v>
      </c>
      <c r="AD25" s="22">
        <f t="shared" si="17"/>
        <v>27.177248677248677</v>
      </c>
      <c r="AE25" s="13">
        <v>20200204</v>
      </c>
      <c r="AF25" s="13">
        <v>20200205</v>
      </c>
      <c r="AG25" s="22">
        <v>1.3227513227513228</v>
      </c>
      <c r="AH25" s="13">
        <v>0.5</v>
      </c>
      <c r="AI25" s="13" t="s">
        <v>87</v>
      </c>
      <c r="AJ25" s="13">
        <v>27</v>
      </c>
      <c r="AK25" s="12" t="str">
        <f>VLOOKUP(AJ25, Indexes!$A$2:$B$49, 2)</f>
        <v>ATTCCT</v>
      </c>
      <c r="AL25" s="13">
        <v>28</v>
      </c>
      <c r="AM25" s="13">
        <v>15</v>
      </c>
      <c r="AN25" s="13">
        <v>20200217</v>
      </c>
      <c r="AQ25" s="12" t="s">
        <v>198</v>
      </c>
      <c r="AR25" s="12">
        <v>54.9</v>
      </c>
      <c r="AS25" s="12">
        <f t="shared" si="15"/>
        <v>3.6429872495446265</v>
      </c>
      <c r="AT25" s="12">
        <f t="shared" si="16"/>
        <v>96.357012750455368</v>
      </c>
      <c r="AU25" s="12" t="s">
        <v>171</v>
      </c>
      <c r="AW25" s="12">
        <v>20200910</v>
      </c>
      <c r="AX25" s="19">
        <v>63799117</v>
      </c>
      <c r="AY25" s="19">
        <v>59031095</v>
      </c>
      <c r="AZ25" s="20">
        <f t="shared" si="7"/>
        <v>0.92526507851198003</v>
      </c>
      <c r="BA25" s="12" t="str">
        <f t="shared" si="8"/>
        <v>preprocessing/TMRC20018/outputs/salmon_lpanamensis_v36/quant.sf</v>
      </c>
      <c r="BF25" s="12" t="str">
        <f t="shared" si="9"/>
        <v>preprocessing/TMRC20018/outputs/03hisat2_lpanamensis_v36/sno_gene_ID.count.xz</v>
      </c>
      <c r="BG25" s="19">
        <v>48267450</v>
      </c>
      <c r="BH25" s="19">
        <v>3375619</v>
      </c>
      <c r="BI25" s="20">
        <f t="shared" si="18"/>
        <v>0.87484518117104215</v>
      </c>
      <c r="BO25" s="59" t="str">
        <f t="shared" si="14"/>
        <v>preprocessing/TMRC20018/outputs/vcfutils_lpanamensis_v36/r1_trimmed_lpanamensis_v36_count.txt</v>
      </c>
      <c r="BP25" s="59" t="str">
        <f t="shared" si="11"/>
        <v>preprocessing/TMRC20018/outputs/40freebayes_lpanamensis_v36/all_tags.txt.xz</v>
      </c>
      <c r="BQ25" s="12">
        <v>45</v>
      </c>
      <c r="BR25" s="12">
        <v>441</v>
      </c>
      <c r="BS25" s="12">
        <v>960775</v>
      </c>
      <c r="BT25" s="12">
        <v>8</v>
      </c>
      <c r="BU25" s="12" t="s">
        <v>88</v>
      </c>
      <c r="BV25" s="12" t="s">
        <v>97</v>
      </c>
      <c r="BX25" s="12" t="s">
        <v>182</v>
      </c>
      <c r="BZ25" s="12" t="s">
        <v>97</v>
      </c>
    </row>
    <row r="26" spans="1:78" ht="16.5" x14ac:dyDescent="0.25">
      <c r="A26" s="12" t="s">
        <v>199</v>
      </c>
      <c r="B26" s="28">
        <v>10750</v>
      </c>
      <c r="C26" s="12" t="s">
        <v>77</v>
      </c>
      <c r="D26" s="12" t="s">
        <v>78</v>
      </c>
      <c r="E26" s="12" t="s">
        <v>79</v>
      </c>
      <c r="F26" s="29" t="s">
        <v>80</v>
      </c>
      <c r="G26" s="28">
        <v>10750</v>
      </c>
      <c r="H26" s="15" t="s">
        <v>81</v>
      </c>
      <c r="I26" s="12" t="s">
        <v>82</v>
      </c>
      <c r="J26" s="12" t="s">
        <v>83</v>
      </c>
      <c r="K26" s="12">
        <v>2</v>
      </c>
      <c r="L26" s="16" t="s">
        <v>84</v>
      </c>
      <c r="M26" s="16" t="s">
        <v>101</v>
      </c>
      <c r="N26" s="16" t="s">
        <v>102</v>
      </c>
      <c r="O26" s="16" t="s">
        <v>87</v>
      </c>
      <c r="P26" s="12" t="s">
        <v>103</v>
      </c>
      <c r="Q26" s="16" t="s">
        <v>104</v>
      </c>
      <c r="R26" s="55" t="s">
        <v>200</v>
      </c>
      <c r="S26" s="16" t="s">
        <v>201</v>
      </c>
      <c r="T26" s="70" t="s">
        <v>106</v>
      </c>
      <c r="U26" s="16" t="s">
        <v>92</v>
      </c>
      <c r="V26" s="13">
        <v>20200918</v>
      </c>
      <c r="W26" s="13">
        <v>20200921</v>
      </c>
      <c r="X26" s="13">
        <v>926</v>
      </c>
      <c r="Y26" s="13" t="s">
        <v>93</v>
      </c>
      <c r="Z26" s="13" t="s">
        <v>109</v>
      </c>
      <c r="AA26" s="13" t="s">
        <v>109</v>
      </c>
      <c r="AB26" s="13" t="s">
        <v>109</v>
      </c>
      <c r="AC26" s="13">
        <v>30</v>
      </c>
      <c r="AD26" s="22">
        <f t="shared" si="17"/>
        <v>27.9</v>
      </c>
      <c r="AE26" s="13">
        <v>20200922</v>
      </c>
      <c r="AF26" s="13">
        <v>20200929</v>
      </c>
      <c r="AG26" s="13">
        <v>0.6</v>
      </c>
      <c r="AH26" s="13">
        <v>0.6</v>
      </c>
      <c r="AI26" s="13" t="s">
        <v>87</v>
      </c>
      <c r="AJ26" s="13">
        <v>1</v>
      </c>
      <c r="AK26" s="12" t="str">
        <f>VLOOKUP(AJ26, Indexes!$A$2:$B$49, 2)</f>
        <v>ATCACG</v>
      </c>
      <c r="AL26" s="13">
        <v>28</v>
      </c>
      <c r="AM26" s="13">
        <v>15</v>
      </c>
      <c r="AN26" s="13">
        <v>20201005</v>
      </c>
      <c r="AQ26" s="12" t="s">
        <v>202</v>
      </c>
      <c r="AR26" s="12">
        <v>22.3</v>
      </c>
      <c r="AS26" s="12">
        <f>(100 * 4)/AR26</f>
        <v>17.937219730941703</v>
      </c>
      <c r="AT26" s="12">
        <f t="shared" si="16"/>
        <v>82.062780269058294</v>
      </c>
      <c r="AW26" s="12">
        <v>20210315</v>
      </c>
      <c r="AX26" s="19">
        <v>123198668</v>
      </c>
      <c r="AY26" s="19">
        <v>113496754</v>
      </c>
      <c r="AZ26" s="20">
        <f t="shared" si="7"/>
        <v>0.92124984662983533</v>
      </c>
      <c r="BA26" s="12" t="str">
        <f t="shared" si="8"/>
        <v>preprocessing/TMRC20019/outputs/salmon_lpanamensis_v36/quant.sf</v>
      </c>
      <c r="BF26" s="12" t="str">
        <f t="shared" si="9"/>
        <v>preprocessing/TMRC20019/outputs/03hisat2_lpanamensis_v36/sno_gene_ID.count.xz</v>
      </c>
      <c r="BG26" s="19">
        <v>99632308</v>
      </c>
      <c r="BH26" s="19">
        <v>6144422</v>
      </c>
      <c r="BI26" s="20">
        <f t="shared" si="18"/>
        <v>0.93198022209516229</v>
      </c>
      <c r="BO26" s="59" t="str">
        <f t="shared" si="14"/>
        <v>preprocessing/TMRC20019/outputs/vcfutils_lpanamensis_v36/r1_trimmed_lpanamensis_v36_count.txt</v>
      </c>
      <c r="BP26" s="59" t="str">
        <f t="shared" si="11"/>
        <v>preprocessing/TMRC20019/outputs/40freebayes_lpanamensis_v36/all_tags.txt.xz</v>
      </c>
      <c r="BQ26" s="12">
        <v>32</v>
      </c>
      <c r="BR26" s="12">
        <v>978</v>
      </c>
      <c r="BS26" s="12">
        <v>1450388</v>
      </c>
      <c r="BT26" s="12">
        <v>10</v>
      </c>
      <c r="BU26" s="12" t="s">
        <v>103</v>
      </c>
      <c r="BV26" s="12" t="s">
        <v>130</v>
      </c>
      <c r="BX26" s="12" t="s">
        <v>185</v>
      </c>
      <c r="BZ26" s="12" t="s">
        <v>130</v>
      </c>
    </row>
    <row r="27" spans="1:78" ht="15" customHeight="1" x14ac:dyDescent="0.25">
      <c r="A27" s="47" t="s">
        <v>203</v>
      </c>
      <c r="B27" s="28">
        <v>4775</v>
      </c>
      <c r="C27" s="12" t="s">
        <v>77</v>
      </c>
      <c r="D27" s="12" t="s">
        <v>78</v>
      </c>
      <c r="E27" s="12" t="s">
        <v>79</v>
      </c>
      <c r="F27" s="29" t="s">
        <v>80</v>
      </c>
      <c r="G27" s="28">
        <v>4745</v>
      </c>
      <c r="H27" s="15" t="s">
        <v>81</v>
      </c>
      <c r="I27" s="12" t="s">
        <v>82</v>
      </c>
      <c r="J27" s="12" t="s">
        <v>83</v>
      </c>
      <c r="K27" s="12">
        <v>2</v>
      </c>
      <c r="L27" s="16" t="s">
        <v>84</v>
      </c>
      <c r="M27" s="16" t="s">
        <v>85</v>
      </c>
      <c r="N27" s="12" t="s">
        <v>86</v>
      </c>
      <c r="O27" s="16" t="s">
        <v>87</v>
      </c>
      <c r="P27" s="12" t="s">
        <v>88</v>
      </c>
      <c r="Q27" s="16" t="s">
        <v>89</v>
      </c>
      <c r="R27" s="55" t="s">
        <v>200</v>
      </c>
      <c r="S27" s="16" t="s">
        <v>204</v>
      </c>
      <c r="T27" s="16" t="s">
        <v>91</v>
      </c>
      <c r="U27" s="16" t="s">
        <v>92</v>
      </c>
      <c r="V27" s="13">
        <v>20200918</v>
      </c>
      <c r="W27" s="13">
        <v>20200921</v>
      </c>
      <c r="X27" s="13">
        <v>781</v>
      </c>
      <c r="Y27" s="13" t="s">
        <v>93</v>
      </c>
      <c r="Z27" s="13" t="s">
        <v>109</v>
      </c>
      <c r="AA27" s="13" t="s">
        <v>109</v>
      </c>
      <c r="AB27" s="13" t="s">
        <v>109</v>
      </c>
      <c r="AC27" s="13">
        <v>30</v>
      </c>
      <c r="AD27" s="22">
        <f t="shared" si="17"/>
        <v>27.6</v>
      </c>
      <c r="AE27" s="13">
        <v>20201221</v>
      </c>
      <c r="AF27" s="13">
        <v>20201223</v>
      </c>
      <c r="AG27" s="13">
        <v>0.9</v>
      </c>
      <c r="AH27" s="13">
        <v>0.7</v>
      </c>
      <c r="AI27" s="13" t="s">
        <v>87</v>
      </c>
      <c r="AJ27" s="13">
        <v>6</v>
      </c>
      <c r="AK27" s="12" t="str">
        <f>VLOOKUP(AJ27, Indexes!$A$2:$B$49, 2)</f>
        <v>GCCAAT</v>
      </c>
      <c r="AL27" s="13">
        <v>28</v>
      </c>
      <c r="AM27" s="13">
        <v>15</v>
      </c>
      <c r="AN27" s="12">
        <v>20210104</v>
      </c>
      <c r="AQ27" s="12" t="s">
        <v>205</v>
      </c>
      <c r="AR27" s="12">
        <v>29.4</v>
      </c>
      <c r="AU27" s="12" t="s">
        <v>118</v>
      </c>
      <c r="AW27" s="12">
        <v>20210608</v>
      </c>
      <c r="AX27" s="19">
        <v>33697930</v>
      </c>
      <c r="AY27" s="19">
        <v>29133722</v>
      </c>
      <c r="AZ27" s="20">
        <f t="shared" si="7"/>
        <v>0.86455524122698335</v>
      </c>
      <c r="BA27" s="12" t="str">
        <f t="shared" si="8"/>
        <v>preprocessing/TMRC20070/outputs/salmon_lpanamensis_v36/quant.sf</v>
      </c>
      <c r="BF27" s="12" t="str">
        <f t="shared" si="9"/>
        <v>preprocessing/TMRC20070/outputs/03hisat2_lpanamensis_v36/sno_gene_ID.count.xz</v>
      </c>
      <c r="BG27" s="19">
        <v>24362430</v>
      </c>
      <c r="BH27" s="19">
        <v>1507569</v>
      </c>
      <c r="BI27" s="20">
        <f t="shared" si="18"/>
        <v>0.8879743892661569</v>
      </c>
      <c r="BO27" s="59" t="str">
        <f t="shared" si="14"/>
        <v>preprocessing/TMRC20070/outputs/vcfutils_lpanamensis_v36/r1_trimmed_lpanamensis_v36_count.txt</v>
      </c>
      <c r="BP27" s="59" t="str">
        <f t="shared" si="11"/>
        <v>preprocessing/TMRC20070/outputs/40freebayes_lpanamensis_v36/all_tags.txt.xz</v>
      </c>
      <c r="BQ27" s="12">
        <v>30</v>
      </c>
      <c r="BR27" s="12">
        <v>590</v>
      </c>
      <c r="BS27" s="12">
        <v>383545</v>
      </c>
      <c r="BT27" s="12">
        <v>8</v>
      </c>
      <c r="BU27" s="12" t="s">
        <v>88</v>
      </c>
      <c r="BV27" s="12" t="s">
        <v>97</v>
      </c>
      <c r="BX27" s="12" t="s">
        <v>119</v>
      </c>
      <c r="BZ27" s="12" t="s">
        <v>97</v>
      </c>
    </row>
    <row r="28" spans="1:78" ht="15" customHeight="1" x14ac:dyDescent="0.2">
      <c r="A28" s="13" t="s">
        <v>206</v>
      </c>
      <c r="B28" s="12">
        <v>4830</v>
      </c>
      <c r="C28" s="12" t="s">
        <v>77</v>
      </c>
      <c r="D28" s="12" t="s">
        <v>78</v>
      </c>
      <c r="E28" s="12" t="s">
        <v>79</v>
      </c>
      <c r="F28" s="29" t="s">
        <v>80</v>
      </c>
      <c r="G28" s="12">
        <v>4830</v>
      </c>
      <c r="H28" s="15" t="s">
        <v>81</v>
      </c>
      <c r="I28" s="12" t="s">
        <v>82</v>
      </c>
      <c r="J28" s="12" t="s">
        <v>83</v>
      </c>
      <c r="K28" s="12">
        <v>2</v>
      </c>
      <c r="L28" s="16" t="s">
        <v>84</v>
      </c>
      <c r="M28" s="16" t="s">
        <v>85</v>
      </c>
      <c r="N28" s="12" t="s">
        <v>86</v>
      </c>
      <c r="O28" s="16" t="s">
        <v>87</v>
      </c>
      <c r="P28" s="12" t="s">
        <v>103</v>
      </c>
      <c r="Q28" s="16" t="s">
        <v>104</v>
      </c>
      <c r="R28" s="56">
        <v>0.99</v>
      </c>
      <c r="S28" s="16" t="s">
        <v>201</v>
      </c>
      <c r="T28" s="70" t="s">
        <v>106</v>
      </c>
      <c r="U28" s="16" t="s">
        <v>92</v>
      </c>
      <c r="V28" s="13">
        <v>20200918</v>
      </c>
      <c r="W28" s="13">
        <v>20200921</v>
      </c>
      <c r="X28" s="13">
        <v>782</v>
      </c>
      <c r="Y28" s="13" t="s">
        <v>93</v>
      </c>
      <c r="Z28" s="13" t="s">
        <v>109</v>
      </c>
      <c r="AA28" s="13" t="s">
        <v>109</v>
      </c>
      <c r="AB28" s="13" t="s">
        <v>109</v>
      </c>
      <c r="AC28" s="13">
        <v>30</v>
      </c>
      <c r="AD28" s="22">
        <f t="shared" si="17"/>
        <v>27.7</v>
      </c>
      <c r="AE28" s="13">
        <v>20200922</v>
      </c>
      <c r="AF28" s="13">
        <v>20200924</v>
      </c>
      <c r="AG28" s="13">
        <v>0.8</v>
      </c>
      <c r="AH28" s="13">
        <v>0.6</v>
      </c>
      <c r="AI28" s="13" t="s">
        <v>87</v>
      </c>
      <c r="AJ28" s="13">
        <v>3</v>
      </c>
      <c r="AK28" s="12" t="str">
        <f>VLOOKUP(AJ28, Indexes!$A$2:$B$49, 2)</f>
        <v>TTAGGC</v>
      </c>
      <c r="AL28" s="13">
        <v>28</v>
      </c>
      <c r="AM28" s="13">
        <v>15</v>
      </c>
      <c r="AN28" s="13">
        <v>20201005</v>
      </c>
      <c r="AQ28" s="12" t="s">
        <v>207</v>
      </c>
      <c r="AR28" s="12">
        <v>42.5</v>
      </c>
      <c r="AS28" s="12">
        <f>(100 * 4)/AR28</f>
        <v>9.4117647058823533</v>
      </c>
      <c r="AT28" s="12">
        <f t="shared" ref="AT28:AT32" si="19">100-AS28</f>
        <v>90.588235294117652</v>
      </c>
      <c r="AU28" s="12" t="s">
        <v>131</v>
      </c>
      <c r="AW28" s="12">
        <v>20210315</v>
      </c>
      <c r="AX28" s="19">
        <v>151962460</v>
      </c>
      <c r="AY28" s="19">
        <v>139077385</v>
      </c>
      <c r="AZ28" s="20">
        <f t="shared" si="7"/>
        <v>0.91520882854884034</v>
      </c>
      <c r="BA28" s="12" t="str">
        <f t="shared" si="8"/>
        <v>preprocessing/TMRC20020/outputs/salmon_lpanamensis_v36/quant.sf</v>
      </c>
      <c r="BF28" s="12" t="str">
        <f t="shared" si="9"/>
        <v>preprocessing/TMRC20020/outputs/03hisat2_lpanamensis_v36/sno_gene_ID.count.xz</v>
      </c>
      <c r="BG28" s="19">
        <v>119646828</v>
      </c>
      <c r="BH28" s="19">
        <v>7648225</v>
      </c>
      <c r="BI28" s="20">
        <f t="shared" si="18"/>
        <v>0.9152821862447299</v>
      </c>
      <c r="BO28" s="59" t="str">
        <f t="shared" si="14"/>
        <v>preprocessing/TMRC20020/outputs/vcfutils_lpanamensis_v36/r1_trimmed_lpanamensis_v36_count.txt</v>
      </c>
      <c r="BP28" s="59" t="str">
        <f t="shared" si="11"/>
        <v>preprocessing/TMRC20020/outputs/40freebayes_lpanamensis_v36/all_tags.txt.xz</v>
      </c>
      <c r="BQ28" s="12">
        <v>36</v>
      </c>
      <c r="BR28" s="12">
        <v>647</v>
      </c>
      <c r="BU28" s="12" t="s">
        <v>103</v>
      </c>
      <c r="BV28" s="12" t="s">
        <v>130</v>
      </c>
      <c r="BX28" s="12" t="s">
        <v>185</v>
      </c>
      <c r="BZ28" s="12" t="s">
        <v>130</v>
      </c>
    </row>
    <row r="29" spans="1:78" ht="16.5" x14ac:dyDescent="0.2">
      <c r="A29" s="13" t="s">
        <v>208</v>
      </c>
      <c r="B29" s="12" t="s">
        <v>209</v>
      </c>
      <c r="C29" s="12" t="s">
        <v>77</v>
      </c>
      <c r="D29" s="12" t="s">
        <v>78</v>
      </c>
      <c r="E29" s="12" t="s">
        <v>79</v>
      </c>
      <c r="F29" s="29" t="s">
        <v>80</v>
      </c>
      <c r="G29" s="12" t="s">
        <v>209</v>
      </c>
      <c r="H29" s="15" t="s">
        <v>81</v>
      </c>
      <c r="I29" s="12" t="s">
        <v>82</v>
      </c>
      <c r="J29" s="12" t="s">
        <v>83</v>
      </c>
      <c r="K29" s="12">
        <v>2</v>
      </c>
      <c r="L29" s="16" t="s">
        <v>84</v>
      </c>
      <c r="M29" s="16" t="s">
        <v>85</v>
      </c>
      <c r="N29" s="12" t="s">
        <v>86</v>
      </c>
      <c r="O29" s="16" t="s">
        <v>87</v>
      </c>
      <c r="P29" s="12" t="s">
        <v>88</v>
      </c>
      <c r="Q29" s="25" t="s">
        <v>89</v>
      </c>
      <c r="R29" s="46">
        <v>0.66</v>
      </c>
      <c r="S29" s="26">
        <v>0.53</v>
      </c>
      <c r="T29" s="16" t="s">
        <v>91</v>
      </c>
      <c r="U29" s="16" t="s">
        <v>92</v>
      </c>
      <c r="V29" s="13">
        <v>20200918</v>
      </c>
      <c r="W29" s="13">
        <v>20200921</v>
      </c>
      <c r="X29" s="13">
        <v>648</v>
      </c>
      <c r="Y29" s="13" t="s">
        <v>93</v>
      </c>
      <c r="Z29" s="13" t="s">
        <v>109</v>
      </c>
      <c r="AA29" s="13" t="s">
        <v>109</v>
      </c>
      <c r="AB29" s="13" t="s">
        <v>109</v>
      </c>
      <c r="AC29" s="13">
        <v>30</v>
      </c>
      <c r="AD29" s="22">
        <f t="shared" si="17"/>
        <v>27.6</v>
      </c>
      <c r="AE29" s="13">
        <v>20200922</v>
      </c>
      <c r="AF29" s="13">
        <v>20200929</v>
      </c>
      <c r="AG29" s="13">
        <v>0.9</v>
      </c>
      <c r="AH29" s="13">
        <v>0.6</v>
      </c>
      <c r="AI29" s="13" t="s">
        <v>87</v>
      </c>
      <c r="AJ29" s="13">
        <v>4</v>
      </c>
      <c r="AK29" s="12" t="str">
        <f>VLOOKUP(AJ29, Indexes!$A$2:$B$49, 2)</f>
        <v>TGACCA</v>
      </c>
      <c r="AL29" s="13">
        <v>28</v>
      </c>
      <c r="AM29" s="13">
        <v>15</v>
      </c>
      <c r="AN29" s="13">
        <v>20201005</v>
      </c>
      <c r="AQ29" s="12" t="s">
        <v>210</v>
      </c>
      <c r="AR29" s="12">
        <v>37.299999999999997</v>
      </c>
      <c r="AS29" s="12">
        <f t="shared" ref="AS29:AS30" si="20">(100 * 4)/AR29</f>
        <v>10.723860589812332</v>
      </c>
      <c r="AT29" s="12">
        <f t="shared" si="19"/>
        <v>89.276139410187668</v>
      </c>
      <c r="AU29" s="12" t="s">
        <v>131</v>
      </c>
      <c r="AW29" s="12">
        <v>20210315</v>
      </c>
      <c r="AX29" s="19">
        <v>159536694</v>
      </c>
      <c r="AY29" s="19">
        <v>147191354</v>
      </c>
      <c r="AZ29" s="20">
        <f t="shared" si="7"/>
        <v>0.92261755154585312</v>
      </c>
      <c r="BA29" s="12" t="str">
        <f t="shared" si="8"/>
        <v>preprocessing/TMRC20021/outputs/salmon_lpanamensis_v36/quant.sf</v>
      </c>
      <c r="BF29" s="12" t="str">
        <f t="shared" si="9"/>
        <v>preprocessing/TMRC20021/outputs/03hisat2_lpanamensis_v36/sno_gene_ID.count.xz</v>
      </c>
      <c r="BG29" s="19">
        <v>121004365</v>
      </c>
      <c r="BH29" s="19">
        <v>7431328</v>
      </c>
      <c r="BI29" s="20">
        <f t="shared" si="18"/>
        <v>0.87257634031955433</v>
      </c>
      <c r="BO29" s="59" t="str">
        <f t="shared" si="14"/>
        <v>preprocessing/TMRC20021/outputs/vcfutils_lpanamensis_v36/r1_trimmed_lpanamensis_v36_count.txt</v>
      </c>
      <c r="BP29" s="59" t="str">
        <f t="shared" si="11"/>
        <v>preprocessing/TMRC20021/outputs/40freebayes_lpanamensis_v36/all_tags.txt.xz</v>
      </c>
      <c r="BQ29" s="12">
        <v>56</v>
      </c>
      <c r="BR29" s="12">
        <v>391</v>
      </c>
      <c r="BU29" s="12" t="s">
        <v>88</v>
      </c>
      <c r="BV29" s="12" t="s">
        <v>97</v>
      </c>
      <c r="BX29" s="12" t="s">
        <v>160</v>
      </c>
      <c r="BZ29" s="12" t="s">
        <v>97</v>
      </c>
    </row>
    <row r="30" spans="1:78" ht="16.5" x14ac:dyDescent="0.2">
      <c r="A30" s="13" t="s">
        <v>211</v>
      </c>
      <c r="B30" s="12">
        <v>11071</v>
      </c>
      <c r="C30" s="12" t="s">
        <v>77</v>
      </c>
      <c r="D30" s="12" t="s">
        <v>78</v>
      </c>
      <c r="E30" s="12" t="s">
        <v>79</v>
      </c>
      <c r="F30" s="29" t="s">
        <v>80</v>
      </c>
      <c r="G30" s="12">
        <v>11071</v>
      </c>
      <c r="H30" s="15" t="s">
        <v>81</v>
      </c>
      <c r="I30" s="12" t="s">
        <v>82</v>
      </c>
      <c r="J30" s="12" t="s">
        <v>83</v>
      </c>
      <c r="K30" s="12">
        <v>2</v>
      </c>
      <c r="L30" s="16" t="s">
        <v>84</v>
      </c>
      <c r="M30" s="16" t="s">
        <v>85</v>
      </c>
      <c r="N30" s="12" t="s">
        <v>86</v>
      </c>
      <c r="O30" s="16" t="s">
        <v>87</v>
      </c>
      <c r="P30" s="12" t="s">
        <v>103</v>
      </c>
      <c r="Q30" s="25" t="s">
        <v>104</v>
      </c>
      <c r="R30" s="46">
        <v>0.99</v>
      </c>
      <c r="S30" s="26">
        <v>0.93</v>
      </c>
      <c r="T30" s="70" t="s">
        <v>106</v>
      </c>
      <c r="U30" s="16" t="s">
        <v>92</v>
      </c>
      <c r="V30" s="13">
        <v>20200918</v>
      </c>
      <c r="W30" s="13">
        <v>20200921</v>
      </c>
      <c r="X30" s="13">
        <v>700</v>
      </c>
      <c r="Y30" s="13" t="s">
        <v>93</v>
      </c>
      <c r="Z30" s="13" t="s">
        <v>109</v>
      </c>
      <c r="AA30" s="13" t="s">
        <v>109</v>
      </c>
      <c r="AB30" s="13" t="s">
        <v>109</v>
      </c>
      <c r="AC30" s="13">
        <v>30</v>
      </c>
      <c r="AD30" s="22">
        <f t="shared" si="17"/>
        <v>27.6</v>
      </c>
      <c r="AE30" s="13">
        <v>20200922</v>
      </c>
      <c r="AF30" s="13">
        <v>20200929</v>
      </c>
      <c r="AG30" s="13">
        <v>0.9</v>
      </c>
      <c r="AH30" s="13">
        <v>0.6</v>
      </c>
      <c r="AI30" s="13" t="s">
        <v>87</v>
      </c>
      <c r="AJ30" s="13">
        <v>5</v>
      </c>
      <c r="AK30" s="12" t="str">
        <f>VLOOKUP(AJ30, Indexes!$A$2:$B$49, 2)</f>
        <v>ACAGTG</v>
      </c>
      <c r="AL30" s="13">
        <v>28</v>
      </c>
      <c r="AM30" s="13">
        <v>15</v>
      </c>
      <c r="AN30" s="13">
        <v>20201005</v>
      </c>
      <c r="AQ30" s="12" t="s">
        <v>212</v>
      </c>
      <c r="AR30" s="12">
        <v>9.6</v>
      </c>
      <c r="AS30" s="12">
        <f t="shared" si="20"/>
        <v>41.666666666666671</v>
      </c>
      <c r="AT30" s="12">
        <f t="shared" si="19"/>
        <v>58.333333333333329</v>
      </c>
      <c r="AU30" s="12" t="s">
        <v>131</v>
      </c>
      <c r="AW30" s="12">
        <v>20210315</v>
      </c>
      <c r="AX30" s="19">
        <v>58315194</v>
      </c>
      <c r="AY30" s="19">
        <v>53245006</v>
      </c>
      <c r="AZ30" s="20">
        <f t="shared" si="7"/>
        <v>0.91305545515290576</v>
      </c>
      <c r="BA30" s="12" t="str">
        <f t="shared" si="8"/>
        <v>preprocessing/TMRC20022/outputs/salmon_lpanamensis_v36/quant.sf</v>
      </c>
      <c r="BF30" s="12" t="str">
        <f t="shared" si="9"/>
        <v>preprocessing/TMRC20022/outputs/03hisat2_lpanamensis_v36/sno_gene_ID.count.xz</v>
      </c>
      <c r="BG30" s="19">
        <v>44620999</v>
      </c>
      <c r="BH30" s="19">
        <v>3304421</v>
      </c>
      <c r="BI30" s="20">
        <f t="shared" si="18"/>
        <v>0.90009230161416454</v>
      </c>
      <c r="BO30" s="59" t="str">
        <f t="shared" si="14"/>
        <v>preprocessing/TMRC20022/outputs/vcfutils_lpanamensis_v36/r1_trimmed_lpanamensis_v36_count.txt</v>
      </c>
      <c r="BP30" s="59" t="str">
        <f t="shared" si="11"/>
        <v>preprocessing/TMRC20022/outputs/40freebayes_lpanamensis_v36/all_tags.txt.xz</v>
      </c>
      <c r="BQ30" s="12">
        <v>18</v>
      </c>
      <c r="BR30" s="12">
        <v>148</v>
      </c>
      <c r="BS30" s="12">
        <v>671151</v>
      </c>
      <c r="BT30" s="12">
        <v>12</v>
      </c>
      <c r="BU30" s="12" t="s">
        <v>103</v>
      </c>
      <c r="BV30" s="12" t="s">
        <v>130</v>
      </c>
      <c r="BX30" s="12" t="s">
        <v>193</v>
      </c>
      <c r="BZ30" s="12" t="s">
        <v>130</v>
      </c>
    </row>
    <row r="31" spans="1:78" ht="16.5" x14ac:dyDescent="0.2">
      <c r="A31" s="13" t="s">
        <v>219</v>
      </c>
      <c r="B31" s="12">
        <v>11028</v>
      </c>
      <c r="C31" s="12" t="s">
        <v>77</v>
      </c>
      <c r="D31" s="12" t="s">
        <v>78</v>
      </c>
      <c r="E31" s="12" t="s">
        <v>79</v>
      </c>
      <c r="F31" s="29" t="s">
        <v>80</v>
      </c>
      <c r="G31" s="12">
        <v>11028</v>
      </c>
      <c r="H31" s="15" t="s">
        <v>81</v>
      </c>
      <c r="I31" s="12" t="s">
        <v>82</v>
      </c>
      <c r="J31" s="12" t="s">
        <v>83</v>
      </c>
      <c r="K31" s="12">
        <v>2</v>
      </c>
      <c r="L31" s="16" t="s">
        <v>84</v>
      </c>
      <c r="M31" s="16" t="s">
        <v>101</v>
      </c>
      <c r="N31" s="16" t="s">
        <v>102</v>
      </c>
      <c r="O31" s="16" t="s">
        <v>87</v>
      </c>
      <c r="P31" s="12" t="s">
        <v>103</v>
      </c>
      <c r="Q31" s="16" t="s">
        <v>104</v>
      </c>
      <c r="R31" s="46">
        <v>0.99</v>
      </c>
      <c r="S31" s="57" t="s">
        <v>105</v>
      </c>
      <c r="T31" s="70" t="s">
        <v>106</v>
      </c>
      <c r="U31" s="16" t="s">
        <v>92</v>
      </c>
      <c r="V31" s="13">
        <v>20200918</v>
      </c>
      <c r="W31" s="13">
        <v>20200921</v>
      </c>
      <c r="X31" s="13">
        <v>211</v>
      </c>
      <c r="Y31" s="13" t="s">
        <v>93</v>
      </c>
      <c r="Z31" s="13" t="s">
        <v>109</v>
      </c>
      <c r="AA31" s="13" t="s">
        <v>109</v>
      </c>
      <c r="AB31" s="13" t="s">
        <v>109</v>
      </c>
      <c r="AC31" s="13">
        <v>30</v>
      </c>
      <c r="AD31" s="22">
        <f t="shared" si="17"/>
        <v>25.7</v>
      </c>
      <c r="AE31" s="13">
        <v>20200922</v>
      </c>
      <c r="AF31" s="13">
        <v>20200929</v>
      </c>
      <c r="AG31" s="13">
        <v>2.8</v>
      </c>
      <c r="AH31" s="13">
        <v>0.6</v>
      </c>
      <c r="AI31" s="13" t="s">
        <v>87</v>
      </c>
      <c r="AJ31" s="13">
        <v>7</v>
      </c>
      <c r="AK31" s="12" t="str">
        <f>VLOOKUP(AJ31, Indexes!$A$2:$B$49, 2)</f>
        <v>CAGATC</v>
      </c>
      <c r="AL31" s="13">
        <v>28</v>
      </c>
      <c r="AM31" s="13">
        <v>15</v>
      </c>
      <c r="AN31" s="13">
        <v>20201005</v>
      </c>
      <c r="AQ31" s="12" t="s">
        <v>220</v>
      </c>
      <c r="AR31" s="12">
        <v>39.4</v>
      </c>
      <c r="AS31" s="12">
        <f t="shared" ref="AS31:AS32" si="21">(100 * 4)/AR31</f>
        <v>10.152284263959391</v>
      </c>
      <c r="AT31" s="12">
        <f t="shared" si="19"/>
        <v>89.847715736040612</v>
      </c>
      <c r="AU31" s="12" t="s">
        <v>131</v>
      </c>
      <c r="AW31" s="12">
        <v>20210315</v>
      </c>
      <c r="AX31" s="19">
        <v>102136692</v>
      </c>
      <c r="AY31" s="19">
        <v>94349801</v>
      </c>
      <c r="AZ31" s="20">
        <f t="shared" si="7"/>
        <v>0.92376010180552937</v>
      </c>
      <c r="BA31" s="12" t="str">
        <f t="shared" si="8"/>
        <v>preprocessing/TMRC20024/outputs/salmon_lpanamensis_v36/quant.sf</v>
      </c>
      <c r="BF31" s="12" t="str">
        <f t="shared" si="9"/>
        <v>preprocessing/TMRC20024/outputs/03hisat2_lpanamensis_v36/sno_gene_ID.count.xz</v>
      </c>
      <c r="BG31" s="19">
        <v>80410649</v>
      </c>
      <c r="BH31" s="19">
        <v>5248550</v>
      </c>
      <c r="BI31" s="20">
        <f t="shared" si="18"/>
        <v>0.90788955665099924</v>
      </c>
      <c r="BO31" s="59" t="str">
        <f t="shared" si="14"/>
        <v>preprocessing/TMRC20024/outputs/vcfutils_lpanamensis_v36/r1_trimmed_lpanamensis_v36_count.txt</v>
      </c>
      <c r="BP31" s="59" t="str">
        <f t="shared" si="11"/>
        <v>preprocessing/TMRC20024/outputs/40freebayes_lpanamensis_v36/all_tags.txt.xz</v>
      </c>
      <c r="BQ31" s="12">
        <v>29</v>
      </c>
      <c r="BR31" s="12">
        <v>578</v>
      </c>
      <c r="BS31" s="12">
        <v>1188223</v>
      </c>
      <c r="BT31" s="12">
        <v>0</v>
      </c>
      <c r="BU31" s="12" t="s">
        <v>103</v>
      </c>
      <c r="BV31" s="12" t="s">
        <v>130</v>
      </c>
      <c r="BX31" s="12" t="s">
        <v>176</v>
      </c>
      <c r="BZ31" s="12" t="s">
        <v>130</v>
      </c>
    </row>
    <row r="32" spans="1:78" ht="16.5" x14ac:dyDescent="0.2">
      <c r="A32" s="13" t="s">
        <v>221</v>
      </c>
      <c r="B32" s="12">
        <v>12312</v>
      </c>
      <c r="C32" s="12" t="s">
        <v>77</v>
      </c>
      <c r="D32" s="12" t="s">
        <v>78</v>
      </c>
      <c r="E32" s="12" t="s">
        <v>79</v>
      </c>
      <c r="F32" s="29" t="s">
        <v>80</v>
      </c>
      <c r="G32" s="12">
        <v>12312</v>
      </c>
      <c r="H32" s="15" t="s">
        <v>81</v>
      </c>
      <c r="I32" s="12" t="s">
        <v>82</v>
      </c>
      <c r="J32" s="12" t="s">
        <v>83</v>
      </c>
      <c r="K32" s="12">
        <v>2</v>
      </c>
      <c r="L32" s="16" t="s">
        <v>84</v>
      </c>
      <c r="M32" s="16" t="s">
        <v>101</v>
      </c>
      <c r="N32" s="16" t="s">
        <v>102</v>
      </c>
      <c r="O32" s="16" t="s">
        <v>87</v>
      </c>
      <c r="P32" s="12" t="s">
        <v>103</v>
      </c>
      <c r="Q32" s="16" t="s">
        <v>104</v>
      </c>
      <c r="R32" s="46">
        <v>1</v>
      </c>
      <c r="S32" s="16" t="s">
        <v>150</v>
      </c>
      <c r="T32" s="70" t="s">
        <v>106</v>
      </c>
      <c r="U32" s="16" t="s">
        <v>92</v>
      </c>
      <c r="V32" s="13">
        <v>20200918</v>
      </c>
      <c r="W32" s="13">
        <v>20200921</v>
      </c>
      <c r="X32" s="13">
        <v>366</v>
      </c>
      <c r="Y32" s="13" t="s">
        <v>93</v>
      </c>
      <c r="Z32" s="13" t="s">
        <v>109</v>
      </c>
      <c r="AA32" s="13" t="s">
        <v>109</v>
      </c>
      <c r="AB32" s="13" t="s">
        <v>109</v>
      </c>
      <c r="AC32" s="13">
        <v>30</v>
      </c>
      <c r="AD32" s="22">
        <f t="shared" si="17"/>
        <v>26.9</v>
      </c>
      <c r="AE32" s="13">
        <v>20200922</v>
      </c>
      <c r="AF32" s="13">
        <v>20200924</v>
      </c>
      <c r="AG32" s="13">
        <v>1.6</v>
      </c>
      <c r="AH32" s="13">
        <v>0.6</v>
      </c>
      <c r="AI32" s="13" t="s">
        <v>87</v>
      </c>
      <c r="AJ32" s="13">
        <v>8</v>
      </c>
      <c r="AK32" s="12" t="str">
        <f>VLOOKUP(AJ32, Indexes!$A$2:$B$49, 2)</f>
        <v>ACTTGA</v>
      </c>
      <c r="AL32" s="13">
        <v>28</v>
      </c>
      <c r="AM32" s="13">
        <v>15</v>
      </c>
      <c r="AN32" s="13">
        <v>20201005</v>
      </c>
      <c r="AQ32" s="12" t="s">
        <v>222</v>
      </c>
      <c r="AR32" s="12">
        <v>54.5</v>
      </c>
      <c r="AS32" s="12">
        <f t="shared" si="21"/>
        <v>7.3394495412844041</v>
      </c>
      <c r="AT32" s="12">
        <f t="shared" si="19"/>
        <v>92.660550458715591</v>
      </c>
      <c r="AU32" s="12" t="s">
        <v>141</v>
      </c>
      <c r="AV32" s="12">
        <v>20210427</v>
      </c>
      <c r="AW32" s="12">
        <v>20210427</v>
      </c>
      <c r="AX32" s="19">
        <v>24287481</v>
      </c>
      <c r="AY32" s="19">
        <v>15208580</v>
      </c>
      <c r="AZ32" s="20">
        <f t="shared" si="7"/>
        <v>0.62619009357125177</v>
      </c>
      <c r="BA32" s="12" t="str">
        <f t="shared" si="8"/>
        <v>preprocessing/TMRC20036/outputs/salmon_lpanamensis_v36/quant.sf</v>
      </c>
      <c r="BF32" s="12" t="str">
        <f t="shared" si="9"/>
        <v>preprocessing/TMRC20036/outputs/03hisat2_lpanamensis_v36/sno_gene_ID.count.xz</v>
      </c>
      <c r="BG32" s="19">
        <v>13482123</v>
      </c>
      <c r="BH32" s="19">
        <v>715319</v>
      </c>
      <c r="BI32" s="20">
        <f t="shared" si="18"/>
        <v>0.93351529202594852</v>
      </c>
      <c r="BL32" s="12">
        <v>488086</v>
      </c>
      <c r="BM32" s="12">
        <v>66749</v>
      </c>
      <c r="BO32" s="59" t="str">
        <f t="shared" si="14"/>
        <v>preprocessing/TMRC20036/outputs/vcfutils_lpanamensis_v36/r1_trimmed_lpanamensis_v36_count.txt</v>
      </c>
      <c r="BP32" s="59" t="str">
        <f t="shared" si="11"/>
        <v>preprocessing/TMRC20036/outputs/40freebayes_lpanamensis_v36/all_tags.txt.xz</v>
      </c>
      <c r="BQ32" s="12">
        <v>11</v>
      </c>
      <c r="BR32" s="12">
        <v>49219</v>
      </c>
      <c r="BS32" s="12">
        <v>186118</v>
      </c>
      <c r="BT32" s="12">
        <v>9</v>
      </c>
      <c r="BU32" s="12" t="s">
        <v>103</v>
      </c>
      <c r="BV32" s="12" t="s">
        <v>130</v>
      </c>
      <c r="BX32" s="12" t="s">
        <v>143</v>
      </c>
      <c r="BZ32" s="12" t="s">
        <v>142</v>
      </c>
    </row>
    <row r="33" spans="1:78" ht="16.5" x14ac:dyDescent="0.2">
      <c r="A33" s="47" t="s">
        <v>223</v>
      </c>
      <c r="B33" s="12">
        <v>11090</v>
      </c>
      <c r="C33" s="12" t="s">
        <v>77</v>
      </c>
      <c r="D33" s="12" t="s">
        <v>78</v>
      </c>
      <c r="E33" s="12" t="s">
        <v>79</v>
      </c>
      <c r="F33" s="29" t="s">
        <v>80</v>
      </c>
      <c r="G33" s="12">
        <v>11090</v>
      </c>
      <c r="H33" s="15" t="s">
        <v>81</v>
      </c>
      <c r="I33" s="12" t="s">
        <v>82</v>
      </c>
      <c r="J33" s="12" t="s">
        <v>83</v>
      </c>
      <c r="K33" s="12">
        <v>2</v>
      </c>
      <c r="L33" s="16" t="s">
        <v>84</v>
      </c>
      <c r="M33" s="16" t="s">
        <v>101</v>
      </c>
      <c r="N33" s="16" t="s">
        <v>102</v>
      </c>
      <c r="O33" s="16" t="s">
        <v>87</v>
      </c>
      <c r="P33" s="12" t="s">
        <v>103</v>
      </c>
      <c r="Q33" s="16" t="s">
        <v>104</v>
      </c>
      <c r="R33" s="46">
        <v>1</v>
      </c>
      <c r="S33" s="56">
        <v>0.92</v>
      </c>
      <c r="T33" s="70" t="s">
        <v>106</v>
      </c>
      <c r="U33" s="16" t="s">
        <v>92</v>
      </c>
      <c r="V33" s="13">
        <v>20200918</v>
      </c>
      <c r="W33" s="13">
        <v>20200921</v>
      </c>
      <c r="X33" s="13">
        <v>478</v>
      </c>
      <c r="Y33" s="13" t="s">
        <v>93</v>
      </c>
      <c r="Z33" s="13" t="s">
        <v>109</v>
      </c>
      <c r="AA33" s="13" t="s">
        <v>109</v>
      </c>
      <c r="AB33" s="13" t="s">
        <v>109</v>
      </c>
      <c r="AC33" s="13">
        <v>30</v>
      </c>
      <c r="AD33" s="22">
        <f t="shared" si="17"/>
        <v>27</v>
      </c>
      <c r="AE33" s="13">
        <v>20201221</v>
      </c>
      <c r="AF33" s="13">
        <v>20201223</v>
      </c>
      <c r="AG33" s="13">
        <v>1.5</v>
      </c>
      <c r="AH33" s="13">
        <v>0.7</v>
      </c>
      <c r="AI33" s="13" t="s">
        <v>87</v>
      </c>
      <c r="AJ33" s="13">
        <v>5</v>
      </c>
      <c r="AK33" s="12" t="str">
        <f>VLOOKUP(AJ33, Indexes!$A$2:$B$49, 2)</f>
        <v>ACAGTG</v>
      </c>
      <c r="AL33" s="13">
        <v>28</v>
      </c>
      <c r="AM33" s="13">
        <v>15</v>
      </c>
      <c r="AN33" s="12">
        <v>20210104</v>
      </c>
      <c r="AQ33" s="12" t="s">
        <v>224</v>
      </c>
      <c r="AR33" s="12">
        <v>28</v>
      </c>
      <c r="AU33" s="12" t="s">
        <v>118</v>
      </c>
      <c r="AW33" s="12">
        <v>20210608</v>
      </c>
      <c r="AX33" s="19">
        <v>33090038</v>
      </c>
      <c r="AY33" s="19">
        <v>29151747</v>
      </c>
      <c r="AZ33" s="20">
        <f t="shared" si="7"/>
        <v>0.88098257850293193</v>
      </c>
      <c r="BA33" s="12" t="str">
        <f t="shared" si="8"/>
        <v>preprocessing/TMRC20069/outputs/salmon_lpanamensis_v36/quant.sf</v>
      </c>
      <c r="BF33" s="12" t="str">
        <f t="shared" si="9"/>
        <v>preprocessing/TMRC20069/outputs/03hisat2_lpanamensis_v36/sno_gene_ID.count.xz</v>
      </c>
      <c r="BG33" s="19">
        <v>25433256</v>
      </c>
      <c r="BH33" s="19">
        <v>1710566</v>
      </c>
      <c r="BI33" s="20">
        <f t="shared" si="18"/>
        <v>0.93112162368862494</v>
      </c>
      <c r="BO33" s="59" t="str">
        <f t="shared" si="14"/>
        <v>preprocessing/TMRC20069/outputs/vcfutils_lpanamensis_v36/r1_trimmed_lpanamensis_v36_count.txt</v>
      </c>
      <c r="BP33" s="59" t="str">
        <f t="shared" si="11"/>
        <v>preprocessing/TMRC20069/outputs/40freebayes_lpanamensis_v36/all_tags.txt.xz</v>
      </c>
      <c r="BQ33" s="12">
        <v>37</v>
      </c>
      <c r="BR33" s="12">
        <v>479</v>
      </c>
      <c r="BS33" s="12">
        <v>339307</v>
      </c>
      <c r="BT33" s="12">
        <v>12</v>
      </c>
      <c r="BU33" s="12" t="s">
        <v>103</v>
      </c>
      <c r="BV33" s="12" t="s">
        <v>130</v>
      </c>
      <c r="BX33" s="12" t="s">
        <v>225</v>
      </c>
      <c r="BZ33" s="12" t="s">
        <v>130</v>
      </c>
    </row>
    <row r="34" spans="1:78" ht="16.5" x14ac:dyDescent="0.2">
      <c r="A34" s="13" t="s">
        <v>226</v>
      </c>
      <c r="B34" s="12">
        <v>12417</v>
      </c>
      <c r="C34" s="12" t="s">
        <v>77</v>
      </c>
      <c r="D34" s="12" t="s">
        <v>78</v>
      </c>
      <c r="E34" s="12" t="s">
        <v>79</v>
      </c>
      <c r="F34" s="29" t="s">
        <v>80</v>
      </c>
      <c r="G34" s="12">
        <v>12417</v>
      </c>
      <c r="H34" s="15" t="s">
        <v>81</v>
      </c>
      <c r="I34" s="12" t="s">
        <v>82</v>
      </c>
      <c r="J34" s="12" t="s">
        <v>83</v>
      </c>
      <c r="K34" s="12">
        <v>2</v>
      </c>
      <c r="L34" s="16" t="s">
        <v>84</v>
      </c>
      <c r="M34" s="16" t="s">
        <v>101</v>
      </c>
      <c r="N34" s="16" t="s">
        <v>102</v>
      </c>
      <c r="O34" s="16" t="s">
        <v>87</v>
      </c>
      <c r="P34" s="12" t="s">
        <v>103</v>
      </c>
      <c r="Q34" s="16" t="s">
        <v>104</v>
      </c>
      <c r="R34" s="46">
        <v>0.94</v>
      </c>
      <c r="S34" s="16" t="s">
        <v>227</v>
      </c>
      <c r="T34" s="71" t="s">
        <v>106</v>
      </c>
      <c r="U34" s="16" t="s">
        <v>92</v>
      </c>
      <c r="V34" s="13">
        <v>20200918</v>
      </c>
      <c r="W34" s="13">
        <v>20200921</v>
      </c>
      <c r="X34" s="13">
        <v>242</v>
      </c>
      <c r="Y34" s="13" t="s">
        <v>93</v>
      </c>
      <c r="Z34" s="13" t="s">
        <v>109</v>
      </c>
      <c r="AA34" s="13" t="s">
        <v>109</v>
      </c>
      <c r="AB34" s="13" t="s">
        <v>109</v>
      </c>
      <c r="AC34" s="13">
        <v>30</v>
      </c>
      <c r="AD34" s="22">
        <f t="shared" si="17"/>
        <v>26</v>
      </c>
      <c r="AE34" s="13">
        <v>20200922</v>
      </c>
      <c r="AF34" s="13">
        <v>20200924</v>
      </c>
      <c r="AG34" s="13">
        <v>2.5</v>
      </c>
      <c r="AH34" s="13">
        <v>0.6</v>
      </c>
      <c r="AI34" s="13" t="s">
        <v>87</v>
      </c>
      <c r="AJ34" s="13">
        <v>10</v>
      </c>
      <c r="AK34" s="12" t="str">
        <f>VLOOKUP(AJ34, Indexes!$A$2:$B$49, 2)</f>
        <v>TAGCTT</v>
      </c>
      <c r="AL34" s="13">
        <v>28</v>
      </c>
      <c r="AM34" s="13">
        <v>15</v>
      </c>
      <c r="AN34" s="13">
        <v>20201005</v>
      </c>
      <c r="AQ34" s="12" t="s">
        <v>228</v>
      </c>
      <c r="AR34" s="12">
        <v>64</v>
      </c>
      <c r="AS34" s="12">
        <f t="shared" ref="AS34:AS36" si="22">(100 * 4)/AR34</f>
        <v>6.25</v>
      </c>
      <c r="AT34" s="12">
        <f t="shared" ref="AT34:AT36" si="23">100-AS34</f>
        <v>93.75</v>
      </c>
      <c r="AU34" s="12" t="s">
        <v>131</v>
      </c>
      <c r="AW34" s="12">
        <v>20210315</v>
      </c>
      <c r="AX34" s="19">
        <v>141906831</v>
      </c>
      <c r="AY34" s="19">
        <v>99921135</v>
      </c>
      <c r="AZ34" s="20">
        <f t="shared" si="7"/>
        <v>0.70413195965175213</v>
      </c>
      <c r="BA34" s="12" t="str">
        <f t="shared" si="8"/>
        <v>preprocessing/TMRC20033/outputs/salmon_lpanamensis_v36/quant.sf</v>
      </c>
      <c r="BF34" s="12" t="str">
        <f t="shared" si="9"/>
        <v>preprocessing/TMRC20033/outputs/03hisat2_lpanamensis_v36/sno_gene_ID.count.xz</v>
      </c>
      <c r="BG34" s="19">
        <v>85385520</v>
      </c>
      <c r="BH34" s="19">
        <v>5476618</v>
      </c>
      <c r="BI34" s="20">
        <f t="shared" si="18"/>
        <v>0.90933852983155161</v>
      </c>
      <c r="BO34" s="59" t="str">
        <f t="shared" si="14"/>
        <v>preprocessing/TMRC20033/outputs/vcfutils_lpanamensis_v36/r1_trimmed_lpanamensis_v36_count.txt</v>
      </c>
      <c r="BP34" s="59" t="str">
        <f t="shared" si="11"/>
        <v>preprocessing/TMRC20033/outputs/40freebayes_lpanamensis_v36/all_tags.txt.xz</v>
      </c>
      <c r="BQ34" s="12">
        <v>38</v>
      </c>
      <c r="BR34" s="12">
        <v>612</v>
      </c>
      <c r="BS34" s="12">
        <v>1253353</v>
      </c>
      <c r="BT34" s="12">
        <v>1</v>
      </c>
      <c r="BU34" s="12" t="s">
        <v>103</v>
      </c>
      <c r="BV34" s="12" t="s">
        <v>130</v>
      </c>
      <c r="BX34" s="12" t="s">
        <v>193</v>
      </c>
      <c r="BZ34" s="12" t="s">
        <v>130</v>
      </c>
    </row>
    <row r="35" spans="1:78" ht="16.5" x14ac:dyDescent="0.2">
      <c r="A35" s="13" t="s">
        <v>229</v>
      </c>
      <c r="B35" s="12">
        <v>11134</v>
      </c>
      <c r="C35" s="12" t="s">
        <v>77</v>
      </c>
      <c r="D35" s="12" t="s">
        <v>78</v>
      </c>
      <c r="E35" s="12" t="s">
        <v>79</v>
      </c>
      <c r="F35" s="29" t="s">
        <v>80</v>
      </c>
      <c r="G35" s="12">
        <v>11134</v>
      </c>
      <c r="H35" s="15" t="s">
        <v>81</v>
      </c>
      <c r="I35" s="12" t="s">
        <v>82</v>
      </c>
      <c r="J35" s="12" t="s">
        <v>83</v>
      </c>
      <c r="K35" s="12">
        <v>2</v>
      </c>
      <c r="L35" s="16" t="s">
        <v>84</v>
      </c>
      <c r="M35" s="16" t="s">
        <v>85</v>
      </c>
      <c r="N35" s="16" t="s">
        <v>86</v>
      </c>
      <c r="O35" s="16" t="s">
        <v>87</v>
      </c>
      <c r="P35" s="12" t="s">
        <v>103</v>
      </c>
      <c r="Q35" s="16" t="s">
        <v>104</v>
      </c>
      <c r="R35" s="46">
        <v>0.94</v>
      </c>
      <c r="S35" s="16" t="s">
        <v>105</v>
      </c>
      <c r="T35" s="70" t="s">
        <v>106</v>
      </c>
      <c r="U35" s="16" t="s">
        <v>92</v>
      </c>
      <c r="V35" s="13">
        <v>20200918</v>
      </c>
      <c r="W35" s="13">
        <v>20200921</v>
      </c>
      <c r="X35" s="13">
        <v>523</v>
      </c>
      <c r="Y35" s="13" t="s">
        <v>93</v>
      </c>
      <c r="Z35" s="13" t="s">
        <v>109</v>
      </c>
      <c r="AA35" s="13" t="s">
        <v>109</v>
      </c>
      <c r="AB35" s="13" t="s">
        <v>109</v>
      </c>
      <c r="AC35" s="13">
        <v>30</v>
      </c>
      <c r="AD35" s="22">
        <f t="shared" si="17"/>
        <v>27.4</v>
      </c>
      <c r="AE35" s="13">
        <v>20200922</v>
      </c>
      <c r="AF35" s="13">
        <v>20200924</v>
      </c>
      <c r="AG35" s="13">
        <v>1.1000000000000001</v>
      </c>
      <c r="AH35" s="13">
        <v>0.6</v>
      </c>
      <c r="AI35" s="13" t="s">
        <v>87</v>
      </c>
      <c r="AJ35" s="13">
        <v>11</v>
      </c>
      <c r="AK35" s="12" t="str">
        <f>VLOOKUP(AJ35, Indexes!$A$2:$B$49, 2)</f>
        <v>GGCTAC</v>
      </c>
      <c r="AL35" s="13">
        <v>28</v>
      </c>
      <c r="AM35" s="13">
        <v>15</v>
      </c>
      <c r="AN35" s="13">
        <v>20201005</v>
      </c>
      <c r="AQ35" s="12" t="s">
        <v>230</v>
      </c>
      <c r="AR35" s="12">
        <v>50.5</v>
      </c>
      <c r="AS35" s="12">
        <f t="shared" si="22"/>
        <v>7.9207920792079207</v>
      </c>
      <c r="AT35" s="12">
        <f t="shared" si="23"/>
        <v>92.079207920792072</v>
      </c>
      <c r="AU35" s="12" t="s">
        <v>131</v>
      </c>
      <c r="AW35" s="12">
        <v>20210315</v>
      </c>
      <c r="AX35" s="19">
        <v>64125522</v>
      </c>
      <c r="AY35" s="19">
        <v>58235350</v>
      </c>
      <c r="AZ35" s="20">
        <f t="shared" si="7"/>
        <v>0.90814621360899017</v>
      </c>
      <c r="BA35" s="12" t="str">
        <f t="shared" si="8"/>
        <v>preprocessing/TMRC20026/outputs/salmon_lpanamensis_v36/quant.sf</v>
      </c>
      <c r="BF35" s="12" t="str">
        <f t="shared" si="9"/>
        <v>preprocessing/TMRC20026/outputs/03hisat2_lpanamensis_v36/sno_gene_ID.count.xz</v>
      </c>
      <c r="BG35" s="19">
        <v>49819437</v>
      </c>
      <c r="BH35" s="19">
        <v>3570764</v>
      </c>
      <c r="BI35" s="20">
        <f t="shared" si="18"/>
        <v>0.91680055155502627</v>
      </c>
      <c r="BO35" s="59" t="str">
        <f t="shared" si="14"/>
        <v>preprocessing/TMRC20026/outputs/vcfutils_lpanamensis_v36/r1_trimmed_lpanamensis_v36_count.txt</v>
      </c>
      <c r="BP35" s="59" t="str">
        <f t="shared" si="11"/>
        <v>preprocessing/TMRC20026/outputs/40freebayes_lpanamensis_v36/all_tags.txt.xz</v>
      </c>
      <c r="BQ35" s="12">
        <v>14</v>
      </c>
      <c r="BR35" s="12">
        <v>199</v>
      </c>
      <c r="BS35" s="12">
        <v>828083</v>
      </c>
      <c r="BT35" s="12">
        <v>3</v>
      </c>
      <c r="BU35" s="12" t="s">
        <v>103</v>
      </c>
      <c r="BV35" s="12" t="s">
        <v>130</v>
      </c>
      <c r="BX35" s="12" t="s">
        <v>193</v>
      </c>
      <c r="BZ35" s="12" t="s">
        <v>130</v>
      </c>
    </row>
    <row r="36" spans="1:78" ht="16.5" x14ac:dyDescent="0.2">
      <c r="A36" s="13" t="s">
        <v>231</v>
      </c>
      <c r="B36" s="12">
        <v>12554</v>
      </c>
      <c r="C36" s="12" t="s">
        <v>77</v>
      </c>
      <c r="D36" s="12" t="s">
        <v>78</v>
      </c>
      <c r="E36" s="12" t="s">
        <v>79</v>
      </c>
      <c r="F36" s="29" t="s">
        <v>80</v>
      </c>
      <c r="G36" s="12">
        <v>12554</v>
      </c>
      <c r="H36" s="15" t="s">
        <v>81</v>
      </c>
      <c r="I36" s="12" t="s">
        <v>82</v>
      </c>
      <c r="J36" s="12" t="s">
        <v>83</v>
      </c>
      <c r="K36" s="12">
        <v>2</v>
      </c>
      <c r="L36" s="16" t="s">
        <v>84</v>
      </c>
      <c r="M36" s="16" t="s">
        <v>101</v>
      </c>
      <c r="N36" s="16" t="s">
        <v>102</v>
      </c>
      <c r="O36" s="16" t="s">
        <v>87</v>
      </c>
      <c r="P36" s="12" t="s">
        <v>103</v>
      </c>
      <c r="Q36" s="16" t="s">
        <v>104</v>
      </c>
      <c r="R36" s="16" t="s">
        <v>200</v>
      </c>
      <c r="S36" s="16" t="s">
        <v>232</v>
      </c>
      <c r="T36" s="70" t="s">
        <v>106</v>
      </c>
      <c r="U36" s="16" t="s">
        <v>92</v>
      </c>
      <c r="V36" s="13">
        <v>20200918</v>
      </c>
      <c r="W36" s="13">
        <v>20200921</v>
      </c>
      <c r="X36" s="13">
        <v>527</v>
      </c>
      <c r="Y36" s="13" t="s">
        <v>93</v>
      </c>
      <c r="Z36" s="13" t="s">
        <v>109</v>
      </c>
      <c r="AA36" s="13" t="s">
        <v>109</v>
      </c>
      <c r="AB36" s="13" t="s">
        <v>109</v>
      </c>
      <c r="AC36" s="13">
        <v>30</v>
      </c>
      <c r="AD36" s="22">
        <f t="shared" si="17"/>
        <v>27.4</v>
      </c>
      <c r="AE36" s="13">
        <v>20200922</v>
      </c>
      <c r="AF36" s="13">
        <v>20200924</v>
      </c>
      <c r="AG36" s="13">
        <v>1.1000000000000001</v>
      </c>
      <c r="AH36" s="13">
        <v>0.6</v>
      </c>
      <c r="AI36" s="13" t="s">
        <v>87</v>
      </c>
      <c r="AJ36" s="13">
        <v>12</v>
      </c>
      <c r="AK36" s="12" t="str">
        <f>VLOOKUP(AJ36, Indexes!$A$2:$B$49, 2)</f>
        <v>CTTGTA</v>
      </c>
      <c r="AL36" s="13">
        <v>28</v>
      </c>
      <c r="AM36" s="13">
        <v>15</v>
      </c>
      <c r="AN36" s="13">
        <v>20201005</v>
      </c>
      <c r="AQ36" s="12" t="s">
        <v>233</v>
      </c>
      <c r="AR36" s="12">
        <v>82.9</v>
      </c>
      <c r="AS36" s="12">
        <f t="shared" si="22"/>
        <v>4.8250904704463204</v>
      </c>
      <c r="AT36" s="12">
        <f t="shared" si="23"/>
        <v>95.174909529553673</v>
      </c>
      <c r="AU36" s="12" t="s">
        <v>131</v>
      </c>
      <c r="AW36" s="12">
        <v>20210315</v>
      </c>
      <c r="AX36" s="19">
        <v>70184290</v>
      </c>
      <c r="AY36" s="19">
        <v>47988742</v>
      </c>
      <c r="AZ36" s="20">
        <f t="shared" si="7"/>
        <v>0.6837533299831059</v>
      </c>
      <c r="BA36" s="12" t="str">
        <f t="shared" si="8"/>
        <v>preprocessing/TMRC20031/outputs/salmon_lpanamensis_v36/quant.sf</v>
      </c>
      <c r="BF36" s="12" t="str">
        <f t="shared" si="9"/>
        <v>preprocessing/TMRC20031/outputs/03hisat2_lpanamensis_v36/sno_gene_ID.count.xz</v>
      </c>
      <c r="BG36" s="19">
        <v>41091715</v>
      </c>
      <c r="BH36" s="19">
        <v>2704719</v>
      </c>
      <c r="BI36" s="20">
        <f t="shared" si="18"/>
        <v>0.91263976038380001</v>
      </c>
      <c r="BO36" s="59" t="str">
        <f t="shared" si="14"/>
        <v>preprocessing/TMRC20031/outputs/vcfutils_lpanamensis_v36/r1_trimmed_lpanamensis_v36_count.txt</v>
      </c>
      <c r="BP36" s="59" t="str">
        <f t="shared" si="11"/>
        <v>preprocessing/TMRC20031/outputs/40freebayes_lpanamensis_v36/all_tags.txt.xz</v>
      </c>
      <c r="BQ36" s="12">
        <v>22</v>
      </c>
      <c r="BR36" s="12">
        <v>152</v>
      </c>
      <c r="BS36" s="12">
        <v>610862</v>
      </c>
      <c r="BT36" s="12">
        <v>2</v>
      </c>
      <c r="BU36" s="12" t="s">
        <v>103</v>
      </c>
      <c r="BV36" s="12" t="s">
        <v>130</v>
      </c>
      <c r="BX36" s="12" t="s">
        <v>185</v>
      </c>
      <c r="BZ36" s="12" t="s">
        <v>130</v>
      </c>
    </row>
    <row r="37" spans="1:78" ht="16.5" x14ac:dyDescent="0.2">
      <c r="A37" s="50" t="s">
        <v>234</v>
      </c>
      <c r="B37" s="12">
        <v>13473</v>
      </c>
      <c r="C37" s="12" t="s">
        <v>77</v>
      </c>
      <c r="D37" s="12" t="s">
        <v>78</v>
      </c>
      <c r="E37" s="12" t="s">
        <v>235</v>
      </c>
      <c r="F37" s="29" t="s">
        <v>80</v>
      </c>
      <c r="G37" s="12">
        <v>13473</v>
      </c>
      <c r="H37" s="15" t="s">
        <v>81</v>
      </c>
      <c r="I37" s="12" t="s">
        <v>82</v>
      </c>
      <c r="J37" s="12" t="s">
        <v>83</v>
      </c>
      <c r="K37" s="12">
        <v>2</v>
      </c>
      <c r="L37" s="16" t="s">
        <v>84</v>
      </c>
      <c r="M37" s="16" t="s">
        <v>85</v>
      </c>
      <c r="N37" s="16" t="s">
        <v>86</v>
      </c>
      <c r="O37" s="16" t="s">
        <v>87</v>
      </c>
      <c r="P37" s="16" t="s">
        <v>103</v>
      </c>
      <c r="Q37" s="16" t="s">
        <v>104</v>
      </c>
      <c r="R37" s="16" t="s">
        <v>200</v>
      </c>
      <c r="S37" s="67" t="s">
        <v>236</v>
      </c>
      <c r="T37" s="70" t="s">
        <v>106</v>
      </c>
      <c r="U37" s="16" t="s">
        <v>92</v>
      </c>
      <c r="V37" s="13">
        <v>20210211</v>
      </c>
      <c r="W37" s="13">
        <v>20210217</v>
      </c>
      <c r="X37" s="13">
        <v>245</v>
      </c>
      <c r="Y37" s="13" t="s">
        <v>93</v>
      </c>
      <c r="Z37" s="13" t="s">
        <v>109</v>
      </c>
      <c r="AA37" s="13" t="s">
        <v>109</v>
      </c>
      <c r="AB37" s="13" t="s">
        <v>109</v>
      </c>
      <c r="AC37" s="13">
        <v>30</v>
      </c>
      <c r="AD37" s="22">
        <f t="shared" si="17"/>
        <v>25.64</v>
      </c>
      <c r="AE37" s="13">
        <v>20210317</v>
      </c>
      <c r="AF37" s="13">
        <v>20210317</v>
      </c>
      <c r="AG37" s="13">
        <v>2.86</v>
      </c>
      <c r="AH37" s="13">
        <v>0.7</v>
      </c>
      <c r="AI37" s="13" t="s">
        <v>87</v>
      </c>
      <c r="AJ37" s="13">
        <v>25</v>
      </c>
      <c r="AK37" s="12" t="str">
        <f>VLOOKUP(AJ37, Indexes!$A$2:$B$49, 2)</f>
        <v>ACTGAT</v>
      </c>
      <c r="AL37" s="13">
        <v>28</v>
      </c>
      <c r="AM37" s="13">
        <v>15</v>
      </c>
      <c r="AN37" s="12">
        <v>20210427</v>
      </c>
      <c r="AU37" s="12" t="s">
        <v>237</v>
      </c>
      <c r="AW37" s="12">
        <v>20210623</v>
      </c>
      <c r="AX37" s="19">
        <v>29606704</v>
      </c>
      <c r="AY37" s="19">
        <v>25037601</v>
      </c>
      <c r="AZ37" s="20">
        <f t="shared" si="7"/>
        <v>0.8456733650594811</v>
      </c>
      <c r="BA37" s="12" t="str">
        <f t="shared" si="8"/>
        <v>preprocessing/TMRC20076/outputs/salmon_lpanamensis_v36/quant.sf</v>
      </c>
      <c r="BF37" s="12" t="str">
        <f t="shared" si="9"/>
        <v>preprocessing/TMRC20076/outputs/03hisat2_lpanamensis_v36/sno_gene_ID.count.xz</v>
      </c>
      <c r="BG37" s="25">
        <v>22192130</v>
      </c>
      <c r="BH37" s="25">
        <v>1178625</v>
      </c>
      <c r="BI37" s="20">
        <f t="shared" si="18"/>
        <v>0.93342628952350504</v>
      </c>
      <c r="BP37" s="59" t="str">
        <f>CONCATENATE("preprocessing/", A37, "/outputs/40freebayes_lpanamensis_v36/all_tags.txt.xz")</f>
        <v>preprocessing/TMRC20076/outputs/40freebayes_lpanamensis_v36/all_tags.txt.xz</v>
      </c>
      <c r="BU37" s="16" t="s">
        <v>103</v>
      </c>
      <c r="BV37" s="12" t="s">
        <v>130</v>
      </c>
      <c r="BX37" s="12" t="s">
        <v>176</v>
      </c>
      <c r="BZ37" s="12" t="s">
        <v>130</v>
      </c>
    </row>
    <row r="38" spans="1:78" ht="16.5" x14ac:dyDescent="0.2">
      <c r="A38" s="47" t="s">
        <v>238</v>
      </c>
      <c r="B38" s="28">
        <v>13582</v>
      </c>
      <c r="C38" s="12" t="s">
        <v>77</v>
      </c>
      <c r="D38" s="12" t="s">
        <v>78</v>
      </c>
      <c r="E38" s="12" t="s">
        <v>79</v>
      </c>
      <c r="F38" s="29" t="s">
        <v>80</v>
      </c>
      <c r="G38" s="28">
        <v>13582</v>
      </c>
      <c r="H38" s="15" t="s">
        <v>81</v>
      </c>
      <c r="I38" s="12" t="s">
        <v>82</v>
      </c>
      <c r="J38" s="12" t="s">
        <v>83</v>
      </c>
      <c r="K38" s="12">
        <v>2</v>
      </c>
      <c r="L38" s="16" t="s">
        <v>84</v>
      </c>
      <c r="M38" s="13" t="s">
        <v>85</v>
      </c>
      <c r="N38" s="13" t="s">
        <v>86</v>
      </c>
      <c r="O38" s="16" t="s">
        <v>87</v>
      </c>
      <c r="P38" s="13" t="s">
        <v>88</v>
      </c>
      <c r="Q38" s="13" t="s">
        <v>89</v>
      </c>
      <c r="R38" s="16" t="s">
        <v>200</v>
      </c>
      <c r="S38" s="30">
        <v>0.36</v>
      </c>
      <c r="T38" s="16" t="s">
        <v>91</v>
      </c>
      <c r="U38" s="16" t="s">
        <v>92</v>
      </c>
      <c r="V38" s="13">
        <v>20201215</v>
      </c>
      <c r="W38" s="13">
        <v>20201217</v>
      </c>
      <c r="X38" s="13">
        <v>1429</v>
      </c>
      <c r="Y38" s="13" t="s">
        <v>87</v>
      </c>
      <c r="Z38" s="13" t="s">
        <v>109</v>
      </c>
      <c r="AA38" s="13" t="s">
        <v>109</v>
      </c>
      <c r="AB38" s="13" t="s">
        <v>109</v>
      </c>
      <c r="AC38" s="13">
        <v>30</v>
      </c>
      <c r="AD38" s="22">
        <f t="shared" si="17"/>
        <v>28</v>
      </c>
      <c r="AE38" s="13">
        <v>20201222</v>
      </c>
      <c r="AF38" s="13">
        <v>20201223</v>
      </c>
      <c r="AG38" s="13">
        <v>0.5</v>
      </c>
      <c r="AH38" s="13">
        <v>0.7</v>
      </c>
      <c r="AI38" s="13" t="s">
        <v>87</v>
      </c>
      <c r="AJ38" s="13">
        <v>12</v>
      </c>
      <c r="AK38" s="12" t="str">
        <f>VLOOKUP(AJ38, Indexes!$A$2:$B$49, 2)</f>
        <v>CTTGTA</v>
      </c>
      <c r="AL38" s="13">
        <v>28</v>
      </c>
      <c r="AM38" s="13">
        <v>15</v>
      </c>
      <c r="AN38" s="12">
        <v>20210104</v>
      </c>
      <c r="AQ38" s="12" t="s">
        <v>239</v>
      </c>
      <c r="AR38" s="12">
        <v>38.1</v>
      </c>
      <c r="AU38" s="12" t="s">
        <v>118</v>
      </c>
      <c r="AW38" s="12">
        <v>20210608</v>
      </c>
      <c r="AX38" s="19">
        <v>33562198</v>
      </c>
      <c r="AY38" s="19">
        <v>28684575</v>
      </c>
      <c r="AZ38" s="20">
        <f t="shared" si="7"/>
        <v>0.85466914294469032</v>
      </c>
      <c r="BA38" s="12" t="str">
        <f t="shared" si="8"/>
        <v>preprocessing/TMRC20073/outputs/salmon_lpanamensis_v36/quant.sf</v>
      </c>
      <c r="BF38" s="12" t="str">
        <f t="shared" si="9"/>
        <v>preprocessing/TMRC20073/outputs/03hisat2_lpanamensis_v36/sno_gene_ID.count.xz</v>
      </c>
      <c r="BG38" s="19">
        <v>23827807</v>
      </c>
      <c r="BH38" s="19">
        <v>1412915</v>
      </c>
      <c r="BI38" s="20">
        <f t="shared" si="18"/>
        <v>0.87994059525023471</v>
      </c>
      <c r="BO38" s="59" t="str">
        <f t="shared" si="14"/>
        <v>preprocessing/TMRC20073/outputs/vcfutils_lpanamensis_v36/r1_trimmed_lpanamensis_v36_count.txt</v>
      </c>
      <c r="BP38" s="59" t="str">
        <f t="shared" ref="BP38:BP42" si="24">CONCATENATE("preprocessing/", A38, "/outputs/40freebayes_lpanamensis_v36/all_tags.txt.xz")</f>
        <v>preprocessing/TMRC20073/outputs/40freebayes_lpanamensis_v36/all_tags.txt.xz</v>
      </c>
      <c r="BQ38" s="12">
        <v>36</v>
      </c>
      <c r="BR38" s="12">
        <v>1305</v>
      </c>
      <c r="BS38" s="12">
        <v>385168</v>
      </c>
      <c r="BT38" s="12">
        <v>9</v>
      </c>
      <c r="BU38" s="13" t="s">
        <v>88</v>
      </c>
      <c r="BV38" s="12" t="s">
        <v>97</v>
      </c>
      <c r="BX38" s="12" t="s">
        <v>119</v>
      </c>
      <c r="BZ38" s="12" t="s">
        <v>97</v>
      </c>
    </row>
    <row r="39" spans="1:78" ht="16.5" x14ac:dyDescent="0.2">
      <c r="A39" s="49" t="s">
        <v>240</v>
      </c>
      <c r="B39" s="12">
        <v>13595</v>
      </c>
      <c r="C39" s="12" t="s">
        <v>77</v>
      </c>
      <c r="D39" s="12" t="s">
        <v>78</v>
      </c>
      <c r="E39" s="12" t="s">
        <v>79</v>
      </c>
      <c r="F39" s="29" t="s">
        <v>80</v>
      </c>
      <c r="G39" s="12">
        <v>13595</v>
      </c>
      <c r="H39" s="15" t="s">
        <v>81</v>
      </c>
      <c r="I39" s="12" t="s">
        <v>82</v>
      </c>
      <c r="J39" s="12" t="s">
        <v>83</v>
      </c>
      <c r="K39" s="12">
        <v>2</v>
      </c>
      <c r="L39" s="16" t="s">
        <v>84</v>
      </c>
      <c r="M39" s="24" t="s">
        <v>101</v>
      </c>
      <c r="N39" s="24" t="s">
        <v>102</v>
      </c>
      <c r="O39" s="13" t="s">
        <v>87</v>
      </c>
      <c r="P39" s="12" t="s">
        <v>103</v>
      </c>
      <c r="Q39" s="13" t="s">
        <v>104</v>
      </c>
      <c r="R39" s="16" t="s">
        <v>200</v>
      </c>
      <c r="S39" s="30">
        <v>0.94</v>
      </c>
      <c r="T39" s="70" t="s">
        <v>106</v>
      </c>
      <c r="U39" s="16" t="s">
        <v>92</v>
      </c>
      <c r="V39" s="13">
        <v>20201215</v>
      </c>
      <c r="W39" s="13">
        <v>20201217</v>
      </c>
      <c r="X39" s="13">
        <v>683</v>
      </c>
      <c r="Y39" s="13" t="s">
        <v>87</v>
      </c>
      <c r="Z39" s="13" t="s">
        <v>109</v>
      </c>
      <c r="AA39" s="13" t="s">
        <v>109</v>
      </c>
      <c r="AB39" s="13" t="s">
        <v>109</v>
      </c>
      <c r="AC39" s="13">
        <v>30</v>
      </c>
      <c r="AD39" s="22">
        <f t="shared" si="17"/>
        <v>27.5</v>
      </c>
      <c r="AE39" s="13">
        <v>20201222</v>
      </c>
      <c r="AF39" s="13">
        <v>20201223</v>
      </c>
      <c r="AG39" s="13">
        <v>1</v>
      </c>
      <c r="AH39" s="13">
        <v>0.7</v>
      </c>
      <c r="AI39" s="13" t="s">
        <v>87</v>
      </c>
      <c r="AJ39" s="13">
        <v>15</v>
      </c>
      <c r="AK39" s="12" t="str">
        <f>VLOOKUP(AJ39, Indexes!$A$2:$B$49, 2)</f>
        <v>ATGTCA</v>
      </c>
      <c r="AL39" s="13">
        <v>28</v>
      </c>
      <c r="AM39" s="13">
        <v>15</v>
      </c>
      <c r="AN39" s="12">
        <v>20210104</v>
      </c>
      <c r="AQ39" s="12" t="s">
        <v>241</v>
      </c>
      <c r="AR39" s="12">
        <v>42.1</v>
      </c>
      <c r="AU39" s="12" t="s">
        <v>118</v>
      </c>
      <c r="AW39" s="12">
        <v>20210608</v>
      </c>
      <c r="AX39" s="19">
        <v>24336034</v>
      </c>
      <c r="AY39" s="19">
        <v>21046723</v>
      </c>
      <c r="AZ39" s="20">
        <f t="shared" si="7"/>
        <v>0.86483783676502091</v>
      </c>
      <c r="BA39" s="12" t="str">
        <f t="shared" si="8"/>
        <v>preprocessing/TMRC20055/outputs/salmon_lpanamensis_v36/quant.sf</v>
      </c>
      <c r="BF39" s="12" t="str">
        <f t="shared" si="9"/>
        <v>preprocessing/TMRC20055/outputs/03hisat2_lpanamensis_v36/sno_gene_ID.count.xz</v>
      </c>
      <c r="BG39" s="19">
        <v>18035877</v>
      </c>
      <c r="BH39" s="19">
        <v>1164878</v>
      </c>
      <c r="BI39" s="20">
        <f t="shared" si="18"/>
        <v>0.91229190406506511</v>
      </c>
      <c r="BO39" s="59" t="str">
        <f t="shared" si="14"/>
        <v>preprocessing/TMRC20055/outputs/vcfutils_lpanamensis_v36/r1_trimmed_lpanamensis_v36_count.txt</v>
      </c>
      <c r="BP39" s="59" t="str">
        <f t="shared" si="24"/>
        <v>preprocessing/TMRC20055/outputs/40freebayes_lpanamensis_v36/all_tags.txt.xz</v>
      </c>
      <c r="BQ39" s="12">
        <v>21</v>
      </c>
      <c r="BR39" s="12">
        <v>1685</v>
      </c>
      <c r="BS39" s="12">
        <v>330185</v>
      </c>
      <c r="BT39" s="12">
        <v>2</v>
      </c>
      <c r="BU39" s="12" t="s">
        <v>103</v>
      </c>
      <c r="BV39" s="12" t="s">
        <v>130</v>
      </c>
      <c r="BX39" s="12" t="s">
        <v>193</v>
      </c>
      <c r="BZ39" s="12" t="s">
        <v>130</v>
      </c>
    </row>
    <row r="40" spans="1:78" ht="16.5" x14ac:dyDescent="0.2">
      <c r="A40" s="49" t="s">
        <v>242</v>
      </c>
      <c r="B40" s="12">
        <v>13597</v>
      </c>
      <c r="C40" s="12" t="s">
        <v>77</v>
      </c>
      <c r="D40" s="12" t="s">
        <v>78</v>
      </c>
      <c r="E40" s="12" t="s">
        <v>79</v>
      </c>
      <c r="F40" s="29" t="s">
        <v>80</v>
      </c>
      <c r="G40" s="12">
        <v>13597</v>
      </c>
      <c r="H40" s="15" t="s">
        <v>81</v>
      </c>
      <c r="I40" s="12" t="s">
        <v>82</v>
      </c>
      <c r="J40" s="12" t="s">
        <v>83</v>
      </c>
      <c r="K40" s="12">
        <v>2</v>
      </c>
      <c r="L40" s="16" t="s">
        <v>84</v>
      </c>
      <c r="M40" s="24" t="s">
        <v>85</v>
      </c>
      <c r="N40" s="24" t="s">
        <v>86</v>
      </c>
      <c r="O40" s="16" t="s">
        <v>87</v>
      </c>
      <c r="P40" s="13" t="s">
        <v>88</v>
      </c>
      <c r="Q40" s="13" t="s">
        <v>89</v>
      </c>
      <c r="R40" s="16" t="s">
        <v>200</v>
      </c>
      <c r="S40" s="16" t="s">
        <v>158</v>
      </c>
      <c r="T40" s="16" t="s">
        <v>91</v>
      </c>
      <c r="U40" s="16" t="s">
        <v>92</v>
      </c>
      <c r="V40" s="13">
        <v>20201215</v>
      </c>
      <c r="W40" s="13">
        <v>20201217</v>
      </c>
      <c r="X40" s="13">
        <v>901</v>
      </c>
      <c r="Y40" s="13" t="s">
        <v>87</v>
      </c>
      <c r="Z40" s="13" t="s">
        <v>109</v>
      </c>
      <c r="AA40" s="13" t="s">
        <v>109</v>
      </c>
      <c r="AB40" s="13" t="s">
        <v>109</v>
      </c>
      <c r="AC40" s="13">
        <v>30</v>
      </c>
      <c r="AD40" s="22">
        <f t="shared" si="17"/>
        <v>27.7</v>
      </c>
      <c r="AE40" s="13">
        <v>20201222</v>
      </c>
      <c r="AF40" s="13">
        <v>20201223</v>
      </c>
      <c r="AG40" s="13">
        <v>0.8</v>
      </c>
      <c r="AH40" s="13">
        <v>0.7</v>
      </c>
      <c r="AI40" s="13" t="s">
        <v>87</v>
      </c>
      <c r="AJ40" s="13">
        <v>13</v>
      </c>
      <c r="AK40" s="12" t="str">
        <f>VLOOKUP(AJ40, Indexes!$A$2:$B$49, 2)</f>
        <v>AGTCAA</v>
      </c>
      <c r="AL40" s="13">
        <v>28</v>
      </c>
      <c r="AM40" s="13">
        <v>15</v>
      </c>
      <c r="AN40" s="12">
        <v>20210104</v>
      </c>
      <c r="AQ40" s="12" t="s">
        <v>243</v>
      </c>
      <c r="AR40" s="12">
        <v>26</v>
      </c>
      <c r="AU40" s="12" t="s">
        <v>118</v>
      </c>
      <c r="AW40" s="12">
        <v>20210608</v>
      </c>
      <c r="AX40" s="19">
        <v>31711594</v>
      </c>
      <c r="AY40" s="19">
        <v>26806264</v>
      </c>
      <c r="AZ40" s="20">
        <f t="shared" si="7"/>
        <v>0.84531430365815097</v>
      </c>
      <c r="BA40" s="12" t="str">
        <f t="shared" si="8"/>
        <v>preprocessing/TMRC20079/outputs/salmon_lpanamensis_v36/quant.sf</v>
      </c>
      <c r="BF40" s="12" t="str">
        <f t="shared" si="9"/>
        <v>preprocessing/TMRC20079/outputs/03hisat2_lpanamensis_v36/sno_gene_ID.count.xz</v>
      </c>
      <c r="BG40" s="19">
        <v>21935289</v>
      </c>
      <c r="BH40" s="19">
        <v>1170812</v>
      </c>
      <c r="BI40" s="20">
        <f t="shared" si="18"/>
        <v>0.86196647917815028</v>
      </c>
      <c r="BO40" s="59" t="str">
        <f t="shared" si="14"/>
        <v>preprocessing/TMRC20079/outputs/vcfutils_lpanamensis_v36/r1_trimmed_lpanamensis_v36_count.txt</v>
      </c>
      <c r="BP40" s="59" t="str">
        <f t="shared" si="24"/>
        <v>preprocessing/TMRC20079/outputs/40freebayes_lpanamensis_v36/all_tags.txt.xz</v>
      </c>
      <c r="BQ40" s="12">
        <v>44</v>
      </c>
      <c r="BR40" s="12">
        <v>1394</v>
      </c>
      <c r="BS40" s="12">
        <v>322651</v>
      </c>
      <c r="BT40" s="12">
        <v>5</v>
      </c>
      <c r="BU40" s="13" t="s">
        <v>88</v>
      </c>
      <c r="BV40" s="12" t="s">
        <v>97</v>
      </c>
      <c r="BX40" s="12" t="s">
        <v>119</v>
      </c>
      <c r="BZ40" s="12" t="s">
        <v>97</v>
      </c>
    </row>
    <row r="41" spans="1:78" ht="16.5" x14ac:dyDescent="0.2">
      <c r="A41" s="47" t="s">
        <v>244</v>
      </c>
      <c r="B41" s="12">
        <v>13625</v>
      </c>
      <c r="C41" s="12" t="s">
        <v>77</v>
      </c>
      <c r="D41" s="12" t="s">
        <v>78</v>
      </c>
      <c r="E41" s="12" t="s">
        <v>79</v>
      </c>
      <c r="F41" s="29" t="s">
        <v>80</v>
      </c>
      <c r="G41" s="12">
        <v>13625</v>
      </c>
      <c r="H41" s="15" t="s">
        <v>81</v>
      </c>
      <c r="I41" s="12" t="s">
        <v>82</v>
      </c>
      <c r="J41" s="12" t="s">
        <v>83</v>
      </c>
      <c r="K41" s="12">
        <v>2</v>
      </c>
      <c r="L41" s="16" t="s">
        <v>84</v>
      </c>
      <c r="M41" s="13" t="s">
        <v>85</v>
      </c>
      <c r="N41" s="13" t="s">
        <v>86</v>
      </c>
      <c r="O41" s="13" t="s">
        <v>87</v>
      </c>
      <c r="P41" s="12" t="s">
        <v>88</v>
      </c>
      <c r="Q41" s="25" t="s">
        <v>89</v>
      </c>
      <c r="R41" s="16" t="s">
        <v>200</v>
      </c>
      <c r="S41" s="16" t="s">
        <v>245</v>
      </c>
      <c r="T41" s="16" t="s">
        <v>91</v>
      </c>
      <c r="U41" s="16" t="s">
        <v>92</v>
      </c>
      <c r="V41" s="13">
        <v>20201215</v>
      </c>
      <c r="W41" s="13">
        <v>20201217</v>
      </c>
      <c r="X41" s="13">
        <v>1287</v>
      </c>
      <c r="Y41" s="13" t="s">
        <v>87</v>
      </c>
      <c r="Z41" s="13" t="s">
        <v>109</v>
      </c>
      <c r="AA41" s="13" t="s">
        <v>109</v>
      </c>
      <c r="AB41" s="13" t="s">
        <v>109</v>
      </c>
      <c r="AC41" s="13">
        <v>30</v>
      </c>
      <c r="AD41" s="22">
        <f t="shared" si="17"/>
        <v>28</v>
      </c>
      <c r="AE41" s="13">
        <v>20201222</v>
      </c>
      <c r="AF41" s="13">
        <v>20201223</v>
      </c>
      <c r="AG41" s="13">
        <v>0.5</v>
      </c>
      <c r="AH41" s="13">
        <v>0.7</v>
      </c>
      <c r="AI41" s="13" t="s">
        <v>87</v>
      </c>
      <c r="AJ41" s="13">
        <v>9</v>
      </c>
      <c r="AK41" s="12" t="str">
        <f>VLOOKUP(AJ41, Indexes!$A$2:$B$49, 2)</f>
        <v>GATCAG</v>
      </c>
      <c r="AL41" s="13">
        <v>28</v>
      </c>
      <c r="AM41" s="13">
        <v>15</v>
      </c>
      <c r="AN41" s="12">
        <v>20210104</v>
      </c>
      <c r="AQ41" s="12" t="s">
        <v>246</v>
      </c>
      <c r="AR41" s="12">
        <v>36.6</v>
      </c>
      <c r="AU41" s="12" t="s">
        <v>118</v>
      </c>
      <c r="AW41" s="12">
        <v>20210608</v>
      </c>
      <c r="AX41" s="19">
        <v>25842539</v>
      </c>
      <c r="AY41" s="19">
        <v>21252239</v>
      </c>
      <c r="AZ41" s="20">
        <f t="shared" si="7"/>
        <v>0.82237426438632832</v>
      </c>
      <c r="BA41" s="12" t="str">
        <f t="shared" si="8"/>
        <v>preprocessing/TMRC20071/outputs/salmon_lpanamensis_v36/quant.sf</v>
      </c>
      <c r="BF41" s="12" t="str">
        <f t="shared" si="9"/>
        <v>preprocessing/TMRC20071/outputs/03hisat2_lpanamensis_v36/sno_gene_ID.count.xz</v>
      </c>
      <c r="BG41" s="19">
        <v>17430643</v>
      </c>
      <c r="BH41" s="19">
        <v>852560</v>
      </c>
      <c r="BI41" s="20">
        <f t="shared" si="18"/>
        <v>0.86029537875985673</v>
      </c>
      <c r="BO41" s="59" t="str">
        <f t="shared" si="14"/>
        <v>preprocessing/TMRC20071/outputs/vcfutils_lpanamensis_v36/r1_trimmed_lpanamensis_v36_count.txt</v>
      </c>
      <c r="BP41" s="59" t="str">
        <f t="shared" si="24"/>
        <v>preprocessing/TMRC20071/outputs/40freebayes_lpanamensis_v36/all_tags.txt.xz</v>
      </c>
      <c r="BQ41" s="12">
        <v>24</v>
      </c>
      <c r="BR41" s="12">
        <v>2040</v>
      </c>
      <c r="BS41" s="12">
        <v>295151</v>
      </c>
      <c r="BT41" s="12">
        <v>5</v>
      </c>
      <c r="BU41" s="12" t="s">
        <v>88</v>
      </c>
      <c r="BV41" s="12" t="s">
        <v>97</v>
      </c>
      <c r="BX41" s="12" t="s">
        <v>119</v>
      </c>
      <c r="BZ41" s="12" t="s">
        <v>97</v>
      </c>
    </row>
    <row r="42" spans="1:78" ht="16.5" x14ac:dyDescent="0.2">
      <c r="A42" s="49" t="s">
        <v>247</v>
      </c>
      <c r="B42" s="12">
        <v>13464</v>
      </c>
      <c r="C42" s="12" t="s">
        <v>77</v>
      </c>
      <c r="D42" s="12" t="s">
        <v>78</v>
      </c>
      <c r="E42" s="12" t="s">
        <v>79</v>
      </c>
      <c r="F42" s="29" t="s">
        <v>80</v>
      </c>
      <c r="G42" s="12">
        <v>13464</v>
      </c>
      <c r="H42" s="15" t="s">
        <v>81</v>
      </c>
      <c r="I42" s="12" t="s">
        <v>82</v>
      </c>
      <c r="J42" s="12" t="s">
        <v>83</v>
      </c>
      <c r="K42" s="12">
        <v>2</v>
      </c>
      <c r="L42" s="16" t="s">
        <v>84</v>
      </c>
      <c r="M42" s="13" t="s">
        <v>101</v>
      </c>
      <c r="N42" s="13" t="s">
        <v>102</v>
      </c>
      <c r="O42" s="16" t="s">
        <v>87</v>
      </c>
      <c r="P42" s="12" t="s">
        <v>103</v>
      </c>
      <c r="Q42" s="16" t="s">
        <v>104</v>
      </c>
      <c r="R42" s="16" t="s">
        <v>200</v>
      </c>
      <c r="S42" s="30">
        <v>0.87</v>
      </c>
      <c r="T42" s="70" t="s">
        <v>106</v>
      </c>
      <c r="U42" s="16" t="s">
        <v>92</v>
      </c>
      <c r="V42" s="13">
        <v>20201215</v>
      </c>
      <c r="W42" s="13">
        <v>20201217</v>
      </c>
      <c r="X42" s="13">
        <v>412</v>
      </c>
      <c r="Y42" s="13" t="s">
        <v>87</v>
      </c>
      <c r="Z42" s="13" t="s">
        <v>109</v>
      </c>
      <c r="AA42" s="13" t="s">
        <v>109</v>
      </c>
      <c r="AB42" s="13" t="s">
        <v>109</v>
      </c>
      <c r="AC42" s="13">
        <v>30</v>
      </c>
      <c r="AD42" s="22">
        <f t="shared" si="17"/>
        <v>26.8</v>
      </c>
      <c r="AE42" s="13">
        <v>20201222</v>
      </c>
      <c r="AF42" s="13">
        <v>20201223</v>
      </c>
      <c r="AG42" s="13">
        <v>1.7</v>
      </c>
      <c r="AH42" s="13">
        <v>0.7</v>
      </c>
      <c r="AI42" s="13" t="s">
        <v>87</v>
      </c>
      <c r="AJ42" s="13">
        <v>10</v>
      </c>
      <c r="AK42" s="12" t="str">
        <f>VLOOKUP(AJ42, Indexes!$A$2:$B$49, 2)</f>
        <v>TAGCTT</v>
      </c>
      <c r="AL42" s="13">
        <v>28</v>
      </c>
      <c r="AM42" s="13">
        <v>15</v>
      </c>
      <c r="AN42" s="12">
        <v>20210104</v>
      </c>
      <c r="AQ42" s="12" t="s">
        <v>248</v>
      </c>
      <c r="AR42" s="12">
        <v>33.799999999999997</v>
      </c>
      <c r="AU42" s="12" t="s">
        <v>118</v>
      </c>
      <c r="AW42" s="12">
        <v>20210608</v>
      </c>
      <c r="AX42" s="19">
        <v>35556025</v>
      </c>
      <c r="AY42" s="19">
        <v>30526292</v>
      </c>
      <c r="AZ42" s="20">
        <f t="shared" si="7"/>
        <v>0.85854062708078305</v>
      </c>
      <c r="BA42" s="12" t="str">
        <f t="shared" si="8"/>
        <v>preprocessing/TMRC20078/outputs/salmon_lpanamensis_v36/quant.sf</v>
      </c>
      <c r="BF42" s="12" t="str">
        <f t="shared" si="9"/>
        <v>preprocessing/TMRC20078/outputs/03hisat2_lpanamensis_v36/sno_gene_ID.count.xz</v>
      </c>
      <c r="BG42" s="19">
        <v>26209362</v>
      </c>
      <c r="BH42" s="19">
        <v>1384321</v>
      </c>
      <c r="BI42" s="20">
        <f t="shared" si="18"/>
        <v>0.90393169927091044</v>
      </c>
      <c r="BO42" s="59" t="str">
        <f t="shared" si="14"/>
        <v>preprocessing/TMRC20078/outputs/vcfutils_lpanamensis_v36/r1_trimmed_lpanamensis_v36_count.txt</v>
      </c>
      <c r="BP42" s="59" t="str">
        <f t="shared" si="24"/>
        <v>preprocessing/TMRC20078/outputs/40freebayes_lpanamensis_v36/all_tags.txt.xz</v>
      </c>
      <c r="BQ42" s="12">
        <v>51</v>
      </c>
      <c r="BR42" s="12">
        <v>2487</v>
      </c>
      <c r="BS42" s="12">
        <v>394451</v>
      </c>
      <c r="BT42" s="12">
        <v>2</v>
      </c>
      <c r="BU42" s="12" t="s">
        <v>103</v>
      </c>
      <c r="BV42" s="12" t="s">
        <v>130</v>
      </c>
      <c r="BX42" s="12" t="s">
        <v>225</v>
      </c>
      <c r="BZ42" s="12" t="s">
        <v>130</v>
      </c>
    </row>
    <row r="43" spans="1:78" ht="14.25" x14ac:dyDescent="0.2">
      <c r="A43" s="12" t="s">
        <v>250</v>
      </c>
      <c r="B43" s="12">
        <v>13589</v>
      </c>
      <c r="C43" s="12" t="s">
        <v>77</v>
      </c>
      <c r="D43" s="12" t="s">
        <v>78</v>
      </c>
      <c r="E43" s="12" t="s">
        <v>251</v>
      </c>
      <c r="F43" s="29" t="s">
        <v>80</v>
      </c>
      <c r="G43" s="12">
        <v>13589</v>
      </c>
      <c r="H43" s="15" t="s">
        <v>81</v>
      </c>
      <c r="I43" s="12" t="s">
        <v>82</v>
      </c>
      <c r="J43" s="12" t="s">
        <v>83</v>
      </c>
      <c r="K43" s="12">
        <v>2</v>
      </c>
      <c r="L43" s="16" t="s">
        <v>252</v>
      </c>
      <c r="M43" s="13" t="s">
        <v>101</v>
      </c>
      <c r="N43" s="13" t="s">
        <v>102</v>
      </c>
      <c r="O43" s="16" t="s">
        <v>87</v>
      </c>
      <c r="P43" s="13" t="s">
        <v>88</v>
      </c>
      <c r="Q43" s="13" t="s">
        <v>89</v>
      </c>
      <c r="R43" s="16" t="s">
        <v>200</v>
      </c>
      <c r="S43" s="16" t="s">
        <v>249</v>
      </c>
      <c r="T43" s="16" t="s">
        <v>91</v>
      </c>
      <c r="U43" s="16" t="s">
        <v>92</v>
      </c>
      <c r="V43" s="13">
        <v>20211112</v>
      </c>
      <c r="W43" s="13">
        <v>20211116</v>
      </c>
      <c r="X43" s="13">
        <v>264</v>
      </c>
      <c r="Y43" s="13" t="s">
        <v>93</v>
      </c>
      <c r="Z43" s="13" t="s">
        <v>109</v>
      </c>
      <c r="AA43" s="13" t="s">
        <v>109</v>
      </c>
      <c r="AB43" s="13" t="s">
        <v>109</v>
      </c>
      <c r="AC43" s="13">
        <v>30</v>
      </c>
      <c r="AD43" s="22">
        <f t="shared" si="17"/>
        <v>26.6</v>
      </c>
      <c r="AE43" s="13">
        <v>20211223</v>
      </c>
      <c r="AF43" s="13">
        <v>20211223</v>
      </c>
      <c r="AG43" s="13">
        <v>1.9</v>
      </c>
      <c r="AH43" s="13">
        <v>0.5</v>
      </c>
      <c r="AI43" s="13" t="s">
        <v>87</v>
      </c>
      <c r="AJ43" s="13">
        <v>14</v>
      </c>
      <c r="AK43" s="63" t="s">
        <v>253</v>
      </c>
      <c r="AL43" s="13">
        <v>28</v>
      </c>
      <c r="AM43" s="13">
        <v>15</v>
      </c>
      <c r="AN43" s="13">
        <v>20220103</v>
      </c>
      <c r="BF43" s="12" t="str">
        <f>CONCATENATE("preprocessing/", A43, "/outputs/03hisat2_lpanamensis_v36/sno_gene_ID.count.xz")</f>
        <v>preprocessing/TMRC20094/outputs/03hisat2_lpanamensis_v36/sno_gene_ID.count.xz</v>
      </c>
      <c r="BG43" s="19"/>
      <c r="BH43" s="19"/>
      <c r="BP43" s="59" t="str">
        <f>CONCATENATE("preprocessing/", A43, "/outputs/40freebayes_lpanamensis_v36/all_tags.txt.xz")</f>
        <v>preprocessing/TMRC20094/outputs/40freebayes_lpanamensis_v36/all_tags.txt.xz</v>
      </c>
      <c r="BU43" s="13" t="s">
        <v>88</v>
      </c>
      <c r="BV43" s="12" t="s">
        <v>97</v>
      </c>
      <c r="BX43" s="12" t="s">
        <v>119</v>
      </c>
      <c r="BZ43" s="12" t="s">
        <v>97</v>
      </c>
    </row>
    <row r="44" spans="1:78" ht="16.5" x14ac:dyDescent="0.2">
      <c r="A44" s="25" t="s">
        <v>254</v>
      </c>
      <c r="B44" s="12">
        <v>13631</v>
      </c>
      <c r="C44" s="12" t="s">
        <v>77</v>
      </c>
      <c r="D44" s="12" t="s">
        <v>78</v>
      </c>
      <c r="E44" s="12" t="s">
        <v>235</v>
      </c>
      <c r="F44" s="29" t="s">
        <v>80</v>
      </c>
      <c r="G44" s="12">
        <v>13631</v>
      </c>
      <c r="H44" s="15" t="s">
        <v>81</v>
      </c>
      <c r="I44" s="12" t="s">
        <v>82</v>
      </c>
      <c r="J44" s="12" t="s">
        <v>83</v>
      </c>
      <c r="K44" s="12">
        <v>2</v>
      </c>
      <c r="L44" s="16" t="s">
        <v>84</v>
      </c>
      <c r="M44" s="13" t="s">
        <v>101</v>
      </c>
      <c r="N44" s="13" t="s">
        <v>102</v>
      </c>
      <c r="O44" s="16" t="s">
        <v>87</v>
      </c>
      <c r="P44" s="13" t="s">
        <v>103</v>
      </c>
      <c r="Q44" s="13" t="s">
        <v>104</v>
      </c>
      <c r="R44" s="16" t="s">
        <v>200</v>
      </c>
      <c r="S44" s="30">
        <v>0.72</v>
      </c>
      <c r="T44" s="16" t="s">
        <v>91</v>
      </c>
      <c r="U44" s="16" t="s">
        <v>92</v>
      </c>
      <c r="V44" s="13">
        <v>20210211</v>
      </c>
      <c r="W44" s="13">
        <v>20210217</v>
      </c>
      <c r="X44" s="13">
        <v>166.6</v>
      </c>
      <c r="Y44" s="13" t="s">
        <v>93</v>
      </c>
      <c r="Z44" s="13" t="s">
        <v>109</v>
      </c>
      <c r="AA44" s="13" t="s">
        <v>109</v>
      </c>
      <c r="AB44" s="13" t="s">
        <v>109</v>
      </c>
      <c r="AC44" s="13">
        <v>30</v>
      </c>
      <c r="AD44" s="22">
        <f t="shared" si="17"/>
        <v>28.5</v>
      </c>
      <c r="AE44" s="13">
        <v>20210303</v>
      </c>
      <c r="AF44" s="13">
        <v>20210317</v>
      </c>
      <c r="AG44" s="13"/>
      <c r="AH44" s="13">
        <v>0.7</v>
      </c>
      <c r="AI44" s="13" t="s">
        <v>87</v>
      </c>
      <c r="AJ44" s="13">
        <v>23</v>
      </c>
      <c r="AK44" s="12" t="str">
        <f>VLOOKUP(AJ44, Indexes!$A$2:$B$49, 2)</f>
        <v>GAGTGG</v>
      </c>
      <c r="AL44" s="13">
        <v>28</v>
      </c>
      <c r="AM44" s="13">
        <v>15</v>
      </c>
      <c r="AN44" s="12">
        <v>20210427</v>
      </c>
      <c r="AU44" s="12" t="s">
        <v>255</v>
      </c>
      <c r="AW44" s="12">
        <v>20210527</v>
      </c>
      <c r="AX44" s="19">
        <v>26507567</v>
      </c>
      <c r="AY44" s="19">
        <v>23117406</v>
      </c>
      <c r="AZ44" s="20">
        <f t="shared" ref="AZ44:AZ53" si="25">AY44/AX44</f>
        <v>0.87210591602013121</v>
      </c>
      <c r="BA44" s="12" t="str">
        <f t="shared" ref="BA44:BA53" si="26">CONCATENATE("preprocessing/",A44, "/outputs/salmon_lpanamensis_v36/quant.sf")</f>
        <v>preprocessing/TMRC20042/outputs/salmon_lpanamensis_v36/quant.sf</v>
      </c>
      <c r="BF44" s="12" t="str">
        <f t="shared" ref="BF44:BF49" si="27">CONCATENATE("preprocessing/", A44, "/outputs/03hisat2_lpanamensis_v36/sno_gene_ID.count.xz")</f>
        <v>preprocessing/TMRC20042/outputs/03hisat2_lpanamensis_v36/sno_gene_ID.count.xz</v>
      </c>
      <c r="BG44" s="19">
        <v>20176451</v>
      </c>
      <c r="BH44" s="19">
        <v>1082195</v>
      </c>
      <c r="BI44" s="20">
        <f t="shared" ref="BI44:BI49" si="28">(BH44+BG44)/AY44</f>
        <v>0.91959478498582414</v>
      </c>
      <c r="BO44" s="59" t="str">
        <f>CONCATENATE("preprocessing/", A44, "/outputs/vcfutils_lpanamensis_v36/r1_trimmed_lpanamensis_v36_count.txt")</f>
        <v>preprocessing/TMRC20042/outputs/vcfutils_lpanamensis_v36/r1_trimmed_lpanamensis_v36_count.txt</v>
      </c>
      <c r="BP44" s="59" t="str">
        <f t="shared" ref="BP44:BP49" si="29">CONCATENATE("preprocessing/", A44, "/outputs/40freebayes_lpanamensis_v36/all_tags.txt.xz")</f>
        <v>preprocessing/TMRC20042/outputs/40freebayes_lpanamensis_v36/all_tags.txt.xz</v>
      </c>
      <c r="BQ44" s="12">
        <v>31</v>
      </c>
      <c r="BR44" s="12">
        <v>2116</v>
      </c>
      <c r="BS44" s="12">
        <v>494253</v>
      </c>
      <c r="BT44" s="12">
        <v>1</v>
      </c>
      <c r="BU44" s="13" t="s">
        <v>103</v>
      </c>
      <c r="BV44" s="12" t="s">
        <v>130</v>
      </c>
    </row>
    <row r="45" spans="1:78" ht="16.5" x14ac:dyDescent="0.2">
      <c r="A45" s="49" t="s">
        <v>256</v>
      </c>
      <c r="B45" s="12">
        <v>13720</v>
      </c>
      <c r="C45" s="12" t="s">
        <v>77</v>
      </c>
      <c r="D45" s="12" t="s">
        <v>78</v>
      </c>
      <c r="E45" s="12" t="s">
        <v>79</v>
      </c>
      <c r="F45" s="29" t="s">
        <v>80</v>
      </c>
      <c r="G45" s="12">
        <v>13720</v>
      </c>
      <c r="H45" s="15" t="s">
        <v>81</v>
      </c>
      <c r="I45" s="12" t="s">
        <v>82</v>
      </c>
      <c r="J45" s="12" t="s">
        <v>83</v>
      </c>
      <c r="K45" s="12">
        <v>2</v>
      </c>
      <c r="L45" s="16" t="s">
        <v>84</v>
      </c>
      <c r="M45" s="13" t="s">
        <v>101</v>
      </c>
      <c r="N45" s="13" t="s">
        <v>102</v>
      </c>
      <c r="O45" s="13" t="s">
        <v>87</v>
      </c>
      <c r="P45" s="12" t="s">
        <v>88</v>
      </c>
      <c r="Q45" s="25" t="s">
        <v>89</v>
      </c>
      <c r="R45" s="16" t="s">
        <v>200</v>
      </c>
      <c r="S45" s="30">
        <v>0.14000000000000001</v>
      </c>
      <c r="T45" s="16" t="s">
        <v>91</v>
      </c>
      <c r="U45" s="16" t="s">
        <v>92</v>
      </c>
      <c r="V45" s="13">
        <v>20201215</v>
      </c>
      <c r="W45" s="13">
        <v>20201217</v>
      </c>
      <c r="X45" s="13">
        <v>220</v>
      </c>
      <c r="Y45" s="13" t="s">
        <v>87</v>
      </c>
      <c r="Z45" s="13" t="s">
        <v>109</v>
      </c>
      <c r="AA45" s="13" t="s">
        <v>109</v>
      </c>
      <c r="AB45" s="13" t="s">
        <v>109</v>
      </c>
      <c r="AC45" s="13">
        <v>30</v>
      </c>
      <c r="AD45" s="22">
        <f t="shared" si="17"/>
        <v>25.3</v>
      </c>
      <c r="AE45" s="13">
        <v>20201222</v>
      </c>
      <c r="AF45" s="13">
        <v>20201223</v>
      </c>
      <c r="AG45" s="13">
        <v>3.2</v>
      </c>
      <c r="AH45" s="13">
        <v>0.7</v>
      </c>
      <c r="AI45" s="13" t="s">
        <v>87</v>
      </c>
      <c r="AJ45" s="13">
        <v>20</v>
      </c>
      <c r="AK45" s="12" t="str">
        <f>VLOOKUP(AJ45, Indexes!$A$2:$B$49, 2)</f>
        <v>GTGGCC</v>
      </c>
      <c r="AL45" s="13">
        <v>28</v>
      </c>
      <c r="AM45" s="13">
        <v>15</v>
      </c>
      <c r="AN45" s="12">
        <v>20210104</v>
      </c>
      <c r="AQ45" s="12" t="s">
        <v>257</v>
      </c>
      <c r="AR45" s="12">
        <v>17</v>
      </c>
      <c r="AU45" s="12" t="s">
        <v>118</v>
      </c>
      <c r="AW45" s="12">
        <v>20210608</v>
      </c>
      <c r="AX45" s="19">
        <v>33541024</v>
      </c>
      <c r="AY45" s="19">
        <v>29273694</v>
      </c>
      <c r="AZ45" s="20">
        <f t="shared" si="25"/>
        <v>0.8727728169539487</v>
      </c>
      <c r="BA45" s="12" t="str">
        <f t="shared" si="26"/>
        <v>preprocessing/TMRC20058/outputs/salmon_lpanamensis_v36/quant.sf</v>
      </c>
      <c r="BF45" s="12" t="str">
        <f t="shared" si="27"/>
        <v>preprocessing/TMRC20058/outputs/03hisat2_lpanamensis_v36/sno_gene_ID.count.xz</v>
      </c>
      <c r="BG45" s="19">
        <v>24489015</v>
      </c>
      <c r="BH45" s="19">
        <v>1302955</v>
      </c>
      <c r="BI45" s="20">
        <f t="shared" si="28"/>
        <v>0.88106304588686346</v>
      </c>
      <c r="BO45" s="59" t="str">
        <f t="shared" ref="BO45:BO47" si="30">CONCATENATE("preprocessing/", A45, "/outputs/vcfutils_lpanamensis_v36/r1_trimmed_lpanamensis_v36_count.txt")</f>
        <v>preprocessing/TMRC20058/outputs/vcfutils_lpanamensis_v36/r1_trimmed_lpanamensis_v36_count.txt</v>
      </c>
      <c r="BP45" s="59" t="str">
        <f t="shared" si="29"/>
        <v>preprocessing/TMRC20058/outputs/40freebayes_lpanamensis_v36/all_tags.txt.xz</v>
      </c>
      <c r="BQ45" s="12">
        <v>91</v>
      </c>
      <c r="BR45" s="12">
        <v>1086</v>
      </c>
      <c r="BU45" s="12" t="s">
        <v>88</v>
      </c>
      <c r="BV45" s="12" t="s">
        <v>97</v>
      </c>
      <c r="BX45" s="12" t="s">
        <v>225</v>
      </c>
      <c r="BZ45" s="12" t="s">
        <v>97</v>
      </c>
    </row>
    <row r="46" spans="1:78" s="97" customFormat="1" ht="16.5" x14ac:dyDescent="0.2">
      <c r="A46" s="96" t="s">
        <v>258</v>
      </c>
      <c r="B46" s="97">
        <v>13794</v>
      </c>
      <c r="C46" s="97" t="s">
        <v>77</v>
      </c>
      <c r="D46" s="97" t="s">
        <v>78</v>
      </c>
      <c r="E46" s="97" t="s">
        <v>79</v>
      </c>
      <c r="F46" s="98" t="s">
        <v>80</v>
      </c>
      <c r="G46" s="97">
        <v>13794</v>
      </c>
      <c r="H46" s="99" t="s">
        <v>81</v>
      </c>
      <c r="I46" s="97" t="s">
        <v>82</v>
      </c>
      <c r="J46" s="97" t="s">
        <v>83</v>
      </c>
      <c r="K46" s="97">
        <v>2</v>
      </c>
      <c r="L46" s="100" t="s">
        <v>84</v>
      </c>
      <c r="M46" s="101" t="s">
        <v>101</v>
      </c>
      <c r="N46" s="101" t="s">
        <v>102</v>
      </c>
      <c r="O46" s="100" t="s">
        <v>87</v>
      </c>
      <c r="P46" s="97" t="s">
        <v>103</v>
      </c>
      <c r="Q46" s="100" t="s">
        <v>104</v>
      </c>
      <c r="R46" s="100" t="s">
        <v>200</v>
      </c>
      <c r="S46" s="100" t="s">
        <v>260</v>
      </c>
      <c r="T46" s="102" t="s">
        <v>106</v>
      </c>
      <c r="U46" s="100" t="s">
        <v>92</v>
      </c>
      <c r="V46" s="101">
        <v>20201215</v>
      </c>
      <c r="W46" s="101">
        <v>20201217</v>
      </c>
      <c r="X46" s="101">
        <v>441</v>
      </c>
      <c r="Y46" s="101" t="s">
        <v>87</v>
      </c>
      <c r="Z46" s="101" t="s">
        <v>109</v>
      </c>
      <c r="AA46" s="101" t="s">
        <v>109</v>
      </c>
      <c r="AB46" s="101" t="s">
        <v>109</v>
      </c>
      <c r="AC46" s="101">
        <v>30</v>
      </c>
      <c r="AD46" s="103">
        <f t="shared" si="17"/>
        <v>26.9</v>
      </c>
      <c r="AE46" s="101">
        <v>20201222</v>
      </c>
      <c r="AF46" s="101">
        <v>20201223</v>
      </c>
      <c r="AG46" s="101">
        <v>1.6</v>
      </c>
      <c r="AH46" s="101">
        <v>0.7</v>
      </c>
      <c r="AI46" s="101" t="s">
        <v>87</v>
      </c>
      <c r="AJ46" s="101">
        <v>11</v>
      </c>
      <c r="AK46" s="97" t="str">
        <f>VLOOKUP(AJ46, Indexes!$A$2:$B$49, 2)</f>
        <v>GGCTAC</v>
      </c>
      <c r="AL46" s="101">
        <v>28</v>
      </c>
      <c r="AM46" s="101">
        <v>15</v>
      </c>
      <c r="AN46" s="97">
        <v>20210104</v>
      </c>
      <c r="AO46" s="97" t="s">
        <v>261</v>
      </c>
      <c r="AQ46" s="97" t="s">
        <v>262</v>
      </c>
      <c r="AR46" s="97">
        <v>27.9</v>
      </c>
      <c r="AU46" s="97" t="s">
        <v>118</v>
      </c>
      <c r="AW46" s="97">
        <v>20210608</v>
      </c>
      <c r="AX46" s="104">
        <v>30357742</v>
      </c>
      <c r="AY46" s="104">
        <v>25850923</v>
      </c>
      <c r="AZ46" s="105">
        <f t="shared" si="25"/>
        <v>0.85154301001701638</v>
      </c>
      <c r="BA46" s="97" t="str">
        <f t="shared" si="26"/>
        <v>preprocessing/TMRC20072/outputs/salmon_lpanamensis_v36/quant.sf</v>
      </c>
      <c r="BF46" s="97" t="str">
        <f t="shared" si="27"/>
        <v>preprocessing/TMRC20072/outputs/03hisat2_lpanamensis_v36/sno_gene_ID.count.xz</v>
      </c>
      <c r="BG46" s="104">
        <v>21425207</v>
      </c>
      <c r="BH46" s="104">
        <v>1133514</v>
      </c>
      <c r="BI46" s="105">
        <f t="shared" si="28"/>
        <v>0.8726466362535682</v>
      </c>
      <c r="BO46" s="106" t="str">
        <f t="shared" si="30"/>
        <v>preprocessing/TMRC20072/outputs/vcfutils_lpanamensis_v36/r1_trimmed_lpanamensis_v36_count.txt</v>
      </c>
      <c r="BP46" s="106" t="str">
        <f t="shared" si="29"/>
        <v>preprocessing/TMRC20072/outputs/40freebayes_lpanamensis_v36/all_tags.txt.xz</v>
      </c>
      <c r="BQ46" s="97">
        <v>31</v>
      </c>
      <c r="BR46" s="97">
        <v>1812</v>
      </c>
      <c r="BS46" s="97">
        <v>327274</v>
      </c>
      <c r="BT46" s="97">
        <v>9</v>
      </c>
      <c r="BU46" s="97" t="s">
        <v>103</v>
      </c>
      <c r="BV46" s="97" t="s">
        <v>130</v>
      </c>
      <c r="BX46" s="97" t="s">
        <v>143</v>
      </c>
      <c r="BZ46" s="97" t="s">
        <v>142</v>
      </c>
    </row>
    <row r="47" spans="1:78" ht="16.5" x14ac:dyDescent="0.2">
      <c r="A47" s="49" t="s">
        <v>263</v>
      </c>
      <c r="B47" s="31">
        <v>12578</v>
      </c>
      <c r="C47" s="12" t="s">
        <v>77</v>
      </c>
      <c r="D47" s="12" t="s">
        <v>78</v>
      </c>
      <c r="E47" s="12" t="s">
        <v>79</v>
      </c>
      <c r="F47" s="29" t="s">
        <v>80</v>
      </c>
      <c r="G47" s="31">
        <v>12578</v>
      </c>
      <c r="H47" s="15" t="s">
        <v>81</v>
      </c>
      <c r="I47" s="12" t="s">
        <v>82</v>
      </c>
      <c r="J47" s="12" t="s">
        <v>83</v>
      </c>
      <c r="K47" s="12">
        <v>2</v>
      </c>
      <c r="L47" s="16" t="s">
        <v>84</v>
      </c>
      <c r="M47" s="13" t="s">
        <v>101</v>
      </c>
      <c r="N47" s="13" t="s">
        <v>102</v>
      </c>
      <c r="O47" s="13" t="s">
        <v>87</v>
      </c>
      <c r="P47" s="12" t="s">
        <v>88</v>
      </c>
      <c r="Q47" s="25" t="s">
        <v>89</v>
      </c>
      <c r="R47" s="16" t="s">
        <v>200</v>
      </c>
      <c r="S47" s="30">
        <v>0.37</v>
      </c>
      <c r="T47" s="16" t="s">
        <v>91</v>
      </c>
      <c r="U47" s="16" t="s">
        <v>92</v>
      </c>
      <c r="V47" s="13">
        <v>20201215</v>
      </c>
      <c r="W47" s="13">
        <v>20201217</v>
      </c>
      <c r="X47" s="13">
        <v>811</v>
      </c>
      <c r="Y47" s="13" t="s">
        <v>87</v>
      </c>
      <c r="Z47" s="13" t="s">
        <v>109</v>
      </c>
      <c r="AA47" s="13" t="s">
        <v>109</v>
      </c>
      <c r="AB47" s="13" t="s">
        <v>109</v>
      </c>
      <c r="AC47" s="13">
        <v>30</v>
      </c>
      <c r="AD47" s="22">
        <f t="shared" si="17"/>
        <v>27.6</v>
      </c>
      <c r="AE47" s="13">
        <v>20201222</v>
      </c>
      <c r="AF47" s="13">
        <v>20201223</v>
      </c>
      <c r="AG47" s="13">
        <v>0.9</v>
      </c>
      <c r="AH47" s="13">
        <v>0.7</v>
      </c>
      <c r="AI47" s="13" t="s">
        <v>87</v>
      </c>
      <c r="AJ47" s="13">
        <v>21</v>
      </c>
      <c r="AK47" s="12" t="str">
        <f>VLOOKUP(AJ47, Indexes!$A$2:$B$49, 2)</f>
        <v>GTTTCG</v>
      </c>
      <c r="AL47" s="13">
        <v>28</v>
      </c>
      <c r="AM47" s="13">
        <v>15</v>
      </c>
      <c r="AN47" s="12">
        <v>20210104</v>
      </c>
      <c r="AQ47" s="12" t="s">
        <v>264</v>
      </c>
      <c r="AR47" s="12">
        <v>16.899999999999999</v>
      </c>
      <c r="AU47" s="12" t="s">
        <v>118</v>
      </c>
      <c r="AW47" s="12">
        <v>20210608</v>
      </c>
      <c r="AX47" s="19">
        <v>30290711</v>
      </c>
      <c r="AY47" s="19">
        <v>26144765</v>
      </c>
      <c r="AZ47" s="20">
        <f t="shared" si="25"/>
        <v>0.86312813852405113</v>
      </c>
      <c r="BA47" s="12" t="str">
        <f t="shared" si="26"/>
        <v>preprocessing/TMRC20059/outputs/salmon_lpanamensis_v36/quant.sf</v>
      </c>
      <c r="BF47" s="12" t="str">
        <f t="shared" si="27"/>
        <v>preprocessing/TMRC20059/outputs/03hisat2_lpanamensis_v36/sno_gene_ID.count.xz</v>
      </c>
      <c r="BG47" s="19">
        <v>21912206</v>
      </c>
      <c r="BH47" s="19">
        <v>1153462</v>
      </c>
      <c r="BI47" s="20">
        <f t="shared" si="28"/>
        <v>0.88222892804735475</v>
      </c>
      <c r="BO47" s="59" t="str">
        <f t="shared" si="30"/>
        <v>preprocessing/TMRC20059/outputs/vcfutils_lpanamensis_v36/r1_trimmed_lpanamensis_v36_count.txt</v>
      </c>
      <c r="BP47" s="59" t="str">
        <f t="shared" si="29"/>
        <v>preprocessing/TMRC20059/outputs/40freebayes_lpanamensis_v36/all_tags.txt.xz</v>
      </c>
      <c r="BQ47" s="12">
        <v>58</v>
      </c>
      <c r="BR47" s="12">
        <v>1723</v>
      </c>
      <c r="BS47" s="12">
        <v>306327</v>
      </c>
      <c r="BT47" s="12">
        <v>1</v>
      </c>
      <c r="BU47" s="12" t="s">
        <v>88</v>
      </c>
      <c r="BV47" s="12" t="s">
        <v>97</v>
      </c>
      <c r="BX47" s="12" t="s">
        <v>160</v>
      </c>
      <c r="BZ47" s="12" t="s">
        <v>97</v>
      </c>
    </row>
    <row r="48" spans="1:78" ht="16.5" x14ac:dyDescent="0.2">
      <c r="A48" s="25" t="s">
        <v>265</v>
      </c>
      <c r="B48" s="31">
        <v>12581</v>
      </c>
      <c r="C48" s="12" t="s">
        <v>77</v>
      </c>
      <c r="D48" s="12" t="s">
        <v>78</v>
      </c>
      <c r="E48" s="12" t="s">
        <v>235</v>
      </c>
      <c r="F48" s="29" t="s">
        <v>80</v>
      </c>
      <c r="G48" s="31">
        <v>12581</v>
      </c>
      <c r="H48" s="15" t="s">
        <v>81</v>
      </c>
      <c r="I48" s="12" t="s">
        <v>82</v>
      </c>
      <c r="J48" s="12" t="s">
        <v>83</v>
      </c>
      <c r="K48" s="12">
        <v>2</v>
      </c>
      <c r="L48" s="16" t="s">
        <v>84</v>
      </c>
      <c r="M48" s="13" t="s">
        <v>101</v>
      </c>
      <c r="N48" s="13" t="s">
        <v>102</v>
      </c>
      <c r="O48" s="16" t="s">
        <v>87</v>
      </c>
      <c r="P48" s="12" t="s">
        <v>88</v>
      </c>
      <c r="Q48" s="13" t="s">
        <v>89</v>
      </c>
      <c r="R48" s="16" t="s">
        <v>200</v>
      </c>
      <c r="S48" s="67" t="s">
        <v>266</v>
      </c>
      <c r="T48" s="16" t="s">
        <v>91</v>
      </c>
      <c r="U48" s="16" t="s">
        <v>92</v>
      </c>
      <c r="V48" s="13">
        <v>20210211</v>
      </c>
      <c r="W48" s="13">
        <v>20210217</v>
      </c>
      <c r="X48" s="13">
        <v>212.8</v>
      </c>
      <c r="Y48" s="13" t="s">
        <v>93</v>
      </c>
      <c r="Z48" s="13" t="s">
        <v>109</v>
      </c>
      <c r="AA48" s="13" t="s">
        <v>109</v>
      </c>
      <c r="AB48" s="13" t="s">
        <v>109</v>
      </c>
      <c r="AC48" s="13">
        <v>30</v>
      </c>
      <c r="AD48" s="22">
        <f t="shared" si="17"/>
        <v>25.21</v>
      </c>
      <c r="AE48" s="13">
        <v>20210317</v>
      </c>
      <c r="AF48" s="13">
        <v>20210317</v>
      </c>
      <c r="AG48" s="13">
        <v>3.29</v>
      </c>
      <c r="AH48" s="13">
        <v>0.7</v>
      </c>
      <c r="AI48" s="13" t="s">
        <v>87</v>
      </c>
      <c r="AJ48" s="13">
        <v>4</v>
      </c>
      <c r="AK48" s="12" t="str">
        <f>VLOOKUP(AJ48, Indexes!$A$2:$B$49, 2)</f>
        <v>TGACCA</v>
      </c>
      <c r="AL48" s="13">
        <v>28</v>
      </c>
      <c r="AM48" s="13">
        <v>15</v>
      </c>
      <c r="AN48" s="12">
        <v>20210427</v>
      </c>
      <c r="AU48" s="12" t="s">
        <v>255</v>
      </c>
      <c r="AW48" s="12">
        <v>20210527</v>
      </c>
      <c r="AX48" s="19">
        <v>26582292</v>
      </c>
      <c r="AY48" s="19">
        <v>23709074</v>
      </c>
      <c r="AZ48" s="20">
        <f t="shared" si="25"/>
        <v>0.89191233020839589</v>
      </c>
      <c r="BA48" s="12" t="str">
        <f t="shared" si="26"/>
        <v>preprocessing/TMRC20048/outputs/salmon_lpanamensis_v36/quant.sf</v>
      </c>
      <c r="BF48" s="12" t="str">
        <f t="shared" si="27"/>
        <v>preprocessing/TMRC20048/outputs/03hisat2_lpanamensis_v36/sno_gene_ID.count.xz</v>
      </c>
      <c r="BG48" s="19">
        <v>20386121</v>
      </c>
      <c r="BH48" s="19">
        <v>1326927</v>
      </c>
      <c r="BI48" s="20">
        <f t="shared" si="28"/>
        <v>0.91581172676756584</v>
      </c>
      <c r="BO48" s="59" t="str">
        <f>CONCATENATE("preprocessing/", A48, "/outputs/vcfutils_lpanamensis_v36/r1_trimmed_lpanamensis_v36_count.txt")</f>
        <v>preprocessing/TMRC20048/outputs/vcfutils_lpanamensis_v36/r1_trimmed_lpanamensis_v36_count.txt</v>
      </c>
      <c r="BP48" s="59" t="str">
        <f t="shared" si="29"/>
        <v>preprocessing/TMRC20048/outputs/40freebayes_lpanamensis_v36/all_tags.txt.xz</v>
      </c>
      <c r="BQ48" s="12">
        <v>18</v>
      </c>
      <c r="BR48" s="12">
        <v>1360</v>
      </c>
      <c r="BS48" s="12">
        <v>259958</v>
      </c>
      <c r="BT48" s="12">
        <v>7</v>
      </c>
      <c r="BU48" s="12" t="s">
        <v>88</v>
      </c>
      <c r="BV48" s="12" t="s">
        <v>97</v>
      </c>
      <c r="BX48" s="12" t="s">
        <v>160</v>
      </c>
      <c r="BZ48" s="12" t="s">
        <v>97</v>
      </c>
    </row>
    <row r="49" spans="1:78" ht="16.5" x14ac:dyDescent="0.2">
      <c r="A49" s="49" t="s">
        <v>267</v>
      </c>
      <c r="B49" s="31">
        <v>12588</v>
      </c>
      <c r="C49" s="12" t="s">
        <v>77</v>
      </c>
      <c r="D49" s="12" t="s">
        <v>78</v>
      </c>
      <c r="E49" s="12" t="s">
        <v>79</v>
      </c>
      <c r="F49" s="29" t="s">
        <v>80</v>
      </c>
      <c r="G49" s="31">
        <v>12588</v>
      </c>
      <c r="H49" s="15" t="s">
        <v>81</v>
      </c>
      <c r="I49" s="12" t="s">
        <v>82</v>
      </c>
      <c r="J49" s="12" t="s">
        <v>83</v>
      </c>
      <c r="K49" s="12">
        <v>2</v>
      </c>
      <c r="L49" s="16" t="s">
        <v>84</v>
      </c>
      <c r="M49" s="13" t="s">
        <v>101</v>
      </c>
      <c r="N49" s="13" t="s">
        <v>102</v>
      </c>
      <c r="O49" s="16" t="s">
        <v>87</v>
      </c>
      <c r="P49" s="13" t="s">
        <v>268</v>
      </c>
      <c r="Q49" s="13" t="s">
        <v>269</v>
      </c>
      <c r="R49" s="16" t="s">
        <v>200</v>
      </c>
      <c r="S49" s="32">
        <v>0.78</v>
      </c>
      <c r="T49" s="70" t="s">
        <v>106</v>
      </c>
      <c r="U49" s="16" t="s">
        <v>92</v>
      </c>
      <c r="V49" s="13">
        <v>20201215</v>
      </c>
      <c r="W49" s="13">
        <v>20201217</v>
      </c>
      <c r="X49" s="12">
        <v>1176</v>
      </c>
      <c r="Y49" s="12" t="s">
        <v>87</v>
      </c>
      <c r="Z49" s="13" t="s">
        <v>109</v>
      </c>
      <c r="AA49" s="13" t="s">
        <v>109</v>
      </c>
      <c r="AB49" s="13" t="s">
        <v>109</v>
      </c>
      <c r="AC49" s="13">
        <v>30</v>
      </c>
      <c r="AD49" s="22">
        <f t="shared" si="17"/>
        <v>27.9</v>
      </c>
      <c r="AE49" s="13">
        <v>20201222</v>
      </c>
      <c r="AF49" s="13">
        <v>20201223</v>
      </c>
      <c r="AG49" s="13">
        <v>0.6</v>
      </c>
      <c r="AH49" s="13">
        <v>0.7</v>
      </c>
      <c r="AI49" s="12" t="s">
        <v>87</v>
      </c>
      <c r="AJ49" s="12">
        <v>19</v>
      </c>
      <c r="AK49" s="12" t="str">
        <f>VLOOKUP(AJ49, Indexes!$A$2:$B$49, 2)</f>
        <v>GTGAAA</v>
      </c>
      <c r="AL49" s="13">
        <v>28</v>
      </c>
      <c r="AM49" s="13">
        <v>15</v>
      </c>
      <c r="AN49" s="12">
        <v>20210104</v>
      </c>
      <c r="AQ49" s="12" t="s">
        <v>270</v>
      </c>
      <c r="AR49" s="12">
        <v>20.2</v>
      </c>
      <c r="AU49" s="12" t="s">
        <v>118</v>
      </c>
      <c r="AW49" s="12">
        <v>20210608</v>
      </c>
      <c r="AX49" s="19">
        <v>29725397</v>
      </c>
      <c r="AY49" s="19">
        <v>25214102</v>
      </c>
      <c r="AZ49" s="20">
        <f t="shared" si="25"/>
        <v>0.84823432299323032</v>
      </c>
      <c r="BA49" s="12" t="str">
        <f t="shared" si="26"/>
        <v>preprocessing/TMRC20057/outputs/salmon_lpanamensis_v36/quant.sf</v>
      </c>
      <c r="BF49" s="12" t="str">
        <f t="shared" si="27"/>
        <v>preprocessing/TMRC20057/outputs/03hisat2_lpanamensis_v36/sno_gene_ID.count.xz</v>
      </c>
      <c r="BG49" s="19">
        <v>21527542</v>
      </c>
      <c r="BH49" s="19">
        <v>1248181</v>
      </c>
      <c r="BI49" s="20">
        <f t="shared" si="28"/>
        <v>0.90329304608984284</v>
      </c>
      <c r="BO49" s="59" t="str">
        <f t="shared" ref="BO49" si="31">CONCATENATE("preprocessing/", A49, "/outputs/vcfutils_lpanamensis_v36/r1_trimmed_lpanamensis_v36_count.txt")</f>
        <v>preprocessing/TMRC20057/outputs/vcfutils_lpanamensis_v36/r1_trimmed_lpanamensis_v36_count.txt</v>
      </c>
      <c r="BP49" s="59" t="str">
        <f t="shared" si="29"/>
        <v>preprocessing/TMRC20057/outputs/40freebayes_lpanamensis_v36/all_tags.txt.xz</v>
      </c>
      <c r="BQ49" s="12">
        <v>49</v>
      </c>
      <c r="BR49" s="12">
        <v>1853</v>
      </c>
      <c r="BS49" s="12">
        <v>347968</v>
      </c>
      <c r="BT49" s="12">
        <v>3</v>
      </c>
      <c r="BU49" s="13" t="s">
        <v>268</v>
      </c>
      <c r="BV49" s="38" t="s">
        <v>142</v>
      </c>
      <c r="BW49" s="12" t="s">
        <v>271</v>
      </c>
      <c r="BX49" s="12" t="s">
        <v>143</v>
      </c>
      <c r="BZ49" s="12" t="s">
        <v>142</v>
      </c>
    </row>
    <row r="50" spans="1:78" ht="16.5" x14ac:dyDescent="0.2">
      <c r="A50" s="12" t="s">
        <v>273</v>
      </c>
      <c r="B50" s="31">
        <v>11108</v>
      </c>
      <c r="C50" s="12" t="s">
        <v>77</v>
      </c>
      <c r="D50" s="12" t="s">
        <v>78</v>
      </c>
      <c r="F50" s="29" t="s">
        <v>80</v>
      </c>
      <c r="G50" s="31">
        <v>11108</v>
      </c>
      <c r="H50" s="15" t="s">
        <v>81</v>
      </c>
      <c r="I50" s="12" t="s">
        <v>82</v>
      </c>
      <c r="J50" s="12" t="s">
        <v>83</v>
      </c>
      <c r="K50" s="12">
        <v>2</v>
      </c>
      <c r="L50" s="16" t="s">
        <v>84</v>
      </c>
      <c r="M50" s="13" t="s">
        <v>101</v>
      </c>
      <c r="N50" s="13" t="s">
        <v>102</v>
      </c>
      <c r="O50" s="13" t="s">
        <v>87</v>
      </c>
      <c r="P50" s="12" t="s">
        <v>103</v>
      </c>
      <c r="Q50" s="25" t="s">
        <v>104</v>
      </c>
      <c r="R50" s="30">
        <v>0.99</v>
      </c>
      <c r="S50" s="67" t="s">
        <v>272</v>
      </c>
      <c r="T50" s="16" t="s">
        <v>91</v>
      </c>
      <c r="U50" s="16" t="s">
        <v>92</v>
      </c>
      <c r="V50" s="13">
        <v>20201215</v>
      </c>
      <c r="W50" s="13">
        <v>20211111</v>
      </c>
      <c r="X50" s="13">
        <v>919</v>
      </c>
      <c r="Y50" s="13" t="s">
        <v>93</v>
      </c>
      <c r="Z50" s="13" t="s">
        <v>109</v>
      </c>
      <c r="AA50" s="13" t="s">
        <v>109</v>
      </c>
      <c r="AB50" s="13" t="s">
        <v>109</v>
      </c>
      <c r="AC50" s="13">
        <v>30</v>
      </c>
      <c r="AD50" s="22">
        <f t="shared" si="17"/>
        <v>27.8</v>
      </c>
      <c r="AE50" s="13">
        <v>20211223</v>
      </c>
      <c r="AF50" s="13">
        <v>20211223</v>
      </c>
      <c r="AG50" s="13">
        <v>0.7</v>
      </c>
      <c r="AH50" s="13">
        <v>0.6</v>
      </c>
      <c r="AI50" s="13" t="s">
        <v>87</v>
      </c>
      <c r="AJ50" s="13">
        <v>16</v>
      </c>
      <c r="AK50" s="64" t="s">
        <v>274</v>
      </c>
      <c r="AL50" s="13">
        <v>28</v>
      </c>
      <c r="AM50" s="13">
        <v>15</v>
      </c>
      <c r="AN50" s="13">
        <v>20220103</v>
      </c>
      <c r="BF50" s="12" t="str">
        <f>CONCATENATE("preprocessing/", A50, "/outputs/03hisat2_lpanamensis_v36/sno_gene_ID.count.xz")</f>
        <v>preprocessing/TMRC20088/outputs/03hisat2_lpanamensis_v36/sno_gene_ID.count.xz</v>
      </c>
      <c r="BG50" s="19"/>
      <c r="BH50" s="19"/>
      <c r="BP50" s="59" t="str">
        <f>CONCATENATE("preprocessing/", A50, "/outputs/40freebayes_lpanamensis_v36/all_tags.txt.xz")</f>
        <v>preprocessing/TMRC20088/outputs/40freebayes_lpanamensis_v36/all_tags.txt.xz</v>
      </c>
      <c r="BU50" s="12" t="s">
        <v>103</v>
      </c>
      <c r="BV50" s="12" t="s">
        <v>130</v>
      </c>
      <c r="BX50" s="12" t="s">
        <v>107</v>
      </c>
      <c r="BZ50" s="12" t="s">
        <v>130</v>
      </c>
    </row>
    <row r="51" spans="1:78" ht="16.5" x14ac:dyDescent="0.2">
      <c r="A51" s="49" t="s">
        <v>275</v>
      </c>
      <c r="B51" s="31">
        <v>11133</v>
      </c>
      <c r="C51" s="12" t="s">
        <v>77</v>
      </c>
      <c r="D51" s="12" t="s">
        <v>78</v>
      </c>
      <c r="E51" s="12" t="s">
        <v>79</v>
      </c>
      <c r="F51" s="29" t="s">
        <v>80</v>
      </c>
      <c r="G51" s="31">
        <v>11133</v>
      </c>
      <c r="H51" s="15" t="s">
        <v>81</v>
      </c>
      <c r="I51" s="12" t="s">
        <v>82</v>
      </c>
      <c r="J51" s="12" t="s">
        <v>83</v>
      </c>
      <c r="K51" s="12">
        <v>2</v>
      </c>
      <c r="L51" s="16" t="s">
        <v>84</v>
      </c>
      <c r="M51" s="13" t="s">
        <v>101</v>
      </c>
      <c r="N51" s="13" t="s">
        <v>102</v>
      </c>
      <c r="O51" s="16" t="s">
        <v>87</v>
      </c>
      <c r="P51" s="13" t="s">
        <v>268</v>
      </c>
      <c r="Q51" s="13" t="s">
        <v>269</v>
      </c>
      <c r="R51" s="30">
        <v>0.99</v>
      </c>
      <c r="S51" s="30">
        <v>0.83</v>
      </c>
      <c r="T51" s="70" t="s">
        <v>106</v>
      </c>
      <c r="U51" s="16" t="s">
        <v>92</v>
      </c>
      <c r="V51" s="13">
        <v>20201215</v>
      </c>
      <c r="W51" s="13">
        <v>20201217</v>
      </c>
      <c r="X51" s="13">
        <v>1056</v>
      </c>
      <c r="Y51" s="13" t="s">
        <v>87</v>
      </c>
      <c r="Z51" s="13" t="s">
        <v>109</v>
      </c>
      <c r="AA51" s="13" t="s">
        <v>109</v>
      </c>
      <c r="AB51" s="13" t="s">
        <v>109</v>
      </c>
      <c r="AC51" s="13">
        <v>30</v>
      </c>
      <c r="AD51" s="22">
        <f t="shared" si="17"/>
        <v>27.8</v>
      </c>
      <c r="AE51" s="13">
        <v>20201222</v>
      </c>
      <c r="AF51" s="13">
        <v>20201223</v>
      </c>
      <c r="AG51" s="13">
        <v>0.7</v>
      </c>
      <c r="AH51" s="13">
        <v>0.7</v>
      </c>
      <c r="AI51" s="13" t="s">
        <v>87</v>
      </c>
      <c r="AJ51" s="13">
        <v>18</v>
      </c>
      <c r="AK51" s="12" t="str">
        <f>VLOOKUP(AJ51, Indexes!$A$2:$B$49, 2)</f>
        <v>GTCCGC</v>
      </c>
      <c r="AL51" s="13">
        <v>28</v>
      </c>
      <c r="AM51" s="13">
        <v>15</v>
      </c>
      <c r="AN51" s="12">
        <v>20210104</v>
      </c>
      <c r="AQ51" s="12" t="s">
        <v>276</v>
      </c>
      <c r="AR51" s="12">
        <v>56.5</v>
      </c>
      <c r="AU51" s="12" t="s">
        <v>118</v>
      </c>
      <c r="AW51" s="12">
        <v>20210608</v>
      </c>
      <c r="AX51" s="19">
        <v>17254394</v>
      </c>
      <c r="AY51" s="19">
        <v>13915573</v>
      </c>
      <c r="AZ51" s="20">
        <f t="shared" si="25"/>
        <v>0.80649445005138976</v>
      </c>
      <c r="BA51" s="12" t="str">
        <f t="shared" si="26"/>
        <v>preprocessing/TMRC20056/outputs/salmon_lpanamensis_v36/quant.sf</v>
      </c>
      <c r="BF51" s="12" t="str">
        <f t="shared" ref="BF51:BF53" si="32">CONCATENATE("preprocessing/", A51, "/outputs/03hisat2_lpanamensis_v36/sno_gene_ID.count.xz")</f>
        <v>preprocessing/TMRC20056/outputs/03hisat2_lpanamensis_v36/sno_gene_ID.count.xz</v>
      </c>
      <c r="BG51" s="19">
        <v>11769458</v>
      </c>
      <c r="BH51" s="19">
        <v>615795</v>
      </c>
      <c r="BI51" s="20">
        <f t="shared" ref="BI51:BI53" si="33">(BH51+BG51)/AY51</f>
        <v>0.89002824389624491</v>
      </c>
      <c r="BO51" s="59" t="str">
        <f t="shared" ref="BO51" si="34">CONCATENATE("preprocessing/", A51, "/outputs/vcfutils_lpanamensis_v36/r1_trimmed_lpanamensis_v36_count.txt")</f>
        <v>preprocessing/TMRC20056/outputs/vcfutils_lpanamensis_v36/r1_trimmed_lpanamensis_v36_count.txt</v>
      </c>
      <c r="BP51" s="59" t="str">
        <f t="shared" ref="BP51:BP53" si="35">CONCATENATE("preprocessing/", A51, "/outputs/40freebayes_lpanamensis_v36/all_tags.txt.xz")</f>
        <v>preprocessing/TMRC20056/outputs/40freebayes_lpanamensis_v36/all_tags.txt.xz</v>
      </c>
      <c r="BQ51" s="12">
        <v>4</v>
      </c>
      <c r="BR51" s="12">
        <v>1033</v>
      </c>
      <c r="BS51" s="12">
        <v>191336</v>
      </c>
      <c r="BT51" s="12">
        <v>1</v>
      </c>
      <c r="BU51" s="21" t="s">
        <v>268</v>
      </c>
      <c r="BV51" s="69" t="s">
        <v>130</v>
      </c>
      <c r="BW51" s="12" t="s">
        <v>277</v>
      </c>
      <c r="BX51" s="12" t="s">
        <v>193</v>
      </c>
      <c r="BZ51" s="12" t="s">
        <v>130</v>
      </c>
    </row>
    <row r="52" spans="1:78" ht="16.5" x14ac:dyDescent="0.2">
      <c r="A52" s="51" t="s">
        <v>278</v>
      </c>
      <c r="B52" s="33">
        <v>4876</v>
      </c>
      <c r="C52" s="12" t="s">
        <v>77</v>
      </c>
      <c r="D52" s="12" t="s">
        <v>78</v>
      </c>
      <c r="E52" s="12" t="s">
        <v>235</v>
      </c>
      <c r="F52" s="29" t="s">
        <v>80</v>
      </c>
      <c r="G52" s="33">
        <v>4876</v>
      </c>
      <c r="H52" s="15" t="s">
        <v>81</v>
      </c>
      <c r="I52" s="12" t="s">
        <v>82</v>
      </c>
      <c r="J52" s="12" t="s">
        <v>83</v>
      </c>
      <c r="K52" s="12">
        <v>2</v>
      </c>
      <c r="L52" s="16" t="s">
        <v>84</v>
      </c>
      <c r="M52" s="13" t="s">
        <v>85</v>
      </c>
      <c r="N52" s="13" t="s">
        <v>86</v>
      </c>
      <c r="O52" s="16" t="s">
        <v>87</v>
      </c>
      <c r="P52" s="13" t="s">
        <v>103</v>
      </c>
      <c r="Q52" s="13" t="s">
        <v>104</v>
      </c>
      <c r="R52" s="16" t="s">
        <v>200</v>
      </c>
      <c r="S52" s="30">
        <v>0.97</v>
      </c>
      <c r="T52" s="70" t="s">
        <v>106</v>
      </c>
      <c r="U52" s="16" t="s">
        <v>92</v>
      </c>
      <c r="V52" s="13">
        <v>20210211</v>
      </c>
      <c r="W52" s="13">
        <v>20210217</v>
      </c>
      <c r="X52" s="13">
        <v>351.5</v>
      </c>
      <c r="Y52" s="13" t="s">
        <v>93</v>
      </c>
      <c r="Z52" s="13" t="s">
        <v>109</v>
      </c>
      <c r="AA52" s="13" t="s">
        <v>109</v>
      </c>
      <c r="AB52" s="13" t="s">
        <v>109</v>
      </c>
      <c r="AC52" s="13">
        <v>30</v>
      </c>
      <c r="AD52" s="22">
        <f t="shared" si="17"/>
        <v>26.509999999999998</v>
      </c>
      <c r="AE52" s="13">
        <v>20210317</v>
      </c>
      <c r="AF52" s="13">
        <v>20210317</v>
      </c>
      <c r="AG52" s="13">
        <v>1.99</v>
      </c>
      <c r="AH52" s="13">
        <v>0.7</v>
      </c>
      <c r="AI52" s="13" t="s">
        <v>87</v>
      </c>
      <c r="AJ52" s="13">
        <v>3</v>
      </c>
      <c r="AK52" s="12" t="str">
        <f>VLOOKUP(AJ52, Indexes!$A$2:$B$49, 2)</f>
        <v>TTAGGC</v>
      </c>
      <c r="AL52" s="13">
        <v>28</v>
      </c>
      <c r="AM52" s="13">
        <v>15</v>
      </c>
      <c r="AN52" s="12">
        <v>20210427</v>
      </c>
      <c r="AU52" s="12" t="s">
        <v>279</v>
      </c>
      <c r="AW52" s="12">
        <v>20210530</v>
      </c>
      <c r="AX52" s="19">
        <v>26310386</v>
      </c>
      <c r="AY52" s="19">
        <v>23783220</v>
      </c>
      <c r="AZ52" s="20">
        <f t="shared" si="25"/>
        <v>0.90394796944446199</v>
      </c>
      <c r="BA52" s="12" t="str">
        <f t="shared" si="26"/>
        <v>preprocessing/TMRC20060/outputs/salmon_lpanamensis_v36/quant.sf</v>
      </c>
      <c r="BF52" s="12" t="str">
        <f t="shared" si="32"/>
        <v>preprocessing/TMRC20060/outputs/03hisat2_lpanamensis_v36/sno_gene_ID.count.xz</v>
      </c>
      <c r="BG52" s="19">
        <v>20987776</v>
      </c>
      <c r="BH52" s="19">
        <v>1693083</v>
      </c>
      <c r="BI52" s="20">
        <f t="shared" si="33"/>
        <v>0.95364963196741237</v>
      </c>
      <c r="BO52" s="59" t="str">
        <f>CONCATENATE("preprocessing/", A52, "/outputs/vcfutils_lpanamensis_v36/r1_trimmed_lpanamensis_v36_count.txt")</f>
        <v>preprocessing/TMRC20060/outputs/vcfutils_lpanamensis_v36/r1_trimmed_lpanamensis_v36_count.txt</v>
      </c>
      <c r="BP52" s="59" t="str">
        <f t="shared" si="35"/>
        <v>preprocessing/TMRC20060/outputs/40freebayes_lpanamensis_v36/all_tags.txt.xz</v>
      </c>
      <c r="BQ52" s="12">
        <v>13</v>
      </c>
      <c r="BR52" s="12">
        <v>410</v>
      </c>
      <c r="BS52" s="12">
        <v>269071</v>
      </c>
      <c r="BT52" s="12">
        <v>6</v>
      </c>
      <c r="BU52" s="13" t="s">
        <v>103</v>
      </c>
      <c r="BV52" s="12" t="s">
        <v>130</v>
      </c>
      <c r="BX52" s="12" t="s">
        <v>193</v>
      </c>
      <c r="BZ52" s="12" t="s">
        <v>130</v>
      </c>
    </row>
    <row r="53" spans="1:78" ht="16.5" x14ac:dyDescent="0.2">
      <c r="A53" s="50" t="s">
        <v>280</v>
      </c>
      <c r="B53" s="13">
        <v>2423</v>
      </c>
      <c r="C53" s="12" t="s">
        <v>77</v>
      </c>
      <c r="D53" s="13" t="s">
        <v>78</v>
      </c>
      <c r="E53" s="13" t="s">
        <v>235</v>
      </c>
      <c r="F53" s="29" t="s">
        <v>80</v>
      </c>
      <c r="G53" s="13">
        <v>2423</v>
      </c>
      <c r="H53" s="15" t="s">
        <v>81</v>
      </c>
      <c r="I53" s="12" t="s">
        <v>82</v>
      </c>
      <c r="J53" s="12" t="s">
        <v>83</v>
      </c>
      <c r="K53" s="12">
        <v>2</v>
      </c>
      <c r="L53" s="16" t="s">
        <v>84</v>
      </c>
      <c r="M53" s="25" t="s">
        <v>109</v>
      </c>
      <c r="N53" s="13" t="s">
        <v>281</v>
      </c>
      <c r="O53" s="13" t="s">
        <v>87</v>
      </c>
      <c r="P53" s="12" t="s">
        <v>103</v>
      </c>
      <c r="Q53" s="25" t="s">
        <v>104</v>
      </c>
      <c r="R53" s="30">
        <v>0.98</v>
      </c>
      <c r="S53" s="16" t="s">
        <v>150</v>
      </c>
      <c r="T53" s="70" t="s">
        <v>106</v>
      </c>
      <c r="U53" s="16" t="s">
        <v>92</v>
      </c>
      <c r="V53" s="13">
        <v>20210211</v>
      </c>
      <c r="W53" s="13">
        <v>20210217</v>
      </c>
      <c r="X53" s="13">
        <v>365.2</v>
      </c>
      <c r="Y53" s="13" t="s">
        <v>93</v>
      </c>
      <c r="Z53" s="13" t="s">
        <v>109</v>
      </c>
      <c r="AA53" s="13" t="s">
        <v>109</v>
      </c>
      <c r="AB53" s="13" t="s">
        <v>109</v>
      </c>
      <c r="AC53" s="13">
        <v>30</v>
      </c>
      <c r="AD53" s="22">
        <f t="shared" si="17"/>
        <v>26.58</v>
      </c>
      <c r="AE53" s="13">
        <v>20210317</v>
      </c>
      <c r="AF53" s="13">
        <v>20210317</v>
      </c>
      <c r="AG53" s="13">
        <v>1.92</v>
      </c>
      <c r="AH53" s="13">
        <v>0.7</v>
      </c>
      <c r="AI53" s="13" t="s">
        <v>87</v>
      </c>
      <c r="AJ53" s="13">
        <v>27</v>
      </c>
      <c r="AK53" s="12" t="str">
        <f>VLOOKUP(AJ53, Indexes!$A$2:$B$49, 2)</f>
        <v>ATTCCT</v>
      </c>
      <c r="AL53" s="13">
        <v>28</v>
      </c>
      <c r="AM53" s="13">
        <v>15</v>
      </c>
      <c r="AN53" s="12">
        <v>20210427</v>
      </c>
      <c r="AU53" s="12" t="s">
        <v>282</v>
      </c>
      <c r="AW53" s="12">
        <v>20210623</v>
      </c>
      <c r="AX53" s="19">
        <v>29289823</v>
      </c>
      <c r="AY53" s="19">
        <v>24591448</v>
      </c>
      <c r="AZ53" s="20">
        <f t="shared" si="25"/>
        <v>0.83959018803220486</v>
      </c>
      <c r="BA53" s="12" t="str">
        <f t="shared" si="26"/>
        <v>preprocessing/TMRC20077/outputs/salmon_lpanamensis_v36/quant.sf</v>
      </c>
      <c r="BF53" s="12" t="str">
        <f t="shared" si="32"/>
        <v>preprocessing/TMRC20077/outputs/03hisat2_lpanamensis_v36/sno_gene_ID.count.xz</v>
      </c>
      <c r="BG53" s="25">
        <v>21801845</v>
      </c>
      <c r="BH53" s="25">
        <v>1391663</v>
      </c>
      <c r="BI53" s="20">
        <f t="shared" si="33"/>
        <v>0.94315340845321516</v>
      </c>
      <c r="BO53" s="59" t="str">
        <f>CONCATENATE("preprocessing/", A53, "/outputs/vcfutils_lpanamensis_v36/r1_trimmed_lpanamensis_v36_count.txt")</f>
        <v>preprocessing/TMRC20077/outputs/vcfutils_lpanamensis_v36/r1_trimmed_lpanamensis_v36_count.txt</v>
      </c>
      <c r="BP53" s="59" t="str">
        <f t="shared" si="35"/>
        <v>preprocessing/TMRC20077/outputs/40freebayes_lpanamensis_v36/all_tags.txt.xz</v>
      </c>
      <c r="BQ53" s="12">
        <v>14</v>
      </c>
      <c r="BR53" s="12">
        <v>6615</v>
      </c>
      <c r="BS53" s="12">
        <v>474033</v>
      </c>
      <c r="BT53" s="12">
        <v>0</v>
      </c>
      <c r="BU53" s="12" t="s">
        <v>103</v>
      </c>
      <c r="BV53" s="12" t="s">
        <v>130</v>
      </c>
      <c r="BX53" s="12" t="s">
        <v>193</v>
      </c>
      <c r="BZ53" s="12" t="s">
        <v>130</v>
      </c>
    </row>
    <row r="54" spans="1:78" ht="16.5" x14ac:dyDescent="0.2">
      <c r="A54" s="50" t="s">
        <v>284</v>
      </c>
      <c r="B54" s="25">
        <v>2122</v>
      </c>
      <c r="C54" s="12" t="s">
        <v>77</v>
      </c>
      <c r="D54" s="13" t="s">
        <v>78</v>
      </c>
      <c r="E54" s="13" t="s">
        <v>235</v>
      </c>
      <c r="F54" s="29" t="s">
        <v>80</v>
      </c>
      <c r="G54" s="25">
        <v>2122</v>
      </c>
      <c r="H54" s="15" t="s">
        <v>81</v>
      </c>
      <c r="I54" s="12" t="s">
        <v>82</v>
      </c>
      <c r="J54" s="12" t="s">
        <v>83</v>
      </c>
      <c r="K54" s="12">
        <v>2</v>
      </c>
      <c r="L54" s="16" t="s">
        <v>84</v>
      </c>
      <c r="M54" s="25" t="s">
        <v>109</v>
      </c>
      <c r="N54" s="13" t="s">
        <v>281</v>
      </c>
      <c r="O54" s="13" t="s">
        <v>87</v>
      </c>
      <c r="P54" s="12" t="s">
        <v>103</v>
      </c>
      <c r="Q54" s="25" t="s">
        <v>104</v>
      </c>
      <c r="R54" s="30">
        <v>0.97</v>
      </c>
      <c r="S54" s="66" t="s">
        <v>285</v>
      </c>
      <c r="T54" s="70" t="s">
        <v>106</v>
      </c>
      <c r="U54" s="16" t="s">
        <v>92</v>
      </c>
      <c r="V54" s="13">
        <v>20210211</v>
      </c>
      <c r="W54" s="13">
        <v>20210217</v>
      </c>
      <c r="X54" s="12">
        <v>194.5</v>
      </c>
      <c r="Y54" s="12" t="s">
        <v>93</v>
      </c>
      <c r="Z54" s="13" t="s">
        <v>109</v>
      </c>
      <c r="AA54" s="13" t="s">
        <v>109</v>
      </c>
      <c r="AB54" s="13" t="s">
        <v>109</v>
      </c>
      <c r="AC54" s="13">
        <v>30</v>
      </c>
      <c r="AD54" s="22">
        <f t="shared" si="17"/>
        <v>24.9</v>
      </c>
      <c r="AE54" s="13">
        <v>20210317</v>
      </c>
      <c r="AF54" s="13">
        <v>20210317</v>
      </c>
      <c r="AG54" s="13">
        <v>3.6</v>
      </c>
      <c r="AH54" s="13">
        <v>0.7</v>
      </c>
      <c r="AI54" s="12" t="s">
        <v>87</v>
      </c>
      <c r="AJ54" s="12">
        <v>2</v>
      </c>
      <c r="AK54" s="12" t="str">
        <f>VLOOKUP(AJ54, Indexes!$A$2:$B$49, 2)</f>
        <v>CGATGT</v>
      </c>
      <c r="AL54" s="12">
        <v>28</v>
      </c>
      <c r="AM54" s="12">
        <v>15</v>
      </c>
      <c r="AN54" s="12">
        <v>20210427</v>
      </c>
      <c r="AU54" s="12" t="s">
        <v>237</v>
      </c>
      <c r="AW54" s="12">
        <v>20210623</v>
      </c>
      <c r="AX54" s="19">
        <v>21893869</v>
      </c>
      <c r="AY54" s="19">
        <v>18515306</v>
      </c>
      <c r="AZ54" s="20">
        <f t="shared" ref="AZ54:AZ66" si="36">AY54/AX54</f>
        <v>0.84568451560571589</v>
      </c>
      <c r="BA54" s="12" t="str">
        <f t="shared" ref="BA54:BA66" si="37">CONCATENATE("preprocessing/",A54, "/outputs/salmon_lpanamensis_v36/quant.sf")</f>
        <v>preprocessing/TMRC20074/outputs/salmon_lpanamensis_v36/quant.sf</v>
      </c>
      <c r="BF54" s="12" t="str">
        <f t="shared" ref="BF54:BF76" si="38">CONCATENATE("preprocessing/", A54, "/outputs/03hisat2_lpanamensis_v36/sno_gene_ID.count.xz")</f>
        <v>preprocessing/TMRC20074/outputs/03hisat2_lpanamensis_v36/sno_gene_ID.count.xz</v>
      </c>
      <c r="BG54" s="25">
        <v>16272875</v>
      </c>
      <c r="BH54" s="25">
        <v>1159599</v>
      </c>
      <c r="BI54" s="20">
        <f t="shared" ref="BI54:BI66" si="39">(BH54+BG54)/AY54</f>
        <v>0.94151692659035724</v>
      </c>
      <c r="BP54" s="59" t="str">
        <f>CONCATENATE("preprocessing/", A54, "/outputs/40freebayes_lpanamensis_v36/all_tags.txt.xz")</f>
        <v>preprocessing/TMRC20074/outputs/40freebayes_lpanamensis_v36/all_tags.txt.xz</v>
      </c>
      <c r="BU54" s="12" t="s">
        <v>103</v>
      </c>
      <c r="BV54" s="12" t="s">
        <v>130</v>
      </c>
      <c r="BX54" s="12" t="s">
        <v>193</v>
      </c>
      <c r="BZ54" s="12" t="s">
        <v>130</v>
      </c>
    </row>
    <row r="55" spans="1:78" ht="16.5" x14ac:dyDescent="0.2">
      <c r="A55" s="51" t="s">
        <v>286</v>
      </c>
      <c r="B55" s="13">
        <v>2496</v>
      </c>
      <c r="C55" s="12" t="s">
        <v>77</v>
      </c>
      <c r="D55" s="13" t="s">
        <v>78</v>
      </c>
      <c r="E55" s="13" t="s">
        <v>235</v>
      </c>
      <c r="F55" s="29" t="s">
        <v>80</v>
      </c>
      <c r="G55" s="13">
        <v>2496</v>
      </c>
      <c r="H55" s="15" t="s">
        <v>81</v>
      </c>
      <c r="I55" s="12" t="s">
        <v>82</v>
      </c>
      <c r="J55" s="12" t="s">
        <v>83</v>
      </c>
      <c r="K55" s="12">
        <v>2</v>
      </c>
      <c r="L55" s="16" t="s">
        <v>84</v>
      </c>
      <c r="M55" s="25" t="s">
        <v>109</v>
      </c>
      <c r="N55" s="13" t="s">
        <v>281</v>
      </c>
      <c r="O55" s="13" t="s">
        <v>87</v>
      </c>
      <c r="P55" s="12" t="s">
        <v>103</v>
      </c>
      <c r="Q55" s="25" t="s">
        <v>104</v>
      </c>
      <c r="R55" s="30">
        <v>0.96</v>
      </c>
      <c r="S55" s="66" t="s">
        <v>285</v>
      </c>
      <c r="T55" s="70" t="s">
        <v>106</v>
      </c>
      <c r="U55" s="16" t="s">
        <v>92</v>
      </c>
      <c r="V55" s="13">
        <v>20210211</v>
      </c>
      <c r="W55" s="13">
        <v>20210217</v>
      </c>
      <c r="X55" s="12">
        <v>308.60000000000002</v>
      </c>
      <c r="Y55" s="12" t="s">
        <v>93</v>
      </c>
      <c r="Z55" s="13" t="s">
        <v>109</v>
      </c>
      <c r="AA55" s="13" t="s">
        <v>109</v>
      </c>
      <c r="AB55" s="13" t="s">
        <v>109</v>
      </c>
      <c r="AC55" s="13">
        <v>30</v>
      </c>
      <c r="AD55" s="22">
        <f t="shared" si="17"/>
        <v>26.2</v>
      </c>
      <c r="AE55" s="13">
        <v>20210303</v>
      </c>
      <c r="AF55" s="13">
        <v>20210317</v>
      </c>
      <c r="AG55" s="13">
        <v>2.2999999999999998</v>
      </c>
      <c r="AH55" s="13">
        <v>0.7</v>
      </c>
      <c r="AI55" s="12" t="s">
        <v>287</v>
      </c>
      <c r="AJ55" s="12">
        <v>18</v>
      </c>
      <c r="AK55" s="12" t="str">
        <f>VLOOKUP(AJ55, Indexes!$A$2:$B$49, 2)</f>
        <v>GTCCGC</v>
      </c>
      <c r="AL55" s="12">
        <v>28</v>
      </c>
      <c r="AM55" s="12">
        <v>15</v>
      </c>
      <c r="AN55" s="12">
        <v>20210427</v>
      </c>
      <c r="AO55" s="12" t="s">
        <v>288</v>
      </c>
      <c r="AU55" s="12" t="s">
        <v>279</v>
      </c>
      <c r="AW55" s="12">
        <v>20210610</v>
      </c>
      <c r="AX55" s="19">
        <v>19298401</v>
      </c>
      <c r="AY55" s="19">
        <v>15175835</v>
      </c>
      <c r="AZ55" s="20">
        <f t="shared" si="36"/>
        <v>0.78637784550129308</v>
      </c>
      <c r="BA55" s="12" t="str">
        <f t="shared" si="37"/>
        <v>preprocessing/TMRC20063/outputs/salmon_lpanamensis_v36/quant.sf</v>
      </c>
      <c r="BF55" s="12" t="str">
        <f t="shared" si="38"/>
        <v>preprocessing/TMRC20063/outputs/03hisat2_lpanamensis_v36/sno_gene_ID.count.xz</v>
      </c>
      <c r="BG55" s="19">
        <v>13122057</v>
      </c>
      <c r="BH55" s="19">
        <v>916764</v>
      </c>
      <c r="BI55" s="20">
        <f t="shared" si="39"/>
        <v>0.92507733511862777</v>
      </c>
      <c r="BO55" s="59" t="str">
        <f t="shared" ref="BO55:BO57" si="40">CONCATENATE("preprocessing/", A55, "/outputs/vcfutils_lpanamensis_v36/r1_trimmed_lpanamensis_v36_count.txt")</f>
        <v>preprocessing/TMRC20063/outputs/vcfutils_lpanamensis_v36/r1_trimmed_lpanamensis_v36_count.txt</v>
      </c>
      <c r="BP55" s="59" t="str">
        <f t="shared" ref="BP55:BP96" si="41">CONCATENATE("preprocessing/", A55, "/outputs/40freebayes_lpanamensis_v36/all_tags.txt.xz")</f>
        <v>preprocessing/TMRC20063/outputs/40freebayes_lpanamensis_v36/all_tags.txt.xz</v>
      </c>
      <c r="BQ55" s="12">
        <v>5</v>
      </c>
      <c r="BR55" s="12">
        <v>479</v>
      </c>
      <c r="BS55" s="12">
        <v>162751</v>
      </c>
      <c r="BT55" s="12">
        <v>2</v>
      </c>
      <c r="BU55" s="12" t="s">
        <v>103</v>
      </c>
      <c r="BV55" s="12" t="s">
        <v>130</v>
      </c>
      <c r="BX55" s="12" t="s">
        <v>193</v>
      </c>
      <c r="BZ55" s="12" t="s">
        <v>130</v>
      </c>
    </row>
    <row r="56" spans="1:78" ht="16.5" x14ac:dyDescent="0.2">
      <c r="A56" s="25" t="s">
        <v>289</v>
      </c>
      <c r="B56" s="13">
        <v>2411</v>
      </c>
      <c r="C56" s="12" t="s">
        <v>77</v>
      </c>
      <c r="D56" s="13" t="s">
        <v>78</v>
      </c>
      <c r="E56" s="13" t="s">
        <v>235</v>
      </c>
      <c r="F56" s="29" t="s">
        <v>80</v>
      </c>
      <c r="G56" s="13">
        <v>2411</v>
      </c>
      <c r="H56" s="15" t="s">
        <v>81</v>
      </c>
      <c r="I56" s="12" t="s">
        <v>82</v>
      </c>
      <c r="J56" s="12" t="s">
        <v>83</v>
      </c>
      <c r="K56" s="12">
        <v>2</v>
      </c>
      <c r="L56" s="16" t="s">
        <v>84</v>
      </c>
      <c r="M56" s="25" t="s">
        <v>109</v>
      </c>
      <c r="N56" s="13" t="s">
        <v>281</v>
      </c>
      <c r="O56" s="13" t="s">
        <v>87</v>
      </c>
      <c r="P56" s="12" t="s">
        <v>103</v>
      </c>
      <c r="Q56" s="25" t="s">
        <v>104</v>
      </c>
      <c r="R56" s="30">
        <v>0.96</v>
      </c>
      <c r="S56" s="66" t="s">
        <v>283</v>
      </c>
      <c r="T56" s="70" t="s">
        <v>106</v>
      </c>
      <c r="U56" s="16" t="s">
        <v>92</v>
      </c>
      <c r="V56" s="13">
        <v>20210211</v>
      </c>
      <c r="W56" s="13">
        <v>20210217</v>
      </c>
      <c r="X56" s="12">
        <v>215.4</v>
      </c>
      <c r="Y56" s="12" t="s">
        <v>93</v>
      </c>
      <c r="Z56" s="13" t="s">
        <v>109</v>
      </c>
      <c r="AA56" s="13" t="s">
        <v>109</v>
      </c>
      <c r="AB56" s="13" t="s">
        <v>109</v>
      </c>
      <c r="AC56" s="13">
        <v>30</v>
      </c>
      <c r="AD56" s="22">
        <f t="shared" si="17"/>
        <v>25.3</v>
      </c>
      <c r="AE56" s="13">
        <v>20210303</v>
      </c>
      <c r="AF56" s="13">
        <v>20210317</v>
      </c>
      <c r="AG56" s="13">
        <v>3.2</v>
      </c>
      <c r="AH56" s="13">
        <v>0.7</v>
      </c>
      <c r="AI56" s="12" t="s">
        <v>87</v>
      </c>
      <c r="AJ56" s="12">
        <v>19</v>
      </c>
      <c r="AK56" s="12" t="str">
        <f>VLOOKUP(AJ56, Indexes!$A$2:$B$49, 2)</f>
        <v>GTGAAA</v>
      </c>
      <c r="AL56" s="12">
        <v>28</v>
      </c>
      <c r="AM56" s="12">
        <v>15</v>
      </c>
      <c r="AN56" s="12">
        <v>20210427</v>
      </c>
      <c r="AU56" s="12" t="s">
        <v>255</v>
      </c>
      <c r="AW56" s="12">
        <v>20210527</v>
      </c>
      <c r="AX56" s="19">
        <v>22051253</v>
      </c>
      <c r="AY56" s="19">
        <v>17834634</v>
      </c>
      <c r="AZ56" s="20">
        <f t="shared" si="36"/>
        <v>0.80878097947540672</v>
      </c>
      <c r="BA56" s="12" t="str">
        <f t="shared" si="37"/>
        <v>preprocessing/TMRC20053/outputs/salmon_lpanamensis_v36/quant.sf</v>
      </c>
      <c r="BF56" s="12" t="str">
        <f t="shared" si="38"/>
        <v>preprocessing/TMRC20053/outputs/03hisat2_lpanamensis_v36/sno_gene_ID.count.xz</v>
      </c>
      <c r="BG56" s="19">
        <v>15384351</v>
      </c>
      <c r="BH56" s="19">
        <v>921350</v>
      </c>
      <c r="BI56" s="20">
        <f t="shared" si="39"/>
        <v>0.91427169181044032</v>
      </c>
      <c r="BO56" s="59" t="str">
        <f t="shared" si="40"/>
        <v>preprocessing/TMRC20053/outputs/vcfutils_lpanamensis_v36/r1_trimmed_lpanamensis_v36_count.txt</v>
      </c>
      <c r="BP56" s="59" t="str">
        <f t="shared" si="41"/>
        <v>preprocessing/TMRC20053/outputs/40freebayes_lpanamensis_v36/all_tags.txt.xz</v>
      </c>
      <c r="BQ56" s="12">
        <v>4</v>
      </c>
      <c r="BR56" s="12">
        <v>667</v>
      </c>
      <c r="BS56" s="12">
        <v>255043</v>
      </c>
      <c r="BT56" s="12">
        <v>0</v>
      </c>
      <c r="BU56" s="12" t="s">
        <v>103</v>
      </c>
      <c r="BV56" s="12" t="s">
        <v>130</v>
      </c>
      <c r="BX56" s="12" t="s">
        <v>193</v>
      </c>
      <c r="BZ56" s="12" t="s">
        <v>130</v>
      </c>
    </row>
    <row r="57" spans="1:78" ht="16.5" x14ac:dyDescent="0.2">
      <c r="A57" s="25" t="s">
        <v>290</v>
      </c>
      <c r="B57" s="25">
        <v>2198</v>
      </c>
      <c r="C57" s="12" t="s">
        <v>77</v>
      </c>
      <c r="D57" s="13" t="s">
        <v>78</v>
      </c>
      <c r="E57" s="13" t="s">
        <v>235</v>
      </c>
      <c r="F57" s="29" t="s">
        <v>80</v>
      </c>
      <c r="G57" s="25">
        <v>2198</v>
      </c>
      <c r="H57" s="15" t="s">
        <v>81</v>
      </c>
      <c r="I57" s="12" t="s">
        <v>82</v>
      </c>
      <c r="J57" s="12" t="s">
        <v>83</v>
      </c>
      <c r="K57" s="12">
        <v>2</v>
      </c>
      <c r="L57" s="16" t="s">
        <v>84</v>
      </c>
      <c r="M57" s="25" t="s">
        <v>109</v>
      </c>
      <c r="N57" s="13" t="s">
        <v>281</v>
      </c>
      <c r="O57" s="13" t="s">
        <v>87</v>
      </c>
      <c r="P57" s="12" t="s">
        <v>88</v>
      </c>
      <c r="Q57" s="25" t="s">
        <v>89</v>
      </c>
      <c r="R57" s="52">
        <v>0</v>
      </c>
      <c r="S57" s="66" t="s">
        <v>291</v>
      </c>
      <c r="T57" s="16" t="s">
        <v>91</v>
      </c>
      <c r="U57" s="16" t="s">
        <v>92</v>
      </c>
      <c r="V57" s="13">
        <v>20210211</v>
      </c>
      <c r="W57" s="13">
        <v>20210217</v>
      </c>
      <c r="X57" s="12">
        <v>293.3</v>
      </c>
      <c r="Y57" s="12" t="s">
        <v>93</v>
      </c>
      <c r="Z57" s="13" t="s">
        <v>109</v>
      </c>
      <c r="AA57" s="13" t="s">
        <v>109</v>
      </c>
      <c r="AB57" s="13" t="s">
        <v>109</v>
      </c>
      <c r="AC57" s="13">
        <v>30</v>
      </c>
      <c r="AD57" s="22">
        <f t="shared" si="17"/>
        <v>26.1</v>
      </c>
      <c r="AE57" s="13">
        <v>20210303</v>
      </c>
      <c r="AF57" s="13">
        <v>20210317</v>
      </c>
      <c r="AG57" s="13">
        <v>2.4</v>
      </c>
      <c r="AH57" s="13" t="s">
        <v>292</v>
      </c>
      <c r="AI57" s="12" t="s">
        <v>87</v>
      </c>
      <c r="AJ57" s="12">
        <v>20</v>
      </c>
      <c r="AK57" s="12" t="str">
        <f>VLOOKUP(AJ57, Indexes!$A$2:$B$49, 2)</f>
        <v>GTGGCC</v>
      </c>
      <c r="AL57" s="12">
        <v>28</v>
      </c>
      <c r="AM57" s="13">
        <v>15</v>
      </c>
      <c r="AN57" s="12">
        <v>20210427</v>
      </c>
      <c r="AU57" s="12" t="s">
        <v>255</v>
      </c>
      <c r="AW57" s="12">
        <v>20210527</v>
      </c>
      <c r="AX57" s="19">
        <v>33333002</v>
      </c>
      <c r="AY57" s="19">
        <v>27246904</v>
      </c>
      <c r="AZ57" s="20">
        <f t="shared" si="36"/>
        <v>0.81741524510753638</v>
      </c>
      <c r="BA57" s="12" t="str">
        <f t="shared" si="37"/>
        <v>preprocessing/TMRC20052/outputs/salmon_lpanamensis_v36/quant.sf</v>
      </c>
      <c r="BF57" s="12" t="str">
        <f t="shared" si="38"/>
        <v>preprocessing/TMRC20052/outputs/03hisat2_lpanamensis_v36/sno_gene_ID.count.xz</v>
      </c>
      <c r="BG57" s="19">
        <v>23041163</v>
      </c>
      <c r="BH57" s="19">
        <v>1362459</v>
      </c>
      <c r="BI57" s="20">
        <f t="shared" si="39"/>
        <v>0.89564752017330118</v>
      </c>
      <c r="BO57" s="59" t="str">
        <f t="shared" si="40"/>
        <v>preprocessing/TMRC20052/outputs/vcfutils_lpanamensis_v36/r1_trimmed_lpanamensis_v36_count.txt</v>
      </c>
      <c r="BP57" s="59" t="str">
        <f t="shared" si="41"/>
        <v>preprocessing/TMRC20052/outputs/40freebayes_lpanamensis_v36/all_tags.txt.xz</v>
      </c>
      <c r="BQ57" s="12">
        <v>5</v>
      </c>
      <c r="BR57" s="12">
        <v>306</v>
      </c>
      <c r="BS57" s="12">
        <v>290092</v>
      </c>
      <c r="BT57" s="12">
        <v>6</v>
      </c>
      <c r="BU57" s="12" t="s">
        <v>88</v>
      </c>
      <c r="BV57" s="12" t="s">
        <v>97</v>
      </c>
    </row>
    <row r="58" spans="1:78" ht="16.5" x14ac:dyDescent="0.2">
      <c r="A58" s="51" t="s">
        <v>293</v>
      </c>
      <c r="B58" s="25">
        <v>2429</v>
      </c>
      <c r="C58" s="12" t="s">
        <v>77</v>
      </c>
      <c r="D58" s="13" t="s">
        <v>78</v>
      </c>
      <c r="E58" s="13" t="s">
        <v>235</v>
      </c>
      <c r="F58" s="29" t="s">
        <v>80</v>
      </c>
      <c r="G58" s="25">
        <v>2429</v>
      </c>
      <c r="H58" s="15" t="s">
        <v>81</v>
      </c>
      <c r="I58" s="12" t="s">
        <v>82</v>
      </c>
      <c r="J58" s="12" t="s">
        <v>83</v>
      </c>
      <c r="K58" s="12">
        <v>2</v>
      </c>
      <c r="L58" s="16" t="s">
        <v>84</v>
      </c>
      <c r="M58" s="25" t="s">
        <v>109</v>
      </c>
      <c r="N58" s="13" t="s">
        <v>281</v>
      </c>
      <c r="O58" s="13" t="s">
        <v>87</v>
      </c>
      <c r="P58" s="12" t="s">
        <v>88</v>
      </c>
      <c r="Q58" s="25" t="s">
        <v>89</v>
      </c>
      <c r="R58" s="52">
        <v>0</v>
      </c>
      <c r="S58" s="66" t="s">
        <v>294</v>
      </c>
      <c r="T58" s="16" t="s">
        <v>91</v>
      </c>
      <c r="U58" s="16" t="s">
        <v>92</v>
      </c>
      <c r="V58" s="13">
        <v>20210211</v>
      </c>
      <c r="W58" s="13">
        <v>20210217</v>
      </c>
      <c r="X58" s="12">
        <v>138.80000000000001</v>
      </c>
      <c r="Y58" s="12" t="s">
        <v>93</v>
      </c>
      <c r="Z58" s="13" t="s">
        <v>109</v>
      </c>
      <c r="AA58" s="13" t="s">
        <v>109</v>
      </c>
      <c r="AB58" s="13" t="s">
        <v>109</v>
      </c>
      <c r="AC58" s="13">
        <v>30</v>
      </c>
      <c r="AD58" s="22">
        <f t="shared" si="17"/>
        <v>23.5</v>
      </c>
      <c r="AE58" s="13">
        <v>20210303</v>
      </c>
      <c r="AF58" s="13">
        <v>20210317</v>
      </c>
      <c r="AG58" s="13">
        <v>5</v>
      </c>
      <c r="AH58" s="13">
        <v>0.7</v>
      </c>
      <c r="AI58" s="12" t="s">
        <v>87</v>
      </c>
      <c r="AJ58" s="12">
        <v>22</v>
      </c>
      <c r="AK58" s="12" t="str">
        <f>VLOOKUP(AJ58, Indexes!$A$2:$B$49, 2)</f>
        <v>CGTACG</v>
      </c>
      <c r="AL58" s="12">
        <v>28</v>
      </c>
      <c r="AM58" s="12">
        <v>15</v>
      </c>
      <c r="AN58" s="12">
        <v>20210427</v>
      </c>
      <c r="AU58" s="12" t="s">
        <v>279</v>
      </c>
      <c r="AW58" s="12">
        <v>20210530</v>
      </c>
      <c r="AX58" s="19">
        <v>22608328</v>
      </c>
      <c r="AY58" s="19">
        <v>19650032</v>
      </c>
      <c r="AZ58" s="20">
        <f t="shared" si="36"/>
        <v>0.86915016448805948</v>
      </c>
      <c r="BA58" s="12" t="str">
        <f t="shared" si="37"/>
        <v>preprocessing/TMRC20064/outputs/salmon_lpanamensis_v36/quant.sf</v>
      </c>
      <c r="BF58" s="12" t="str">
        <f t="shared" si="38"/>
        <v>preprocessing/TMRC20064/outputs/03hisat2_lpanamensis_v36/sno_gene_ID.count.xz</v>
      </c>
      <c r="BG58" s="19">
        <v>16264066</v>
      </c>
      <c r="BH58" s="19">
        <v>803092</v>
      </c>
      <c r="BI58" s="20">
        <f t="shared" si="39"/>
        <v>0.86855624459033964</v>
      </c>
      <c r="BO58" s="59" t="str">
        <f>CONCATENATE("preprocessing/", A58, "/outputs/vcfutils_lpanamensis_v36/r1_trimmed_lpanamensis_v36_count.txt")</f>
        <v>preprocessing/TMRC20064/outputs/vcfutils_lpanamensis_v36/r1_trimmed_lpanamensis_v36_count.txt</v>
      </c>
      <c r="BP58" s="59" t="str">
        <f t="shared" si="41"/>
        <v>preprocessing/TMRC20064/outputs/40freebayes_lpanamensis_v36/all_tags.txt.xz</v>
      </c>
      <c r="BQ58" s="12">
        <v>23</v>
      </c>
      <c r="BR58" s="12">
        <v>586</v>
      </c>
      <c r="BS58" s="12">
        <v>344969</v>
      </c>
      <c r="BT58" s="12">
        <v>4</v>
      </c>
      <c r="BU58" s="12" t="s">
        <v>88</v>
      </c>
      <c r="BV58" s="12" t="s">
        <v>97</v>
      </c>
      <c r="BX58" s="12" t="s">
        <v>119</v>
      </c>
      <c r="BZ58" s="12" t="s">
        <v>97</v>
      </c>
    </row>
    <row r="59" spans="1:78" ht="16.5" x14ac:dyDescent="0.2">
      <c r="A59" s="50" t="s">
        <v>295</v>
      </c>
      <c r="B59" s="25">
        <v>2183</v>
      </c>
      <c r="C59" s="12" t="s">
        <v>77</v>
      </c>
      <c r="D59" s="13" t="s">
        <v>78</v>
      </c>
      <c r="E59" s="13" t="s">
        <v>235</v>
      </c>
      <c r="F59" s="29" t="s">
        <v>80</v>
      </c>
      <c r="G59" s="25">
        <v>2183</v>
      </c>
      <c r="H59" s="15" t="s">
        <v>81</v>
      </c>
      <c r="I59" s="12" t="s">
        <v>82</v>
      </c>
      <c r="J59" s="12" t="s">
        <v>83</v>
      </c>
      <c r="K59" s="12">
        <v>2</v>
      </c>
      <c r="L59" s="16" t="s">
        <v>84</v>
      </c>
      <c r="M59" s="25" t="s">
        <v>109</v>
      </c>
      <c r="N59" s="13" t="s">
        <v>281</v>
      </c>
      <c r="O59" s="13" t="s">
        <v>87</v>
      </c>
      <c r="P59" s="12" t="s">
        <v>88</v>
      </c>
      <c r="Q59" s="25" t="s">
        <v>89</v>
      </c>
      <c r="R59" s="52">
        <v>0</v>
      </c>
      <c r="S59" s="66" t="s">
        <v>296</v>
      </c>
      <c r="T59" s="16" t="s">
        <v>91</v>
      </c>
      <c r="U59" s="16" t="s">
        <v>92</v>
      </c>
      <c r="V59" s="13">
        <v>20210211</v>
      </c>
      <c r="W59" s="13">
        <v>20210217</v>
      </c>
      <c r="X59" s="12">
        <v>217.2</v>
      </c>
      <c r="Y59" s="12" t="s">
        <v>93</v>
      </c>
      <c r="Z59" s="13" t="s">
        <v>109</v>
      </c>
      <c r="AA59" s="13" t="s">
        <v>109</v>
      </c>
      <c r="AB59" s="13" t="s">
        <v>109</v>
      </c>
      <c r="AC59" s="13">
        <v>30</v>
      </c>
      <c r="AD59" s="22">
        <f t="shared" si="17"/>
        <v>25.3</v>
      </c>
      <c r="AE59" s="13">
        <v>20210303</v>
      </c>
      <c r="AF59" s="13">
        <v>20210317</v>
      </c>
      <c r="AG59" s="12">
        <v>3.2</v>
      </c>
      <c r="AH59" s="12">
        <v>0.7</v>
      </c>
      <c r="AI59" s="12" t="s">
        <v>87</v>
      </c>
      <c r="AJ59" s="12">
        <v>21</v>
      </c>
      <c r="AK59" s="12" t="str">
        <f>VLOOKUP(AJ59, Indexes!$A$2:$B$49, 2)</f>
        <v>GTTTCG</v>
      </c>
      <c r="AL59" s="12">
        <v>28</v>
      </c>
      <c r="AM59" s="13">
        <v>15</v>
      </c>
      <c r="AN59" s="12">
        <v>20210427</v>
      </c>
      <c r="AU59" s="12" t="s">
        <v>237</v>
      </c>
      <c r="AW59" s="12">
        <v>20210623</v>
      </c>
      <c r="AX59" s="19">
        <v>16146603</v>
      </c>
      <c r="AY59" s="19">
        <v>11999743</v>
      </c>
      <c r="AZ59" s="20">
        <f t="shared" si="36"/>
        <v>0.7431744621453813</v>
      </c>
      <c r="BA59" s="12" t="str">
        <f t="shared" si="37"/>
        <v>preprocessing/TMRC20075/outputs/salmon_lpanamensis_v36/quant.sf</v>
      </c>
      <c r="BF59" s="12" t="str">
        <f t="shared" si="38"/>
        <v>preprocessing/TMRC20075/outputs/03hisat2_lpanamensis_v36/sno_gene_ID.count.xz</v>
      </c>
      <c r="BG59" s="25">
        <v>9543101</v>
      </c>
      <c r="BH59" s="25">
        <v>796097</v>
      </c>
      <c r="BI59" s="20">
        <f t="shared" si="39"/>
        <v>0.86161828632496551</v>
      </c>
      <c r="BP59" s="59" t="str">
        <f t="shared" si="41"/>
        <v>preprocessing/TMRC20075/outputs/40freebayes_lpanamensis_v36/all_tags.txt.xz</v>
      </c>
      <c r="BU59" s="12" t="s">
        <v>88</v>
      </c>
      <c r="BV59" s="12" t="s">
        <v>97</v>
      </c>
      <c r="BX59" s="12" t="s">
        <v>287</v>
      </c>
      <c r="BZ59" s="12" t="s">
        <v>97</v>
      </c>
    </row>
    <row r="60" spans="1:78" ht="16.5" x14ac:dyDescent="0.2">
      <c r="A60" s="25" t="s">
        <v>297</v>
      </c>
      <c r="B60" s="36">
        <v>2173</v>
      </c>
      <c r="C60" s="12" t="s">
        <v>77</v>
      </c>
      <c r="D60" s="13" t="s">
        <v>78</v>
      </c>
      <c r="E60" s="13" t="s">
        <v>235</v>
      </c>
      <c r="F60" s="29" t="s">
        <v>80</v>
      </c>
      <c r="G60" s="36">
        <v>2173</v>
      </c>
      <c r="H60" s="15" t="s">
        <v>81</v>
      </c>
      <c r="I60" s="12" t="s">
        <v>82</v>
      </c>
      <c r="J60" s="12" t="s">
        <v>83</v>
      </c>
      <c r="K60" s="12">
        <v>2</v>
      </c>
      <c r="L60" s="16" t="s">
        <v>84</v>
      </c>
      <c r="M60" s="25" t="s">
        <v>109</v>
      </c>
      <c r="N60" s="13" t="s">
        <v>281</v>
      </c>
      <c r="O60" s="13" t="s">
        <v>87</v>
      </c>
      <c r="P60" s="12" t="s">
        <v>88</v>
      </c>
      <c r="Q60" s="25" t="s">
        <v>89</v>
      </c>
      <c r="R60" s="26">
        <v>0.06</v>
      </c>
      <c r="S60" s="66" t="s">
        <v>298</v>
      </c>
      <c r="T60" s="16" t="s">
        <v>91</v>
      </c>
      <c r="U60" s="16" t="s">
        <v>92</v>
      </c>
      <c r="V60" s="12">
        <v>20210319</v>
      </c>
      <c r="W60" s="60">
        <v>20210323</v>
      </c>
      <c r="X60" s="12">
        <v>854</v>
      </c>
      <c r="Y60" s="12" t="s">
        <v>87</v>
      </c>
      <c r="Z60" s="13" t="s">
        <v>109</v>
      </c>
      <c r="AA60" s="13" t="s">
        <v>109</v>
      </c>
      <c r="AB60" s="13" t="s">
        <v>109</v>
      </c>
      <c r="AC60" s="13">
        <v>30</v>
      </c>
      <c r="AD60" s="22">
        <f t="shared" si="17"/>
        <v>27.68</v>
      </c>
      <c r="AE60" s="12">
        <v>20210324</v>
      </c>
      <c r="AF60" s="12">
        <v>20210329</v>
      </c>
      <c r="AG60" s="12">
        <v>0.82</v>
      </c>
      <c r="AH60" s="12">
        <v>0.7</v>
      </c>
      <c r="AI60" s="13" t="s">
        <v>87</v>
      </c>
      <c r="AJ60" s="13">
        <v>11</v>
      </c>
      <c r="AK60" s="12" t="str">
        <f>VLOOKUP(AJ60, Indexes!$A$2:$B$49, 2)</f>
        <v>GGCTAC</v>
      </c>
      <c r="AL60" s="12">
        <v>28</v>
      </c>
      <c r="AM60" s="13">
        <v>15</v>
      </c>
      <c r="AN60" s="12">
        <v>20210427</v>
      </c>
      <c r="AU60" s="12" t="s">
        <v>255</v>
      </c>
      <c r="AW60" s="12">
        <v>20210527</v>
      </c>
      <c r="AX60" s="19">
        <v>28719647</v>
      </c>
      <c r="AY60" s="19">
        <v>23645803</v>
      </c>
      <c r="AZ60" s="20">
        <f t="shared" si="36"/>
        <v>0.82333195112042989</v>
      </c>
      <c r="BA60" s="12" t="str">
        <f t="shared" si="37"/>
        <v>preprocessing/TMRC20051/outputs/salmon_lpanamensis_v36/quant.sf</v>
      </c>
      <c r="BF60" s="12" t="str">
        <f t="shared" si="38"/>
        <v>preprocessing/TMRC20051/outputs/03hisat2_lpanamensis_v36/sno_gene_ID.count.xz</v>
      </c>
      <c r="BG60" s="19">
        <v>19691708</v>
      </c>
      <c r="BH60" s="19">
        <v>1126112</v>
      </c>
      <c r="BI60" s="20">
        <f t="shared" si="39"/>
        <v>0.88040232763505644</v>
      </c>
      <c r="BO60" s="59" t="str">
        <f t="shared" ref="BO60:BO61" si="42">CONCATENATE("preprocessing/", A60, "/outputs/vcfutils_lpanamensis_v36/r1_trimmed_lpanamensis_v36_count.txt")</f>
        <v>preprocessing/TMRC20051/outputs/vcfutils_lpanamensis_v36/r1_trimmed_lpanamensis_v36_count.txt</v>
      </c>
      <c r="BP60" s="59" t="str">
        <f t="shared" si="41"/>
        <v>preprocessing/TMRC20051/outputs/40freebayes_lpanamensis_v36/all_tags.txt.xz</v>
      </c>
      <c r="BQ60" s="12">
        <v>34</v>
      </c>
      <c r="BR60" s="12">
        <v>197</v>
      </c>
      <c r="BS60" s="12">
        <v>253785</v>
      </c>
      <c r="BT60" s="12">
        <v>9</v>
      </c>
      <c r="BU60" s="12" t="s">
        <v>88</v>
      </c>
      <c r="BV60" s="12" t="s">
        <v>97</v>
      </c>
      <c r="BX60" s="12" t="s">
        <v>119</v>
      </c>
      <c r="BZ60" s="12" t="s">
        <v>97</v>
      </c>
    </row>
    <row r="61" spans="1:78" ht="16.5" x14ac:dyDescent="0.2">
      <c r="A61" s="25" t="s">
        <v>299</v>
      </c>
      <c r="B61" s="36">
        <v>2272</v>
      </c>
      <c r="C61" s="12" t="s">
        <v>77</v>
      </c>
      <c r="D61" s="13" t="s">
        <v>78</v>
      </c>
      <c r="E61" s="13" t="s">
        <v>235</v>
      </c>
      <c r="F61" s="29" t="s">
        <v>80</v>
      </c>
      <c r="G61" s="36">
        <v>2272</v>
      </c>
      <c r="H61" s="15" t="s">
        <v>81</v>
      </c>
      <c r="I61" s="12" t="s">
        <v>82</v>
      </c>
      <c r="J61" s="12" t="s">
        <v>83</v>
      </c>
      <c r="K61" s="12">
        <v>2</v>
      </c>
      <c r="L61" s="16" t="s">
        <v>84</v>
      </c>
      <c r="M61" s="25" t="s">
        <v>109</v>
      </c>
      <c r="N61" s="13" t="s">
        <v>281</v>
      </c>
      <c r="O61" s="13" t="s">
        <v>87</v>
      </c>
      <c r="P61" s="12" t="s">
        <v>103</v>
      </c>
      <c r="Q61" s="25" t="s">
        <v>104</v>
      </c>
      <c r="R61" s="26">
        <v>0.94</v>
      </c>
      <c r="S61" s="66" t="s">
        <v>260</v>
      </c>
      <c r="T61" s="70" t="s">
        <v>106</v>
      </c>
      <c r="U61" s="16" t="s">
        <v>92</v>
      </c>
      <c r="V61" s="12">
        <v>20210319</v>
      </c>
      <c r="W61" s="60">
        <v>20210323</v>
      </c>
      <c r="X61" s="12">
        <v>1261</v>
      </c>
      <c r="Y61" s="12" t="s">
        <v>87</v>
      </c>
      <c r="Z61" s="13" t="s">
        <v>109</v>
      </c>
      <c r="AA61" s="13" t="s">
        <v>109</v>
      </c>
      <c r="AB61" s="13" t="s">
        <v>109</v>
      </c>
      <c r="AC61" s="13">
        <v>30</v>
      </c>
      <c r="AD61" s="22">
        <f t="shared" si="17"/>
        <v>27.94</v>
      </c>
      <c r="AE61" s="12">
        <v>20210324</v>
      </c>
      <c r="AF61" s="12">
        <v>20210329</v>
      </c>
      <c r="AG61" s="12">
        <v>0.56000000000000005</v>
      </c>
      <c r="AH61" s="12">
        <v>0.7</v>
      </c>
      <c r="AI61" s="13" t="s">
        <v>87</v>
      </c>
      <c r="AJ61" s="13">
        <v>12</v>
      </c>
      <c r="AK61" s="12" t="str">
        <f>VLOOKUP(AJ61, Indexes!$A$2:$B$49, 2)</f>
        <v>CTTGTA</v>
      </c>
      <c r="AL61" s="12">
        <v>28</v>
      </c>
      <c r="AM61" s="13">
        <v>15</v>
      </c>
      <c r="AN61" s="12">
        <v>20210427</v>
      </c>
      <c r="AU61" s="12" t="s">
        <v>255</v>
      </c>
      <c r="AW61" s="12">
        <v>20210527</v>
      </c>
      <c r="AX61" s="19">
        <v>22363596</v>
      </c>
      <c r="AY61" s="19">
        <v>17886233</v>
      </c>
      <c r="AZ61" s="20">
        <f t="shared" si="36"/>
        <v>0.79979235003172122</v>
      </c>
      <c r="BA61" s="12" t="str">
        <f t="shared" si="37"/>
        <v>preprocessing/TMRC20050/outputs/salmon_lpanamensis_v36/quant.sf</v>
      </c>
      <c r="BF61" s="12" t="str">
        <f t="shared" si="38"/>
        <v>preprocessing/TMRC20050/outputs/03hisat2_lpanamensis_v36/sno_gene_ID.count.xz</v>
      </c>
      <c r="BG61" s="19">
        <v>15627552</v>
      </c>
      <c r="BH61" s="19">
        <v>832120</v>
      </c>
      <c r="BI61" s="20">
        <f t="shared" si="39"/>
        <v>0.92024251277504887</v>
      </c>
      <c r="BO61" s="59" t="str">
        <f t="shared" si="42"/>
        <v>preprocessing/TMRC20050/outputs/vcfutils_lpanamensis_v36/r1_trimmed_lpanamensis_v36_count.txt</v>
      </c>
      <c r="BP61" s="59" t="str">
        <f t="shared" si="41"/>
        <v>preprocessing/TMRC20050/outputs/40freebayes_lpanamensis_v36/all_tags.txt.xz</v>
      </c>
      <c r="BQ61" s="12">
        <v>4</v>
      </c>
      <c r="BR61" s="12">
        <v>55</v>
      </c>
      <c r="BS61" s="12">
        <v>101616</v>
      </c>
      <c r="BT61" s="12">
        <v>0</v>
      </c>
      <c r="BU61" s="12" t="s">
        <v>103</v>
      </c>
      <c r="BV61" s="12" t="s">
        <v>130</v>
      </c>
      <c r="BX61" s="12" t="s">
        <v>225</v>
      </c>
      <c r="BZ61" s="12" t="s">
        <v>130</v>
      </c>
    </row>
    <row r="62" spans="1:78" ht="16.5" x14ac:dyDescent="0.2">
      <c r="A62" s="25" t="s">
        <v>300</v>
      </c>
      <c r="B62" s="36">
        <v>2330</v>
      </c>
      <c r="C62" s="12" t="s">
        <v>77</v>
      </c>
      <c r="D62" s="13" t="s">
        <v>78</v>
      </c>
      <c r="E62" s="13" t="s">
        <v>235</v>
      </c>
      <c r="F62" s="29" t="s">
        <v>80</v>
      </c>
      <c r="G62" s="36">
        <v>2330</v>
      </c>
      <c r="H62" s="15" t="s">
        <v>81</v>
      </c>
      <c r="I62" s="12" t="s">
        <v>82</v>
      </c>
      <c r="J62" s="12" t="s">
        <v>83</v>
      </c>
      <c r="K62" s="12">
        <v>2</v>
      </c>
      <c r="L62" s="16" t="s">
        <v>84</v>
      </c>
      <c r="M62" s="25" t="s">
        <v>109</v>
      </c>
      <c r="N62" s="13" t="s">
        <v>281</v>
      </c>
      <c r="O62" s="13" t="s">
        <v>87</v>
      </c>
      <c r="P62" s="12" t="s">
        <v>103</v>
      </c>
      <c r="Q62" s="25" t="s">
        <v>104</v>
      </c>
      <c r="R62" s="26">
        <v>0.94</v>
      </c>
      <c r="S62" s="66" t="s">
        <v>301</v>
      </c>
      <c r="T62" s="70" t="s">
        <v>106</v>
      </c>
      <c r="U62" s="16" t="s">
        <v>92</v>
      </c>
      <c r="V62" s="12">
        <v>20210319</v>
      </c>
      <c r="W62" s="60">
        <v>20210323</v>
      </c>
      <c r="X62" s="12">
        <v>889</v>
      </c>
      <c r="Y62" s="12" t="s">
        <v>87</v>
      </c>
      <c r="Z62" s="13" t="s">
        <v>109</v>
      </c>
      <c r="AA62" s="13" t="s">
        <v>109</v>
      </c>
      <c r="AB62" s="13" t="s">
        <v>109</v>
      </c>
      <c r="AC62" s="13">
        <v>30</v>
      </c>
      <c r="AD62" s="22">
        <f t="shared" si="17"/>
        <v>27.71</v>
      </c>
      <c r="AE62" s="12">
        <v>20210324</v>
      </c>
      <c r="AF62" s="12">
        <v>20210329</v>
      </c>
      <c r="AG62" s="12">
        <v>0.79</v>
      </c>
      <c r="AH62" s="12">
        <v>0.7</v>
      </c>
      <c r="AI62" s="13" t="s">
        <v>87</v>
      </c>
      <c r="AJ62" s="13">
        <v>13</v>
      </c>
      <c r="AK62" s="12" t="str">
        <f>VLOOKUP(AJ62, Indexes!$A$2:$B$49, 2)</f>
        <v>AGTCAA</v>
      </c>
      <c r="AL62" s="12">
        <v>28</v>
      </c>
      <c r="AM62" s="13">
        <v>15</v>
      </c>
      <c r="AN62" s="12">
        <v>20210427</v>
      </c>
      <c r="AU62" s="12" t="s">
        <v>255</v>
      </c>
      <c r="AW62" s="12">
        <v>20210623</v>
      </c>
      <c r="AX62" s="19">
        <v>46673352</v>
      </c>
      <c r="AY62" s="19">
        <v>36041458</v>
      </c>
      <c r="AZ62" s="20">
        <f t="shared" si="36"/>
        <v>0.7722063330698854</v>
      </c>
      <c r="BA62" s="12" t="str">
        <f t="shared" si="37"/>
        <v>preprocessing/TMRC20049/outputs/salmon_lpanamensis_v36/quant.sf</v>
      </c>
      <c r="BF62" s="12" t="str">
        <f t="shared" si="38"/>
        <v>preprocessing/TMRC20049/outputs/03hisat2_lpanamensis_v36/sno_gene_ID.count.xz</v>
      </c>
      <c r="BG62" s="25">
        <v>30964585</v>
      </c>
      <c r="BH62" s="25">
        <v>2089749</v>
      </c>
      <c r="BI62" s="20">
        <f t="shared" si="39"/>
        <v>0.91711977911659404</v>
      </c>
      <c r="BP62" s="59" t="str">
        <f t="shared" si="41"/>
        <v>preprocessing/TMRC20049/outputs/40freebayes_lpanamensis_v36/all_tags.txt.xz</v>
      </c>
      <c r="BU62" s="12" t="s">
        <v>103</v>
      </c>
      <c r="BV62" s="12" t="s">
        <v>130</v>
      </c>
      <c r="BX62" s="12" t="s">
        <v>225</v>
      </c>
      <c r="BZ62" s="12" t="s">
        <v>130</v>
      </c>
    </row>
    <row r="63" spans="1:78" ht="16.5" x14ac:dyDescent="0.2">
      <c r="A63" s="51" t="s">
        <v>302</v>
      </c>
      <c r="B63" s="36">
        <v>2472</v>
      </c>
      <c r="C63" s="12" t="s">
        <v>77</v>
      </c>
      <c r="D63" s="13" t="s">
        <v>78</v>
      </c>
      <c r="E63" s="13" t="s">
        <v>235</v>
      </c>
      <c r="F63" s="29" t="s">
        <v>80</v>
      </c>
      <c r="G63" s="36">
        <v>2472</v>
      </c>
      <c r="H63" s="15" t="s">
        <v>81</v>
      </c>
      <c r="I63" s="12" t="s">
        <v>82</v>
      </c>
      <c r="J63" s="12" t="s">
        <v>83</v>
      </c>
      <c r="K63" s="12">
        <v>2</v>
      </c>
      <c r="L63" s="16" t="s">
        <v>84</v>
      </c>
      <c r="M63" s="25" t="s">
        <v>109</v>
      </c>
      <c r="N63" s="13" t="s">
        <v>281</v>
      </c>
      <c r="O63" s="13" t="s">
        <v>87</v>
      </c>
      <c r="P63" s="12" t="s">
        <v>88</v>
      </c>
      <c r="Q63" s="25" t="s">
        <v>89</v>
      </c>
      <c r="R63" s="26">
        <v>0.03</v>
      </c>
      <c r="S63" s="66" t="s">
        <v>303</v>
      </c>
      <c r="T63" s="16" t="s">
        <v>91</v>
      </c>
      <c r="U63" s="16" t="s">
        <v>92</v>
      </c>
      <c r="V63" s="12">
        <v>20210319</v>
      </c>
      <c r="W63" s="60">
        <v>20210323</v>
      </c>
      <c r="X63" s="12">
        <v>617</v>
      </c>
      <c r="Y63" s="12" t="s">
        <v>87</v>
      </c>
      <c r="Z63" s="13" t="s">
        <v>109</v>
      </c>
      <c r="AA63" s="13" t="s">
        <v>109</v>
      </c>
      <c r="AB63" s="13" t="s">
        <v>109</v>
      </c>
      <c r="AC63" s="13">
        <v>30</v>
      </c>
      <c r="AD63" s="22">
        <f t="shared" si="17"/>
        <v>27.37</v>
      </c>
      <c r="AE63" s="12">
        <v>20210324</v>
      </c>
      <c r="AF63" s="12">
        <v>20210329</v>
      </c>
      <c r="AG63" s="12">
        <v>1.1299999999999999</v>
      </c>
      <c r="AH63" s="12">
        <v>0.7</v>
      </c>
      <c r="AI63" s="13" t="s">
        <v>87</v>
      </c>
      <c r="AJ63" s="13">
        <v>15</v>
      </c>
      <c r="AK63" s="12" t="str">
        <f>VLOOKUP(AJ63, Indexes!$A$2:$B$49, 2)</f>
        <v>ATGTCA</v>
      </c>
      <c r="AL63" s="12">
        <v>28</v>
      </c>
      <c r="AM63" s="13">
        <v>15</v>
      </c>
      <c r="AN63" s="12">
        <v>20210427</v>
      </c>
      <c r="AU63" s="12" t="s">
        <v>279</v>
      </c>
      <c r="AW63" s="12">
        <v>20210530</v>
      </c>
      <c r="AX63" s="19">
        <v>27815746</v>
      </c>
      <c r="AY63" s="19">
        <v>22592628</v>
      </c>
      <c r="AZ63" s="20">
        <f t="shared" si="36"/>
        <v>0.81222441418612323</v>
      </c>
      <c r="BA63" s="12" t="str">
        <f t="shared" si="37"/>
        <v>preprocessing/TMRC20062/outputs/salmon_lpanamensis_v36/quant.sf</v>
      </c>
      <c r="BF63" s="12" t="str">
        <f t="shared" si="38"/>
        <v>preprocessing/TMRC20062/outputs/03hisat2_lpanamensis_v36/sno_gene_ID.count.xz</v>
      </c>
      <c r="BG63" s="19">
        <v>18587770</v>
      </c>
      <c r="BH63" s="19">
        <v>1024146</v>
      </c>
      <c r="BI63" s="20">
        <f t="shared" si="39"/>
        <v>0.86806705266868467</v>
      </c>
      <c r="BO63" s="59" t="str">
        <f>CONCATENATE("preprocessing/", A63, "/outputs/vcfutils_lpanamensis_v36/r1_trimmed_lpanamensis_v36_count.txt")</f>
        <v>preprocessing/TMRC20062/outputs/vcfutils_lpanamensis_v36/r1_trimmed_lpanamensis_v36_count.txt</v>
      </c>
      <c r="BP63" s="59" t="str">
        <f t="shared" si="41"/>
        <v>preprocessing/TMRC20062/outputs/40freebayes_lpanamensis_v36/all_tags.txt.xz</v>
      </c>
      <c r="BQ63" s="12">
        <v>8</v>
      </c>
      <c r="BR63" s="12">
        <v>392</v>
      </c>
      <c r="BS63" s="12">
        <v>251280</v>
      </c>
      <c r="BT63" s="12">
        <v>4</v>
      </c>
      <c r="BU63" s="12" t="s">
        <v>88</v>
      </c>
      <c r="BV63" s="12" t="s">
        <v>97</v>
      </c>
      <c r="BX63" s="12" t="s">
        <v>147</v>
      </c>
      <c r="BZ63" s="12" t="s">
        <v>97</v>
      </c>
    </row>
    <row r="64" spans="1:78" ht="16.5" x14ac:dyDescent="0.25">
      <c r="A64" s="12" t="s">
        <v>304</v>
      </c>
      <c r="B64" s="36">
        <v>2439</v>
      </c>
      <c r="C64" s="12" t="s">
        <v>77</v>
      </c>
      <c r="D64" s="13" t="s">
        <v>78</v>
      </c>
      <c r="E64" s="12" t="s">
        <v>251</v>
      </c>
      <c r="F64" s="29" t="s">
        <v>80</v>
      </c>
      <c r="G64" s="36">
        <v>2439</v>
      </c>
      <c r="H64" s="15" t="s">
        <v>81</v>
      </c>
      <c r="I64" s="12" t="s">
        <v>82</v>
      </c>
      <c r="J64" s="12" t="s">
        <v>83</v>
      </c>
      <c r="K64" s="12">
        <v>2</v>
      </c>
      <c r="L64" s="16" t="s">
        <v>84</v>
      </c>
      <c r="M64" s="25" t="s">
        <v>109</v>
      </c>
      <c r="N64" s="13" t="s">
        <v>281</v>
      </c>
      <c r="O64" s="13" t="s">
        <v>87</v>
      </c>
      <c r="P64" s="12" t="s">
        <v>103</v>
      </c>
      <c r="Q64" s="25" t="s">
        <v>104</v>
      </c>
      <c r="R64" s="26">
        <v>0.94</v>
      </c>
      <c r="S64" s="68" t="s">
        <v>201</v>
      </c>
      <c r="T64" s="70" t="s">
        <v>106</v>
      </c>
      <c r="U64" s="16" t="s">
        <v>92</v>
      </c>
      <c r="V64" s="13">
        <v>20210913</v>
      </c>
      <c r="W64" s="13">
        <v>20211111</v>
      </c>
      <c r="X64" s="13">
        <v>530</v>
      </c>
      <c r="Y64" s="13" t="s">
        <v>93</v>
      </c>
      <c r="Z64" s="12" t="s">
        <v>109</v>
      </c>
      <c r="AA64" s="40" t="s">
        <v>109</v>
      </c>
      <c r="AB64" s="40" t="s">
        <v>109</v>
      </c>
      <c r="AC64" s="13">
        <v>30</v>
      </c>
      <c r="AD64" s="22">
        <f t="shared" si="17"/>
        <v>27.6</v>
      </c>
      <c r="AE64" s="12">
        <v>20211213</v>
      </c>
      <c r="AF64" s="12">
        <v>20211223</v>
      </c>
      <c r="AG64" s="12">
        <v>0.9</v>
      </c>
      <c r="AH64" s="12">
        <v>0.5</v>
      </c>
      <c r="AI64" s="13"/>
      <c r="AJ64" s="13">
        <v>27</v>
      </c>
      <c r="AK64" s="64" t="s">
        <v>305</v>
      </c>
      <c r="AL64" s="13">
        <v>28</v>
      </c>
      <c r="AM64" s="13">
        <v>15</v>
      </c>
      <c r="AN64" s="13">
        <v>20220103</v>
      </c>
      <c r="AX64" s="54">
        <v>49338250</v>
      </c>
      <c r="AY64" s="54">
        <v>45240603</v>
      </c>
      <c r="AZ64" s="20">
        <f t="shared" si="36"/>
        <v>0.91694786499318481</v>
      </c>
      <c r="BA64" s="12" t="str">
        <f t="shared" si="37"/>
        <v>preprocessing/TMRC20110/outputs/salmon_lpanamensis_v36/quant.sf</v>
      </c>
      <c r="BF64" s="12" t="str">
        <f t="shared" si="38"/>
        <v>preprocessing/TMRC20110/outputs/03hisat2_lpanamensis_v36/sno_gene_ID.count.xz</v>
      </c>
      <c r="BG64" s="54">
        <v>39964347</v>
      </c>
      <c r="BH64" s="54">
        <v>2232699</v>
      </c>
      <c r="BI64" s="20">
        <f t="shared" si="39"/>
        <v>0.9327251009452725</v>
      </c>
      <c r="BP64" s="59" t="str">
        <f t="shared" si="41"/>
        <v>preprocessing/TMRC20110/outputs/40freebayes_lpanamensis_v36/all_tags.txt.xz</v>
      </c>
      <c r="BU64" s="12" t="s">
        <v>103</v>
      </c>
      <c r="BV64" s="12" t="s">
        <v>130</v>
      </c>
      <c r="BX64" s="12" t="s">
        <v>107</v>
      </c>
      <c r="BZ64" s="12" t="s">
        <v>130</v>
      </c>
    </row>
    <row r="65" spans="1:78" ht="16.5" x14ac:dyDescent="0.25">
      <c r="A65" s="12" t="s">
        <v>306</v>
      </c>
      <c r="B65" s="36">
        <v>2331</v>
      </c>
      <c r="C65" s="12" t="s">
        <v>77</v>
      </c>
      <c r="D65" s="13" t="s">
        <v>78</v>
      </c>
      <c r="E65" s="13" t="s">
        <v>235</v>
      </c>
      <c r="F65" s="29" t="s">
        <v>80</v>
      </c>
      <c r="G65" s="36">
        <v>2331</v>
      </c>
      <c r="H65" s="15" t="s">
        <v>81</v>
      </c>
      <c r="I65" s="12" t="s">
        <v>82</v>
      </c>
      <c r="J65" s="12" t="s">
        <v>83</v>
      </c>
      <c r="K65" s="12">
        <v>2</v>
      </c>
      <c r="L65" s="16" t="s">
        <v>84</v>
      </c>
      <c r="M65" s="25" t="s">
        <v>109</v>
      </c>
      <c r="N65" s="13" t="s">
        <v>281</v>
      </c>
      <c r="O65" s="13" t="s">
        <v>87</v>
      </c>
      <c r="P65" s="12" t="s">
        <v>88</v>
      </c>
      <c r="Q65" s="25" t="s">
        <v>89</v>
      </c>
      <c r="R65" s="52">
        <v>0</v>
      </c>
      <c r="S65" s="66" t="s">
        <v>307</v>
      </c>
      <c r="T65" s="16" t="s">
        <v>91</v>
      </c>
      <c r="U65" s="16" t="s">
        <v>92</v>
      </c>
      <c r="V65" s="12">
        <v>20210319</v>
      </c>
      <c r="W65" s="60">
        <v>20210323</v>
      </c>
      <c r="X65" s="12">
        <v>1002</v>
      </c>
      <c r="Y65" s="12" t="s">
        <v>87</v>
      </c>
      <c r="Z65" s="13" t="s">
        <v>109</v>
      </c>
      <c r="AA65" s="13" t="s">
        <v>109</v>
      </c>
      <c r="AB65" s="13" t="s">
        <v>109</v>
      </c>
      <c r="AC65" s="13">
        <v>30</v>
      </c>
      <c r="AD65" s="22">
        <f t="shared" si="17"/>
        <v>27.8</v>
      </c>
      <c r="AE65" s="12">
        <v>20210324</v>
      </c>
      <c r="AF65" s="12">
        <v>20210329</v>
      </c>
      <c r="AG65" s="12">
        <v>0.7</v>
      </c>
      <c r="AH65" s="12">
        <v>0.7</v>
      </c>
      <c r="AI65" s="13" t="s">
        <v>87</v>
      </c>
      <c r="AJ65" s="13">
        <v>25</v>
      </c>
      <c r="AK65" s="12" t="str">
        <f>VLOOKUP(AJ65, Indexes!$A$2:$B$49, 2)</f>
        <v>ACTGAT</v>
      </c>
      <c r="AL65" s="13">
        <v>28</v>
      </c>
      <c r="AM65" s="13">
        <v>15</v>
      </c>
      <c r="AN65" s="12">
        <v>20210427</v>
      </c>
      <c r="AU65" s="12" t="s">
        <v>308</v>
      </c>
      <c r="AW65" s="12">
        <v>20211006</v>
      </c>
      <c r="AX65" s="53">
        <v>21703509</v>
      </c>
      <c r="AY65" s="53">
        <v>19981385</v>
      </c>
      <c r="AZ65" s="20">
        <f t="shared" si="36"/>
        <v>0.92065227793348992</v>
      </c>
      <c r="BA65" s="12" t="str">
        <f t="shared" si="37"/>
        <v>preprocessing/TMRC20080/outputs/salmon_lpanamensis_v36/quant.sf</v>
      </c>
      <c r="BF65" s="12" t="str">
        <f t="shared" si="38"/>
        <v>preprocessing/TMRC20080/outputs/03hisat2_lpanamensis_v36/sno_gene_ID.count.xz</v>
      </c>
      <c r="BG65" s="54">
        <v>16795194</v>
      </c>
      <c r="BH65" s="54">
        <v>870794</v>
      </c>
      <c r="BI65" s="20">
        <f t="shared" si="39"/>
        <v>0.88412229682777244</v>
      </c>
      <c r="BO65" s="59" t="str">
        <f>CONCATENATE("preprocessing/", A65, "/outputs/vcfutils_lpanamensis_v36/", A65, "_lpanamensis_v36_genome-paired_lpanamensis_v36_count.txt")</f>
        <v>preprocessing/TMRC20080/outputs/vcfutils_lpanamensis_v36/TMRC20080_lpanamensis_v36_genome-paired_lpanamensis_v36_count.txt</v>
      </c>
      <c r="BP65" s="59" t="str">
        <f t="shared" si="41"/>
        <v>preprocessing/TMRC20080/outputs/40freebayes_lpanamensis_v36/all_tags.txt.xz</v>
      </c>
      <c r="BQ65" s="12">
        <v>7</v>
      </c>
      <c r="BR65" s="12">
        <v>79</v>
      </c>
      <c r="BS65" s="12">
        <v>215782</v>
      </c>
      <c r="BT65" s="12">
        <v>8</v>
      </c>
      <c r="BU65" s="12" t="s">
        <v>88</v>
      </c>
      <c r="BV65" s="12" t="s">
        <v>97</v>
      </c>
      <c r="BX65" s="12" t="s">
        <v>119</v>
      </c>
      <c r="BZ65" s="12" t="s">
        <v>97</v>
      </c>
    </row>
    <row r="66" spans="1:78" ht="16.5" x14ac:dyDescent="0.2">
      <c r="A66" s="25" t="s">
        <v>309</v>
      </c>
      <c r="B66" s="36">
        <v>6957</v>
      </c>
      <c r="C66" s="12" t="s">
        <v>77</v>
      </c>
      <c r="D66" s="13" t="s">
        <v>78</v>
      </c>
      <c r="E66" s="13" t="s">
        <v>235</v>
      </c>
      <c r="F66" s="29" t="s">
        <v>80</v>
      </c>
      <c r="G66" s="36">
        <v>6957</v>
      </c>
      <c r="H66" s="15" t="s">
        <v>81</v>
      </c>
      <c r="I66" s="12" t="s">
        <v>82</v>
      </c>
      <c r="J66" s="12" t="s">
        <v>83</v>
      </c>
      <c r="K66" s="12">
        <v>2</v>
      </c>
      <c r="L66" s="16" t="s">
        <v>84</v>
      </c>
      <c r="M66" s="25" t="s">
        <v>101</v>
      </c>
      <c r="N66" s="13" t="s">
        <v>102</v>
      </c>
      <c r="O66" s="13" t="s">
        <v>87</v>
      </c>
      <c r="P66" s="12" t="s">
        <v>88</v>
      </c>
      <c r="Q66" s="25" t="s">
        <v>89</v>
      </c>
      <c r="R66" s="26">
        <v>0.25</v>
      </c>
      <c r="S66" s="66" t="s">
        <v>216</v>
      </c>
      <c r="T66" s="16" t="s">
        <v>91</v>
      </c>
      <c r="U66" s="16" t="s">
        <v>92</v>
      </c>
      <c r="V66" s="12">
        <v>20210319</v>
      </c>
      <c r="W66" s="60">
        <v>20210323</v>
      </c>
      <c r="X66" s="12">
        <v>1722</v>
      </c>
      <c r="Y66" s="12" t="s">
        <v>87</v>
      </c>
      <c r="Z66" s="13" t="s">
        <v>109</v>
      </c>
      <c r="AA66" s="13" t="s">
        <v>109</v>
      </c>
      <c r="AB66" s="13" t="s">
        <v>109</v>
      </c>
      <c r="AC66" s="13">
        <v>30</v>
      </c>
      <c r="AD66" s="22">
        <f>AC66-(1.5+AG66)</f>
        <v>28.09</v>
      </c>
      <c r="AE66" s="12">
        <v>20210324</v>
      </c>
      <c r="AF66" s="12">
        <v>20210329</v>
      </c>
      <c r="AG66" s="12">
        <v>0.41</v>
      </c>
      <c r="AH66" s="12">
        <v>0.7</v>
      </c>
      <c r="AI66" s="13" t="s">
        <v>87</v>
      </c>
      <c r="AJ66" s="13">
        <v>2</v>
      </c>
      <c r="AK66" s="12" t="str">
        <f>VLOOKUP(AJ66, Indexes!$A$2:$B$49, 2)</f>
        <v>CGATGT</v>
      </c>
      <c r="AL66" s="13">
        <v>28</v>
      </c>
      <c r="AM66" s="13">
        <v>15</v>
      </c>
      <c r="AN66" s="12">
        <v>20210427</v>
      </c>
      <c r="AU66" s="12" t="s">
        <v>255</v>
      </c>
      <c r="AW66" s="12">
        <v>20210527</v>
      </c>
      <c r="AX66" s="19">
        <v>27542625</v>
      </c>
      <c r="AY66" s="19">
        <v>23776513</v>
      </c>
      <c r="AZ66" s="20">
        <f t="shared" si="36"/>
        <v>0.86326241598249986</v>
      </c>
      <c r="BA66" s="12" t="str">
        <f t="shared" si="37"/>
        <v>preprocessing/TMRC20043/outputs/salmon_lpanamensis_v36/quant.sf</v>
      </c>
      <c r="BF66" s="12" t="str">
        <f t="shared" si="38"/>
        <v>preprocessing/TMRC20043/outputs/03hisat2_lpanamensis_v36/sno_gene_ID.count.xz</v>
      </c>
      <c r="BG66" s="19">
        <v>20493931</v>
      </c>
      <c r="BH66" s="19">
        <v>1079285</v>
      </c>
      <c r="BI66" s="20">
        <f t="shared" si="39"/>
        <v>0.90733304753308441</v>
      </c>
      <c r="BO66" s="59" t="str">
        <f>CONCATENATE("preprocessing/", A66, "/outputs/vcfutils_lpanamensis_v36/r1_trimmed_lpanamensis_v36_count.txt")</f>
        <v>preprocessing/TMRC20043/outputs/vcfutils_lpanamensis_v36/r1_trimmed_lpanamensis_v36_count.txt</v>
      </c>
      <c r="BP66" s="59" t="str">
        <f t="shared" si="41"/>
        <v>preprocessing/TMRC20043/outputs/40freebayes_lpanamensis_v36/all_tags.txt.xz</v>
      </c>
      <c r="BQ66" s="12">
        <v>6</v>
      </c>
      <c r="BR66" s="12">
        <v>38</v>
      </c>
      <c r="BS66" s="12">
        <v>202856</v>
      </c>
      <c r="BT66" s="12">
        <v>3</v>
      </c>
      <c r="BU66" s="12" t="s">
        <v>88</v>
      </c>
      <c r="BV66" s="12" t="s">
        <v>97</v>
      </c>
      <c r="BX66" s="12" t="s">
        <v>119</v>
      </c>
      <c r="BZ66" s="12" t="s">
        <v>97</v>
      </c>
    </row>
    <row r="67" spans="1:78" ht="16.5" x14ac:dyDescent="0.2">
      <c r="A67" s="12" t="s">
        <v>310</v>
      </c>
      <c r="B67" s="25">
        <v>2500</v>
      </c>
      <c r="C67" s="12" t="s">
        <v>77</v>
      </c>
      <c r="D67" s="13" t="s">
        <v>78</v>
      </c>
      <c r="E67" s="12" t="s">
        <v>251</v>
      </c>
      <c r="F67" s="29" t="s">
        <v>80</v>
      </c>
      <c r="G67" s="25">
        <v>2500</v>
      </c>
      <c r="H67" s="15" t="s">
        <v>81</v>
      </c>
      <c r="I67" s="12" t="s">
        <v>82</v>
      </c>
      <c r="J67" s="12" t="s">
        <v>83</v>
      </c>
      <c r="K67" s="12">
        <v>2</v>
      </c>
      <c r="L67" s="16" t="s">
        <v>84</v>
      </c>
      <c r="M67" s="72" t="s">
        <v>85</v>
      </c>
      <c r="N67" s="21" t="s">
        <v>86</v>
      </c>
      <c r="O67" s="13" t="s">
        <v>87</v>
      </c>
      <c r="P67" s="12" t="s">
        <v>103</v>
      </c>
      <c r="Q67" s="25" t="s">
        <v>104</v>
      </c>
      <c r="R67" s="26">
        <v>0.95</v>
      </c>
      <c r="S67" s="67" t="s">
        <v>260</v>
      </c>
      <c r="T67" s="70" t="s">
        <v>106</v>
      </c>
      <c r="U67" s="16" t="s">
        <v>92</v>
      </c>
      <c r="V67" s="13">
        <v>20210913</v>
      </c>
      <c r="W67" s="13">
        <v>20211111</v>
      </c>
      <c r="X67" s="13">
        <v>400</v>
      </c>
      <c r="Y67" s="13" t="s">
        <v>87</v>
      </c>
      <c r="Z67" s="12" t="s">
        <v>109</v>
      </c>
      <c r="AA67" s="40" t="s">
        <v>109</v>
      </c>
      <c r="AB67" s="40" t="s">
        <v>109</v>
      </c>
      <c r="AC67" s="12">
        <v>30</v>
      </c>
      <c r="AD67" s="22">
        <f>AC67-(1.5+AG67)</f>
        <v>27.2</v>
      </c>
      <c r="AE67" s="12">
        <v>20211221</v>
      </c>
      <c r="AF67" s="12">
        <v>20211221</v>
      </c>
      <c r="AG67" s="12">
        <v>1.3</v>
      </c>
      <c r="AH67" s="12">
        <v>0.5</v>
      </c>
      <c r="AI67" s="13" t="s">
        <v>87</v>
      </c>
      <c r="AJ67" s="13">
        <v>15</v>
      </c>
      <c r="AK67" s="12" t="str">
        <f>VLOOKUP(AJ67, Indexes!$A$2:$B$49, 2)</f>
        <v>ATGTCA</v>
      </c>
      <c r="AL67" s="13">
        <v>28</v>
      </c>
      <c r="AM67" s="13">
        <v>15</v>
      </c>
      <c r="AN67" s="13">
        <v>20220103</v>
      </c>
      <c r="BF67" s="12" t="str">
        <f t="shared" si="38"/>
        <v>preprocessing/TMRC20083/outputs/03hisat2_lpanamensis_v36/sno_gene_ID.count.xz</v>
      </c>
      <c r="BG67" s="19"/>
      <c r="BH67" s="19"/>
      <c r="BP67" s="59" t="str">
        <f t="shared" si="41"/>
        <v>preprocessing/TMRC20083/outputs/40freebayes_lpanamensis_v36/all_tags.txt.xz</v>
      </c>
      <c r="BU67" s="12" t="s">
        <v>103</v>
      </c>
      <c r="BV67" s="12" t="s">
        <v>130</v>
      </c>
      <c r="BX67" s="12" t="s">
        <v>193</v>
      </c>
      <c r="BZ67" s="12" t="s">
        <v>130</v>
      </c>
    </row>
    <row r="68" spans="1:78" ht="16.5" x14ac:dyDescent="0.2">
      <c r="A68" s="25" t="s">
        <v>311</v>
      </c>
      <c r="B68" s="25">
        <v>2414</v>
      </c>
      <c r="C68" s="12" t="s">
        <v>77</v>
      </c>
      <c r="D68" s="13" t="s">
        <v>78</v>
      </c>
      <c r="E68" s="12" t="s">
        <v>235</v>
      </c>
      <c r="F68" s="29" t="s">
        <v>80</v>
      </c>
      <c r="G68" s="25">
        <v>2414</v>
      </c>
      <c r="H68" s="15" t="s">
        <v>81</v>
      </c>
      <c r="I68" s="12" t="s">
        <v>82</v>
      </c>
      <c r="J68" s="12" t="s">
        <v>83</v>
      </c>
      <c r="K68" s="12">
        <v>2</v>
      </c>
      <c r="L68" s="16" t="s">
        <v>84</v>
      </c>
      <c r="M68" s="25" t="s">
        <v>109</v>
      </c>
      <c r="N68" s="13" t="s">
        <v>281</v>
      </c>
      <c r="O68" s="13" t="s">
        <v>87</v>
      </c>
      <c r="P68" s="12" t="s">
        <v>88</v>
      </c>
      <c r="Q68" s="25" t="s">
        <v>89</v>
      </c>
      <c r="R68" s="26">
        <v>0.27</v>
      </c>
      <c r="S68" s="66" t="s">
        <v>312</v>
      </c>
      <c r="T68" s="16" t="s">
        <v>91</v>
      </c>
      <c r="U68" s="16" t="s">
        <v>92</v>
      </c>
      <c r="V68" s="12">
        <v>20210319</v>
      </c>
      <c r="W68" s="60">
        <v>20210323</v>
      </c>
      <c r="X68" s="12">
        <v>1041</v>
      </c>
      <c r="Y68" s="12" t="s">
        <v>87</v>
      </c>
      <c r="Z68" s="13" t="s">
        <v>109</v>
      </c>
      <c r="AA68" s="13" t="s">
        <v>109</v>
      </c>
      <c r="AB68" s="13" t="s">
        <v>109</v>
      </c>
      <c r="AC68" s="13">
        <v>30</v>
      </c>
      <c r="AD68" s="22">
        <f t="shared" si="17"/>
        <v>27.83</v>
      </c>
      <c r="AE68" s="12">
        <v>20210324</v>
      </c>
      <c r="AF68" s="12">
        <v>20210329</v>
      </c>
      <c r="AG68" s="12">
        <v>0.67</v>
      </c>
      <c r="AH68" s="12">
        <v>0.7</v>
      </c>
      <c r="AI68" s="13" t="s">
        <v>87</v>
      </c>
      <c r="AJ68" s="13">
        <v>8</v>
      </c>
      <c r="AK68" s="12" t="str">
        <f>VLOOKUP(AJ68, Indexes!$A$2:$B$49, 2)</f>
        <v>ACTTGA</v>
      </c>
      <c r="AL68" s="13">
        <v>28</v>
      </c>
      <c r="AM68" s="13">
        <v>15</v>
      </c>
      <c r="AN68" s="12">
        <v>20210427</v>
      </c>
      <c r="AU68" s="12" t="s">
        <v>255</v>
      </c>
      <c r="AW68" s="12">
        <v>20210527</v>
      </c>
      <c r="AX68" s="19">
        <v>31516109</v>
      </c>
      <c r="AY68" s="19">
        <v>27509958</v>
      </c>
      <c r="AZ68" s="20">
        <f t="shared" ref="AZ68" si="43">AY68/AX68</f>
        <v>0.87288560907058677</v>
      </c>
      <c r="BA68" s="12" t="str">
        <f t="shared" ref="BA68" si="44">CONCATENATE("preprocessing/",A68, "/outputs/salmon_lpanamensis_v36/quant.sf")</f>
        <v>preprocessing/TMRC20054/outputs/salmon_lpanamensis_v36/quant.sf</v>
      </c>
      <c r="BF68" s="12" t="str">
        <f t="shared" si="38"/>
        <v>preprocessing/TMRC20054/outputs/03hisat2_lpanamensis_v36/sno_gene_ID.count.xz</v>
      </c>
      <c r="BG68" s="19">
        <v>23146465</v>
      </c>
      <c r="BH68" s="19">
        <v>1268014</v>
      </c>
      <c r="BI68" s="20">
        <f t="shared" ref="BI68" si="45">(BH68+BG68)/AY68</f>
        <v>0.88747787255800248</v>
      </c>
      <c r="BO68" s="59" t="str">
        <f>CONCATENATE("preprocessing/", A68, "/outputs/vcfutils_lpanamensis_v36/r1_trimmed_lpanamensis_v36_count.txt")</f>
        <v>preprocessing/TMRC20054/outputs/vcfutils_lpanamensis_v36/r1_trimmed_lpanamensis_v36_count.txt</v>
      </c>
      <c r="BP68" s="59" t="str">
        <f t="shared" si="41"/>
        <v>preprocessing/TMRC20054/outputs/40freebayes_lpanamensis_v36/all_tags.txt.xz</v>
      </c>
      <c r="BQ68" s="12">
        <v>15</v>
      </c>
      <c r="BR68" s="12">
        <v>61</v>
      </c>
      <c r="BS68" s="12">
        <v>282490</v>
      </c>
      <c r="BT68" s="12">
        <v>6</v>
      </c>
      <c r="BU68" s="12" t="s">
        <v>88</v>
      </c>
      <c r="BV68" s="12" t="s">
        <v>97</v>
      </c>
      <c r="BX68" s="12" t="s">
        <v>119</v>
      </c>
      <c r="BZ68" s="12" t="s">
        <v>97</v>
      </c>
    </row>
    <row r="69" spans="1:78" ht="16.5" x14ac:dyDescent="0.2">
      <c r="A69" s="12" t="s">
        <v>313</v>
      </c>
      <c r="B69" s="25">
        <v>4829</v>
      </c>
      <c r="C69" s="12" t="s">
        <v>77</v>
      </c>
      <c r="D69" s="13" t="s">
        <v>78</v>
      </c>
      <c r="E69" s="12" t="s">
        <v>235</v>
      </c>
      <c r="F69" s="29" t="s">
        <v>80</v>
      </c>
      <c r="G69" s="25">
        <v>4829</v>
      </c>
      <c r="H69" s="15" t="s">
        <v>81</v>
      </c>
      <c r="I69" s="12" t="s">
        <v>82</v>
      </c>
      <c r="J69" s="12" t="s">
        <v>83</v>
      </c>
      <c r="K69" s="12">
        <v>2</v>
      </c>
      <c r="L69" s="16" t="s">
        <v>84</v>
      </c>
      <c r="M69" s="13" t="s">
        <v>85</v>
      </c>
      <c r="N69" s="13" t="s">
        <v>86</v>
      </c>
      <c r="O69" s="13" t="s">
        <v>87</v>
      </c>
      <c r="P69" s="12" t="s">
        <v>88</v>
      </c>
      <c r="Q69" s="25" t="s">
        <v>89</v>
      </c>
      <c r="R69" s="16" t="s">
        <v>200</v>
      </c>
      <c r="S69" s="66" t="s">
        <v>314</v>
      </c>
      <c r="T69" s="16" t="s">
        <v>91</v>
      </c>
      <c r="U69" s="16" t="s">
        <v>92</v>
      </c>
      <c r="V69" s="13">
        <v>20210913</v>
      </c>
      <c r="W69" s="13">
        <v>20210914</v>
      </c>
      <c r="X69" s="13" t="s">
        <v>109</v>
      </c>
      <c r="Y69" s="13" t="s">
        <v>109</v>
      </c>
      <c r="Z69" s="12">
        <v>683.67</v>
      </c>
      <c r="AA69" s="40">
        <v>2.16</v>
      </c>
      <c r="AB69" s="40">
        <v>2.4500000000000002</v>
      </c>
      <c r="AC69" s="12">
        <v>30</v>
      </c>
      <c r="AD69" s="22">
        <f t="shared" si="17"/>
        <v>27.48</v>
      </c>
      <c r="AE69" s="12">
        <v>20210930</v>
      </c>
      <c r="AF69" s="62"/>
      <c r="AG69" s="12">
        <v>1.02</v>
      </c>
      <c r="AH69" s="12">
        <v>0.7</v>
      </c>
      <c r="AI69" s="13"/>
      <c r="AJ69" s="13">
        <v>19</v>
      </c>
      <c r="AK69" s="12" t="str">
        <f>VLOOKUP(AJ69, Indexes!$A$2:$B$49, 2)</f>
        <v>GTGAAA</v>
      </c>
      <c r="AL69" s="13">
        <v>28</v>
      </c>
      <c r="AM69" s="13">
        <v>15</v>
      </c>
      <c r="AN69" s="13">
        <v>20211012</v>
      </c>
      <c r="BF69" s="12" t="str">
        <f t="shared" si="38"/>
        <v>preprocessing/TMRC20085/outputs/03hisat2_lpanamensis_v36/sno_gene_ID.count.xz</v>
      </c>
      <c r="BG69" s="19"/>
      <c r="BH69" s="19"/>
      <c r="BP69" s="59" t="str">
        <f t="shared" si="41"/>
        <v>preprocessing/TMRC20085/outputs/40freebayes_lpanamensis_v36/all_tags.txt.xz</v>
      </c>
      <c r="BU69" s="12" t="s">
        <v>88</v>
      </c>
      <c r="BV69" s="12" t="s">
        <v>97</v>
      </c>
      <c r="BX69" s="12" t="s">
        <v>172</v>
      </c>
      <c r="BZ69" s="12" t="s">
        <v>97</v>
      </c>
    </row>
    <row r="70" spans="1:78" ht="16.5" x14ac:dyDescent="0.2">
      <c r="A70" s="25" t="s">
        <v>315</v>
      </c>
      <c r="B70" s="25">
        <v>12169</v>
      </c>
      <c r="C70" s="12" t="s">
        <v>77</v>
      </c>
      <c r="D70" s="13" t="s">
        <v>78</v>
      </c>
      <c r="E70" s="12" t="s">
        <v>235</v>
      </c>
      <c r="F70" s="29" t="s">
        <v>80</v>
      </c>
      <c r="G70" s="25">
        <v>12169</v>
      </c>
      <c r="H70" s="15" t="s">
        <v>81</v>
      </c>
      <c r="I70" s="12" t="s">
        <v>82</v>
      </c>
      <c r="J70" s="12" t="s">
        <v>83</v>
      </c>
      <c r="K70" s="12">
        <v>2</v>
      </c>
      <c r="L70" s="16" t="s">
        <v>84</v>
      </c>
      <c r="M70" s="25" t="s">
        <v>101</v>
      </c>
      <c r="N70" s="13" t="s">
        <v>102</v>
      </c>
      <c r="O70" s="13" t="s">
        <v>87</v>
      </c>
      <c r="P70" s="12" t="s">
        <v>103</v>
      </c>
      <c r="Q70" s="25" t="s">
        <v>104</v>
      </c>
      <c r="R70" s="16" t="s">
        <v>200</v>
      </c>
      <c r="S70" s="66" t="s">
        <v>316</v>
      </c>
      <c r="T70" s="70" t="s">
        <v>106</v>
      </c>
      <c r="U70" s="16" t="s">
        <v>92</v>
      </c>
      <c r="V70" s="12">
        <v>20210319</v>
      </c>
      <c r="W70" s="60">
        <v>20210323</v>
      </c>
      <c r="X70" s="12">
        <v>1055</v>
      </c>
      <c r="Y70" s="12" t="s">
        <v>87</v>
      </c>
      <c r="Z70" s="13" t="s">
        <v>109</v>
      </c>
      <c r="AA70" s="13" t="s">
        <v>109</v>
      </c>
      <c r="AB70" s="13" t="s">
        <v>109</v>
      </c>
      <c r="AC70" s="13">
        <v>30</v>
      </c>
      <c r="AD70" s="22">
        <f t="shared" si="17"/>
        <v>27.84</v>
      </c>
      <c r="AE70" s="12">
        <v>20210324</v>
      </c>
      <c r="AF70" s="12">
        <v>20210329</v>
      </c>
      <c r="AG70" s="12">
        <v>0.66</v>
      </c>
      <c r="AH70" s="12">
        <v>0.7</v>
      </c>
      <c r="AI70" s="13" t="s">
        <v>87</v>
      </c>
      <c r="AJ70" s="13">
        <v>7</v>
      </c>
      <c r="AK70" s="12" t="str">
        <f>VLOOKUP(AJ70, Indexes!$A$2:$B$49, 2)</f>
        <v>CAGATC</v>
      </c>
      <c r="AL70" s="13">
        <v>28</v>
      </c>
      <c r="AM70" s="13">
        <v>15</v>
      </c>
      <c r="AN70" s="12">
        <v>20210427</v>
      </c>
      <c r="AU70" s="12" t="s">
        <v>255</v>
      </c>
      <c r="AW70" s="12">
        <v>20210527</v>
      </c>
      <c r="AX70" s="19">
        <v>30269269</v>
      </c>
      <c r="AY70" s="19">
        <v>26412528</v>
      </c>
      <c r="AZ70" s="20">
        <f t="shared" ref="AZ70" si="46">AY70/AX70</f>
        <v>0.8725855916771561</v>
      </c>
      <c r="BA70" s="12" t="str">
        <f t="shared" ref="BA70" si="47">CONCATENATE("preprocessing/",A70, "/outputs/salmon_lpanamensis_v36/quant.sf")</f>
        <v>preprocessing/TMRC20046/outputs/salmon_lpanamensis_v36/quant.sf</v>
      </c>
      <c r="BF70" s="12" t="str">
        <f t="shared" si="38"/>
        <v>preprocessing/TMRC20046/outputs/03hisat2_lpanamensis_v36/sno_gene_ID.count.xz</v>
      </c>
      <c r="BG70" s="19">
        <v>22761770</v>
      </c>
      <c r="BH70" s="19">
        <v>1464780</v>
      </c>
      <c r="BI70" s="20">
        <f t="shared" ref="BI70" si="48">(BH70+BG70)/AY70</f>
        <v>0.91723707779883845</v>
      </c>
      <c r="BO70" s="59" t="str">
        <f>CONCATENATE("preprocessing/", A70, "/outputs/vcfutils_lpanamensis_v36/r1_trimmed_lpanamensis_v36_count.txt")</f>
        <v>preprocessing/TMRC20046/outputs/vcfutils_lpanamensis_v36/r1_trimmed_lpanamensis_v36_count.txt</v>
      </c>
      <c r="BP70" s="59" t="str">
        <f t="shared" si="41"/>
        <v>preprocessing/TMRC20046/outputs/40freebayes_lpanamensis_v36/all_tags.txt.xz</v>
      </c>
      <c r="BQ70" s="12">
        <v>26</v>
      </c>
      <c r="BR70" s="12">
        <v>252</v>
      </c>
      <c r="BS70" s="12">
        <v>275918</v>
      </c>
      <c r="BT70" s="12">
        <v>7</v>
      </c>
      <c r="BU70" s="24" t="s">
        <v>103</v>
      </c>
      <c r="BV70" s="24" t="s">
        <v>142</v>
      </c>
      <c r="BX70" s="12" t="s">
        <v>143</v>
      </c>
      <c r="BZ70" s="12" t="s">
        <v>142</v>
      </c>
    </row>
    <row r="71" spans="1:78" ht="16.5" x14ac:dyDescent="0.2">
      <c r="A71" s="12" t="s">
        <v>317</v>
      </c>
      <c r="B71" s="25">
        <v>12570</v>
      </c>
      <c r="C71" s="12" t="s">
        <v>77</v>
      </c>
      <c r="D71" s="13" t="s">
        <v>78</v>
      </c>
      <c r="E71" s="12" t="s">
        <v>235</v>
      </c>
      <c r="F71" s="29" t="s">
        <v>80</v>
      </c>
      <c r="G71" s="25">
        <v>12570</v>
      </c>
      <c r="H71" s="15" t="s">
        <v>81</v>
      </c>
      <c r="I71" s="12" t="s">
        <v>82</v>
      </c>
      <c r="J71" s="12" t="s">
        <v>83</v>
      </c>
      <c r="K71" s="12">
        <v>2</v>
      </c>
      <c r="L71" s="16" t="s">
        <v>84</v>
      </c>
      <c r="M71" s="25" t="s">
        <v>101</v>
      </c>
      <c r="N71" s="13" t="s">
        <v>102</v>
      </c>
      <c r="O71" s="13" t="s">
        <v>87</v>
      </c>
      <c r="P71" s="12" t="s">
        <v>268</v>
      </c>
      <c r="Q71" s="13" t="s">
        <v>269</v>
      </c>
      <c r="R71" s="16" t="s">
        <v>200</v>
      </c>
      <c r="S71" s="16" t="s">
        <v>201</v>
      </c>
      <c r="T71" s="70" t="s">
        <v>106</v>
      </c>
      <c r="U71" s="16" t="s">
        <v>92</v>
      </c>
      <c r="V71" s="13">
        <v>20210913</v>
      </c>
      <c r="W71" s="13">
        <v>20210914</v>
      </c>
      <c r="X71" s="13" t="s">
        <v>109</v>
      </c>
      <c r="Y71" s="13" t="s">
        <v>109</v>
      </c>
      <c r="Z71" s="12">
        <v>1041.47</v>
      </c>
      <c r="AA71" s="40">
        <v>2.16</v>
      </c>
      <c r="AB71" s="40">
        <v>2.35</v>
      </c>
      <c r="AC71" s="12">
        <v>30</v>
      </c>
      <c r="AD71" s="22">
        <f t="shared" si="17"/>
        <v>27.83</v>
      </c>
      <c r="AE71" s="12">
        <v>20210930</v>
      </c>
      <c r="AF71" s="62"/>
      <c r="AG71" s="12">
        <v>0.67</v>
      </c>
      <c r="AH71" s="12">
        <v>0.7</v>
      </c>
      <c r="AI71" s="13"/>
      <c r="AJ71" s="13">
        <v>20</v>
      </c>
      <c r="AK71" s="12" t="str">
        <f>VLOOKUP(AJ71, Indexes!$A$2:$B$49, 2)</f>
        <v>GTGGCC</v>
      </c>
      <c r="AL71" s="13">
        <v>28</v>
      </c>
      <c r="AM71" s="13">
        <v>15</v>
      </c>
      <c r="AN71" s="13">
        <v>20211012</v>
      </c>
      <c r="BF71" s="12" t="str">
        <f t="shared" si="38"/>
        <v>preprocessing/TMRC20093/outputs/03hisat2_lpanamensis_v36/sno_gene_ID.count.xz</v>
      </c>
      <c r="BG71" s="19"/>
      <c r="BH71" s="19"/>
      <c r="BP71" s="59" t="str">
        <f t="shared" si="41"/>
        <v>preprocessing/TMRC20093/outputs/40freebayes_lpanamensis_v36/all_tags.txt.xz</v>
      </c>
      <c r="BU71" s="12" t="s">
        <v>268</v>
      </c>
      <c r="BV71" s="12" t="s">
        <v>142</v>
      </c>
      <c r="BX71" s="12" t="s">
        <v>143</v>
      </c>
      <c r="BZ71" s="12" t="s">
        <v>142</v>
      </c>
    </row>
    <row r="72" spans="1:78" ht="16.5" x14ac:dyDescent="0.2">
      <c r="A72" s="12" t="s">
        <v>318</v>
      </c>
      <c r="B72" s="25">
        <v>12166</v>
      </c>
      <c r="C72" s="12" t="s">
        <v>77</v>
      </c>
      <c r="D72" s="13" t="s">
        <v>78</v>
      </c>
      <c r="E72" s="12" t="s">
        <v>235</v>
      </c>
      <c r="F72" s="29" t="s">
        <v>80</v>
      </c>
      <c r="G72" s="25">
        <v>12166</v>
      </c>
      <c r="H72" s="15" t="s">
        <v>81</v>
      </c>
      <c r="I72" s="12" t="s">
        <v>82</v>
      </c>
      <c r="J72" s="12" t="s">
        <v>83</v>
      </c>
      <c r="K72" s="12">
        <v>2</v>
      </c>
      <c r="L72" s="16" t="s">
        <v>84</v>
      </c>
      <c r="M72" s="25" t="s">
        <v>101</v>
      </c>
      <c r="N72" s="13" t="s">
        <v>102</v>
      </c>
      <c r="O72" s="13" t="s">
        <v>87</v>
      </c>
      <c r="P72" s="12" t="s">
        <v>88</v>
      </c>
      <c r="Q72" s="25" t="s">
        <v>89</v>
      </c>
      <c r="R72" s="16" t="s">
        <v>200</v>
      </c>
      <c r="S72" s="39">
        <v>0.44</v>
      </c>
      <c r="T72" s="16" t="s">
        <v>91</v>
      </c>
      <c r="U72" s="16" t="s">
        <v>92</v>
      </c>
      <c r="V72" s="13">
        <v>20210913</v>
      </c>
      <c r="W72" s="13">
        <v>20210914</v>
      </c>
      <c r="X72" s="13" t="s">
        <v>109</v>
      </c>
      <c r="Y72" s="13" t="s">
        <v>109</v>
      </c>
      <c r="Z72" s="12">
        <v>288.61</v>
      </c>
      <c r="AA72" s="40">
        <v>2.16</v>
      </c>
      <c r="AB72" s="40">
        <v>1</v>
      </c>
      <c r="AC72" s="12">
        <v>30</v>
      </c>
      <c r="AD72" s="22">
        <f t="shared" si="17"/>
        <v>26.07</v>
      </c>
      <c r="AE72" s="12">
        <v>20210930</v>
      </c>
      <c r="AF72" s="62"/>
      <c r="AG72" s="12">
        <v>2.4300000000000002</v>
      </c>
      <c r="AH72" s="12">
        <v>0.7</v>
      </c>
      <c r="AI72" s="13"/>
      <c r="AJ72" s="13">
        <v>21</v>
      </c>
      <c r="AK72" s="12" t="str">
        <f>VLOOKUP(AJ72, Indexes!$A$2:$B$49, 2)</f>
        <v>GTTTCG</v>
      </c>
      <c r="AL72" s="13">
        <v>28</v>
      </c>
      <c r="AM72" s="13">
        <v>15</v>
      </c>
      <c r="AN72" s="13">
        <v>20211012</v>
      </c>
      <c r="BF72" s="12" t="str">
        <f t="shared" si="38"/>
        <v>preprocessing/TMRC20089/outputs/03hisat2_lpanamensis_v36/sno_gene_ID.count.xz</v>
      </c>
      <c r="BG72" s="19"/>
      <c r="BH72" s="19"/>
      <c r="BP72" s="59" t="str">
        <f t="shared" si="41"/>
        <v>preprocessing/TMRC20089/outputs/40freebayes_lpanamensis_v36/all_tags.txt.xz</v>
      </c>
      <c r="BU72" s="12" t="s">
        <v>88</v>
      </c>
      <c r="BV72" s="12" t="s">
        <v>97</v>
      </c>
      <c r="BX72" s="12" t="s">
        <v>160</v>
      </c>
      <c r="BZ72" s="12" t="s">
        <v>97</v>
      </c>
    </row>
    <row r="73" spans="1:78" ht="16.5" x14ac:dyDescent="0.2">
      <c r="A73" s="25" t="s">
        <v>319</v>
      </c>
      <c r="B73" s="25">
        <v>12444</v>
      </c>
      <c r="C73" s="12" t="s">
        <v>77</v>
      </c>
      <c r="D73" s="13" t="s">
        <v>78</v>
      </c>
      <c r="E73" s="12" t="s">
        <v>235</v>
      </c>
      <c r="F73" s="29" t="s">
        <v>80</v>
      </c>
      <c r="G73" s="25">
        <v>12444</v>
      </c>
      <c r="H73" s="15" t="s">
        <v>81</v>
      </c>
      <c r="I73" s="12" t="s">
        <v>82</v>
      </c>
      <c r="J73" s="12" t="s">
        <v>83</v>
      </c>
      <c r="K73" s="12">
        <v>2</v>
      </c>
      <c r="L73" s="16" t="s">
        <v>84</v>
      </c>
      <c r="M73" s="25" t="s">
        <v>101</v>
      </c>
      <c r="N73" s="13" t="s">
        <v>102</v>
      </c>
      <c r="O73" s="16" t="s">
        <v>87</v>
      </c>
      <c r="P73" s="12" t="s">
        <v>320</v>
      </c>
      <c r="Q73" s="12" t="s">
        <v>321</v>
      </c>
      <c r="R73" s="16" t="s">
        <v>200</v>
      </c>
      <c r="S73" s="66" t="s">
        <v>322</v>
      </c>
      <c r="T73" s="16" t="s">
        <v>91</v>
      </c>
      <c r="U73" s="16" t="s">
        <v>92</v>
      </c>
      <c r="V73" s="12">
        <v>20210319</v>
      </c>
      <c r="W73" s="60">
        <v>20210323</v>
      </c>
      <c r="X73" s="12">
        <v>759</v>
      </c>
      <c r="Y73" s="12" t="s">
        <v>87</v>
      </c>
      <c r="Z73" s="13" t="s">
        <v>109</v>
      </c>
      <c r="AA73" s="13" t="s">
        <v>109</v>
      </c>
      <c r="AB73" s="13" t="s">
        <v>109</v>
      </c>
      <c r="AC73" s="13">
        <v>30</v>
      </c>
      <c r="AD73" s="22">
        <f t="shared" si="17"/>
        <v>27.58</v>
      </c>
      <c r="AE73" s="12">
        <v>20210930</v>
      </c>
      <c r="AF73" s="62"/>
      <c r="AG73" s="12">
        <v>0.92</v>
      </c>
      <c r="AH73" s="12">
        <v>0.7</v>
      </c>
      <c r="AI73" s="12" t="s">
        <v>87</v>
      </c>
      <c r="AJ73" s="12">
        <v>9</v>
      </c>
      <c r="AK73" s="12" t="str">
        <f>VLOOKUP(AJ73, Indexes!$A$2:$B$49, 2)</f>
        <v>GATCAG</v>
      </c>
      <c r="AL73" s="12">
        <v>28</v>
      </c>
      <c r="AM73" s="12">
        <v>15</v>
      </c>
      <c r="AN73" s="12">
        <v>20210427</v>
      </c>
      <c r="AU73" s="12" t="s">
        <v>255</v>
      </c>
      <c r="AW73" s="12">
        <v>20210527</v>
      </c>
      <c r="AX73" s="19">
        <v>25150585</v>
      </c>
      <c r="AY73" s="19">
        <v>21021622</v>
      </c>
      <c r="AZ73" s="20">
        <f t="shared" ref="AZ73" si="49">AY73/AX73</f>
        <v>0.83583033953285779</v>
      </c>
      <c r="BA73" s="12" t="str">
        <f t="shared" ref="BA73" si="50">CONCATENATE("preprocessing/",A73, "/outputs/salmon_lpanamensis_v36/quant.sf")</f>
        <v>preprocessing/TMRC20047/outputs/salmon_lpanamensis_v36/quant.sf</v>
      </c>
      <c r="BF73" s="12" t="str">
        <f t="shared" si="38"/>
        <v>preprocessing/TMRC20047/outputs/03hisat2_lpanamensis_v36/sno_gene_ID.count.xz</v>
      </c>
      <c r="BG73" s="19">
        <v>17587395</v>
      </c>
      <c r="BH73" s="19">
        <v>1026542</v>
      </c>
      <c r="BI73" s="20">
        <f t="shared" ref="BI73" si="51">(BH73+BG73)/AY73</f>
        <v>0.88546625945419433</v>
      </c>
      <c r="BO73" s="59" t="str">
        <f>CONCATENATE("preprocessing/", A73, "/outputs/vcfutils_lpanamensis_v36/r1_trimmed_lpanamensis_v36_count.txt")</f>
        <v>preprocessing/TMRC20047/outputs/vcfutils_lpanamensis_v36/r1_trimmed_lpanamensis_v36_count.txt</v>
      </c>
      <c r="BP73" s="59" t="str">
        <f t="shared" si="41"/>
        <v>preprocessing/TMRC20047/outputs/40freebayes_lpanamensis_v36/all_tags.txt.xz</v>
      </c>
      <c r="BQ73" s="12">
        <v>22</v>
      </c>
      <c r="BR73" s="12">
        <v>262</v>
      </c>
      <c r="BS73" s="12">
        <v>212778</v>
      </c>
      <c r="BT73" s="12">
        <v>3</v>
      </c>
      <c r="BU73" s="12" t="s">
        <v>320</v>
      </c>
      <c r="BV73" s="38" t="s">
        <v>323</v>
      </c>
      <c r="BW73" s="12" t="s">
        <v>324</v>
      </c>
      <c r="BX73" s="12" t="s">
        <v>119</v>
      </c>
      <c r="BZ73" s="12" t="s">
        <v>97</v>
      </c>
    </row>
    <row r="74" spans="1:78" ht="16.5" x14ac:dyDescent="0.2">
      <c r="A74" s="12" t="s">
        <v>325</v>
      </c>
      <c r="B74" s="25">
        <v>12371</v>
      </c>
      <c r="C74" s="12" t="s">
        <v>77</v>
      </c>
      <c r="D74" s="13" t="s">
        <v>78</v>
      </c>
      <c r="E74" s="12" t="s">
        <v>235</v>
      </c>
      <c r="F74" s="29" t="s">
        <v>80</v>
      </c>
      <c r="G74" s="25">
        <v>12371</v>
      </c>
      <c r="H74" s="15" t="s">
        <v>81</v>
      </c>
      <c r="I74" s="12" t="s">
        <v>82</v>
      </c>
      <c r="J74" s="12" t="s">
        <v>83</v>
      </c>
      <c r="K74" s="12">
        <v>2</v>
      </c>
      <c r="L74" s="16" t="s">
        <v>84</v>
      </c>
      <c r="M74" s="25" t="s">
        <v>101</v>
      </c>
      <c r="N74" s="13" t="s">
        <v>102</v>
      </c>
      <c r="O74" s="16" t="s">
        <v>87</v>
      </c>
      <c r="P74" s="12" t="s">
        <v>88</v>
      </c>
      <c r="Q74" s="13" t="s">
        <v>89</v>
      </c>
      <c r="R74" s="16" t="s">
        <v>200</v>
      </c>
      <c r="S74" s="67" t="s">
        <v>312</v>
      </c>
      <c r="T74" s="16" t="s">
        <v>91</v>
      </c>
      <c r="U74" s="16" t="s">
        <v>92</v>
      </c>
      <c r="V74" s="13">
        <v>20210913</v>
      </c>
      <c r="W74" s="13">
        <v>20210914</v>
      </c>
      <c r="X74" s="13" t="s">
        <v>109</v>
      </c>
      <c r="Y74" s="13" t="s">
        <v>109</v>
      </c>
      <c r="Z74" s="12">
        <v>298.67</v>
      </c>
      <c r="AA74" s="40">
        <v>2.13</v>
      </c>
      <c r="AB74" s="40">
        <v>2.2999999999999998</v>
      </c>
      <c r="AC74" s="12">
        <v>30</v>
      </c>
      <c r="AD74" s="22">
        <f t="shared" si="17"/>
        <v>26.16</v>
      </c>
      <c r="AE74" s="12">
        <v>20210930</v>
      </c>
      <c r="AF74" s="62"/>
      <c r="AG74" s="12">
        <v>2.34</v>
      </c>
      <c r="AH74" s="12">
        <v>0.7</v>
      </c>
      <c r="AJ74" s="12">
        <v>22</v>
      </c>
      <c r="AK74" s="12" t="str">
        <f>VLOOKUP(AJ74, Indexes!$A$2:$B$49, 2)</f>
        <v>CGTACG</v>
      </c>
      <c r="AL74" s="13">
        <v>28</v>
      </c>
      <c r="AM74" s="13">
        <v>15</v>
      </c>
      <c r="AN74" s="13">
        <v>20211012</v>
      </c>
      <c r="BF74" s="12" t="str">
        <f t="shared" si="38"/>
        <v>preprocessing/TMRC20090/outputs/03hisat2_lpanamensis_v36/sno_gene_ID.count.xz</v>
      </c>
      <c r="BG74" s="19"/>
      <c r="BH74" s="19"/>
      <c r="BP74" s="59" t="str">
        <f t="shared" si="41"/>
        <v>preprocessing/TMRC20090/outputs/40freebayes_lpanamensis_v36/all_tags.txt.xz</v>
      </c>
      <c r="BU74" s="12" t="s">
        <v>88</v>
      </c>
      <c r="BV74" s="12" t="s">
        <v>97</v>
      </c>
      <c r="BX74" s="12" t="s">
        <v>172</v>
      </c>
      <c r="BZ74" s="12" t="s">
        <v>97</v>
      </c>
    </row>
    <row r="75" spans="1:78" ht="16.5" x14ac:dyDescent="0.2">
      <c r="A75" s="25" t="s">
        <v>326</v>
      </c>
      <c r="B75" s="25">
        <v>7011</v>
      </c>
      <c r="C75" s="12" t="s">
        <v>77</v>
      </c>
      <c r="D75" s="13" t="s">
        <v>78</v>
      </c>
      <c r="E75" s="12" t="s">
        <v>235</v>
      </c>
      <c r="F75" s="29" t="s">
        <v>80</v>
      </c>
      <c r="G75" s="25">
        <v>7011</v>
      </c>
      <c r="H75" s="15" t="s">
        <v>81</v>
      </c>
      <c r="I75" s="12" t="s">
        <v>82</v>
      </c>
      <c r="J75" s="12" t="s">
        <v>83</v>
      </c>
      <c r="K75" s="12">
        <v>2</v>
      </c>
      <c r="L75" s="16" t="s">
        <v>84</v>
      </c>
      <c r="M75" s="25" t="s">
        <v>101</v>
      </c>
      <c r="N75" s="13" t="s">
        <v>102</v>
      </c>
      <c r="O75" s="13" t="s">
        <v>87</v>
      </c>
      <c r="P75" s="12" t="s">
        <v>103</v>
      </c>
      <c r="Q75" s="25" t="s">
        <v>104</v>
      </c>
      <c r="R75" s="16" t="s">
        <v>200</v>
      </c>
      <c r="S75" s="66" t="s">
        <v>227</v>
      </c>
      <c r="T75" s="70" t="s">
        <v>106</v>
      </c>
      <c r="U75" s="16" t="s">
        <v>92</v>
      </c>
      <c r="V75" s="12">
        <v>20210319</v>
      </c>
      <c r="W75" s="60">
        <v>20210323</v>
      </c>
      <c r="X75" s="12">
        <v>1307</v>
      </c>
      <c r="Y75" s="12" t="s">
        <v>87</v>
      </c>
      <c r="Z75" s="13" t="s">
        <v>109</v>
      </c>
      <c r="AA75" s="13" t="s">
        <v>109</v>
      </c>
      <c r="AB75" s="13" t="s">
        <v>109</v>
      </c>
      <c r="AC75" s="13">
        <v>30</v>
      </c>
      <c r="AD75" s="22">
        <f t="shared" si="17"/>
        <v>27.96</v>
      </c>
      <c r="AE75" s="12">
        <v>20210324</v>
      </c>
      <c r="AF75" s="12">
        <v>20210329</v>
      </c>
      <c r="AG75" s="12">
        <v>0.54</v>
      </c>
      <c r="AH75" s="12">
        <v>0.7</v>
      </c>
      <c r="AI75" s="12" t="s">
        <v>87</v>
      </c>
      <c r="AJ75" s="12">
        <v>6</v>
      </c>
      <c r="AK75" s="12" t="str">
        <f>VLOOKUP(AJ75, Indexes!$A$2:$B$49, 2)</f>
        <v>GCCAAT</v>
      </c>
      <c r="AL75" s="12">
        <v>28</v>
      </c>
      <c r="AM75" s="12">
        <v>15</v>
      </c>
      <c r="AN75" s="12">
        <v>20210427</v>
      </c>
      <c r="AU75" s="12" t="s">
        <v>255</v>
      </c>
      <c r="AW75" s="12">
        <v>20210527</v>
      </c>
      <c r="AX75" s="19">
        <v>28848896</v>
      </c>
      <c r="AY75" s="19">
        <v>25364382</v>
      </c>
      <c r="AZ75" s="20">
        <f t="shared" ref="AZ75:AZ76" si="52">AY75/AX75</f>
        <v>0.87921499665013181</v>
      </c>
      <c r="BA75" s="12" t="str">
        <f t="shared" ref="BA75:BA76" si="53">CONCATENATE("preprocessing/",A75, "/outputs/salmon_lpanamensis_v36/quant.sf")</f>
        <v>preprocessing/TMRC20044/outputs/salmon_lpanamensis_v36/quant.sf</v>
      </c>
      <c r="BF75" s="12" t="str">
        <f t="shared" si="38"/>
        <v>preprocessing/TMRC20044/outputs/03hisat2_lpanamensis_v36/sno_gene_ID.count.xz</v>
      </c>
      <c r="BG75" s="19">
        <v>22292037</v>
      </c>
      <c r="BH75" s="19">
        <v>1354729</v>
      </c>
      <c r="BI75" s="20">
        <f t="shared" ref="BI75:BI76" si="54">(BH75+BG75)/AY75</f>
        <v>0.93228236351274008</v>
      </c>
      <c r="BO75" s="59" t="str">
        <f>CONCATENATE("preprocessing/", A75, "/outputs/vcfutils_lpanamensis_v36/r1_trimmed_lpanamensis_v36_count.txt")</f>
        <v>preprocessing/TMRC20044/outputs/vcfutils_lpanamensis_v36/r1_trimmed_lpanamensis_v36_count.txt</v>
      </c>
      <c r="BP75" s="59" t="str">
        <f t="shared" si="41"/>
        <v>preprocessing/TMRC20044/outputs/40freebayes_lpanamensis_v36/all_tags.txt.xz</v>
      </c>
      <c r="BQ75" s="12">
        <v>25</v>
      </c>
      <c r="BR75" s="12">
        <v>201</v>
      </c>
      <c r="BS75" s="12">
        <v>273834</v>
      </c>
      <c r="BT75" s="12">
        <v>1</v>
      </c>
      <c r="BU75" s="12" t="s">
        <v>103</v>
      </c>
      <c r="BV75" s="12" t="s">
        <v>130</v>
      </c>
      <c r="BX75" s="12" t="s">
        <v>225</v>
      </c>
      <c r="BZ75" s="12" t="s">
        <v>130</v>
      </c>
    </row>
    <row r="76" spans="1:78" ht="16.5" x14ac:dyDescent="0.2">
      <c r="A76" s="25" t="s">
        <v>327</v>
      </c>
      <c r="B76" s="25">
        <v>7105</v>
      </c>
      <c r="C76" s="12" t="s">
        <v>77</v>
      </c>
      <c r="D76" s="13" t="s">
        <v>78</v>
      </c>
      <c r="E76" s="12" t="s">
        <v>235</v>
      </c>
      <c r="F76" s="29" t="s">
        <v>80</v>
      </c>
      <c r="G76" s="25">
        <v>7105</v>
      </c>
      <c r="H76" s="15" t="s">
        <v>81</v>
      </c>
      <c r="I76" s="12" t="s">
        <v>82</v>
      </c>
      <c r="J76" s="12" t="s">
        <v>83</v>
      </c>
      <c r="K76" s="12">
        <v>2</v>
      </c>
      <c r="L76" s="16" t="s">
        <v>84</v>
      </c>
      <c r="M76" s="25" t="s">
        <v>101</v>
      </c>
      <c r="N76" s="13" t="s">
        <v>102</v>
      </c>
      <c r="O76" s="16" t="s">
        <v>87</v>
      </c>
      <c r="P76" s="12" t="s">
        <v>268</v>
      </c>
      <c r="Q76" s="13" t="s">
        <v>269</v>
      </c>
      <c r="R76" s="16" t="s">
        <v>200</v>
      </c>
      <c r="S76" s="66" t="s">
        <v>165</v>
      </c>
      <c r="T76" s="70" t="s">
        <v>106</v>
      </c>
      <c r="U76" s="16" t="s">
        <v>92</v>
      </c>
      <c r="V76" s="12">
        <v>20210319</v>
      </c>
      <c r="W76" s="60">
        <v>20210323</v>
      </c>
      <c r="X76" s="12">
        <v>1409</v>
      </c>
      <c r="Y76" s="12" t="s">
        <v>87</v>
      </c>
      <c r="Z76" s="13" t="s">
        <v>109</v>
      </c>
      <c r="AA76" s="13" t="s">
        <v>109</v>
      </c>
      <c r="AB76" s="13" t="s">
        <v>109</v>
      </c>
      <c r="AC76" s="13">
        <v>30</v>
      </c>
      <c r="AD76" s="22">
        <f t="shared" si="17"/>
        <v>28</v>
      </c>
      <c r="AE76" s="12">
        <v>20210324</v>
      </c>
      <c r="AF76" s="12">
        <v>20210329</v>
      </c>
      <c r="AG76" s="12">
        <v>0.5</v>
      </c>
      <c r="AH76" s="12">
        <v>0.7</v>
      </c>
      <c r="AI76" s="12" t="s">
        <v>87</v>
      </c>
      <c r="AJ76" s="12">
        <v>10</v>
      </c>
      <c r="AK76" s="12" t="str">
        <f>VLOOKUP(AJ76, Indexes!$A$2:$B$49, 2)</f>
        <v>TAGCTT</v>
      </c>
      <c r="AL76" s="12">
        <v>28</v>
      </c>
      <c r="AM76" s="12">
        <v>15</v>
      </c>
      <c r="AN76" s="12">
        <v>20210427</v>
      </c>
      <c r="AU76" s="12" t="s">
        <v>255</v>
      </c>
      <c r="AW76" s="12">
        <v>20210527</v>
      </c>
      <c r="AX76" s="19">
        <v>26357916</v>
      </c>
      <c r="AY76" s="19">
        <v>21224523</v>
      </c>
      <c r="AZ76" s="20">
        <f t="shared" si="52"/>
        <v>0.80524283482806458</v>
      </c>
      <c r="BA76" s="12" t="str">
        <f t="shared" si="53"/>
        <v>preprocessing/TMRC20045/outputs/salmon_lpanamensis_v36/quant.sf</v>
      </c>
      <c r="BF76" s="12" t="str">
        <f t="shared" si="38"/>
        <v>preprocessing/TMRC20045/outputs/03hisat2_lpanamensis_v36/sno_gene_ID.count.xz</v>
      </c>
      <c r="BG76" s="19">
        <v>18196065</v>
      </c>
      <c r="BH76" s="19">
        <v>1091997</v>
      </c>
      <c r="BI76" s="20">
        <f t="shared" si="54"/>
        <v>0.9087630379255166</v>
      </c>
      <c r="BO76" s="59" t="str">
        <f>CONCATENATE("preprocessing/", A76, "/outputs/vcfutils_lpanamensis_v36/r1_trimmed_lpanamensis_v36_count.txt")</f>
        <v>preprocessing/TMRC20045/outputs/vcfutils_lpanamensis_v36/r1_trimmed_lpanamensis_v36_count.txt</v>
      </c>
      <c r="BP76" s="59" t="str">
        <f t="shared" si="41"/>
        <v>preprocessing/TMRC20045/outputs/40freebayes_lpanamensis_v36/all_tags.txt.xz</v>
      </c>
      <c r="BQ76" s="12">
        <v>9</v>
      </c>
      <c r="BR76" s="12">
        <v>61</v>
      </c>
      <c r="BS76" s="12">
        <v>199985</v>
      </c>
      <c r="BT76" s="12">
        <v>1</v>
      </c>
      <c r="BU76" s="24" t="s">
        <v>268</v>
      </c>
      <c r="BV76" s="24" t="s">
        <v>130</v>
      </c>
      <c r="BX76" s="12" t="s">
        <v>143</v>
      </c>
      <c r="BZ76" s="12" t="s">
        <v>142</v>
      </c>
    </row>
    <row r="77" spans="1:78" ht="16.5" x14ac:dyDescent="0.2">
      <c r="A77" s="12" t="s">
        <v>334</v>
      </c>
      <c r="B77" s="25">
        <v>12535</v>
      </c>
      <c r="C77" s="12" t="s">
        <v>77</v>
      </c>
      <c r="D77" s="13" t="s">
        <v>78</v>
      </c>
      <c r="E77" s="12" t="s">
        <v>251</v>
      </c>
      <c r="F77" s="29" t="s">
        <v>80</v>
      </c>
      <c r="G77" s="25">
        <v>12535</v>
      </c>
      <c r="H77" s="15" t="s">
        <v>81</v>
      </c>
      <c r="I77" s="12" t="s">
        <v>82</v>
      </c>
      <c r="J77" s="12" t="s">
        <v>83</v>
      </c>
      <c r="K77" s="12">
        <v>2</v>
      </c>
      <c r="L77" s="16" t="s">
        <v>84</v>
      </c>
      <c r="M77" s="13" t="s">
        <v>85</v>
      </c>
      <c r="N77" s="13" t="s">
        <v>86</v>
      </c>
      <c r="O77" s="13" t="s">
        <v>87</v>
      </c>
      <c r="P77" s="12" t="s">
        <v>88</v>
      </c>
      <c r="Q77" s="25" t="s">
        <v>89</v>
      </c>
      <c r="R77" s="16" t="s">
        <v>200</v>
      </c>
      <c r="S77" s="66" t="s">
        <v>333</v>
      </c>
      <c r="T77" s="16" t="s">
        <v>91</v>
      </c>
      <c r="U77" s="16" t="s">
        <v>92</v>
      </c>
      <c r="V77" s="13">
        <v>20210913</v>
      </c>
      <c r="W77" s="13">
        <v>20211111</v>
      </c>
      <c r="X77" s="13">
        <v>909</v>
      </c>
      <c r="Y77" s="13" t="s">
        <v>87</v>
      </c>
      <c r="Z77" s="12" t="s">
        <v>109</v>
      </c>
      <c r="AA77" s="40" t="s">
        <v>109</v>
      </c>
      <c r="AB77" s="40" t="s">
        <v>109</v>
      </c>
      <c r="AC77" s="12">
        <v>30</v>
      </c>
      <c r="AD77" s="12">
        <f t="shared" si="17"/>
        <v>27.8</v>
      </c>
      <c r="AE77" s="12">
        <v>20211223</v>
      </c>
      <c r="AF77" s="12">
        <v>20211223</v>
      </c>
      <c r="AG77" s="12">
        <v>0.7</v>
      </c>
      <c r="AH77" s="12">
        <v>0.6</v>
      </c>
      <c r="AI77" s="12" t="s">
        <v>87</v>
      </c>
      <c r="AJ77" s="12">
        <v>1</v>
      </c>
      <c r="AK77" s="12" t="str">
        <f>VLOOKUP(AJ77, Indexes!$A$2:$B$49, 2)</f>
        <v>ATCACG</v>
      </c>
      <c r="AL77" s="13">
        <v>28</v>
      </c>
      <c r="AM77" s="13">
        <v>15</v>
      </c>
      <c r="AN77" s="13">
        <v>20220103</v>
      </c>
      <c r="BF77" s="12" t="str">
        <f>CONCATENATE("preprocessing/", A77, "/outputs/03hisat2_lpanamensis_v36/sno_gene_ID.count.xz")</f>
        <v>preprocessing/TMRC20105/outputs/03hisat2_lpanamensis_v36/sno_gene_ID.count.xz</v>
      </c>
      <c r="BG77" s="19"/>
      <c r="BH77" s="19"/>
      <c r="BP77" s="59" t="str">
        <f t="shared" si="41"/>
        <v>preprocessing/TMRC20105/outputs/40freebayes_lpanamensis_v36/all_tags.txt.xz</v>
      </c>
      <c r="BU77" s="12" t="s">
        <v>88</v>
      </c>
      <c r="BV77" s="12" t="s">
        <v>97</v>
      </c>
      <c r="BX77" s="12" t="s">
        <v>119</v>
      </c>
      <c r="BZ77" s="12" t="s">
        <v>97</v>
      </c>
    </row>
    <row r="78" spans="1:78" ht="16.5" x14ac:dyDescent="0.25">
      <c r="A78" s="12" t="s">
        <v>335</v>
      </c>
      <c r="B78" s="43">
        <v>13978</v>
      </c>
      <c r="C78" s="12" t="s">
        <v>77</v>
      </c>
      <c r="D78" s="13" t="s">
        <v>78</v>
      </c>
      <c r="E78" s="12" t="s">
        <v>235</v>
      </c>
      <c r="F78" s="29" t="s">
        <v>80</v>
      </c>
      <c r="G78" s="43">
        <v>13978</v>
      </c>
      <c r="H78" s="15" t="s">
        <v>81</v>
      </c>
      <c r="I78" s="12" t="s">
        <v>82</v>
      </c>
      <c r="J78" s="12" t="s">
        <v>83</v>
      </c>
      <c r="K78" s="12">
        <v>2</v>
      </c>
      <c r="L78" s="16" t="s">
        <v>84</v>
      </c>
      <c r="M78" s="72" t="s">
        <v>101</v>
      </c>
      <c r="N78" s="21" t="s">
        <v>102</v>
      </c>
      <c r="O78" s="16" t="s">
        <v>87</v>
      </c>
      <c r="P78" s="34" t="s">
        <v>320</v>
      </c>
      <c r="Q78" s="25" t="s">
        <v>321</v>
      </c>
      <c r="R78" s="16" t="s">
        <v>200</v>
      </c>
      <c r="S78" s="66" t="s">
        <v>336</v>
      </c>
      <c r="T78" s="16" t="s">
        <v>91</v>
      </c>
      <c r="U78" s="16" t="s">
        <v>92</v>
      </c>
      <c r="V78" s="13">
        <v>20210913</v>
      </c>
      <c r="W78" s="13">
        <v>20210914</v>
      </c>
      <c r="X78" s="13" t="s">
        <v>109</v>
      </c>
      <c r="Y78" s="13" t="s">
        <v>109</v>
      </c>
      <c r="Z78" s="40">
        <v>620.16999999999996</v>
      </c>
      <c r="AA78" s="40">
        <v>2.17</v>
      </c>
      <c r="AB78" s="40">
        <v>2.39</v>
      </c>
      <c r="AC78" s="12">
        <v>30</v>
      </c>
      <c r="AD78" s="12">
        <f t="shared" ref="AD78:AD96" si="55">AC78-(1.5+AG78)</f>
        <v>27.37</v>
      </c>
      <c r="AE78" s="12">
        <v>20210923</v>
      </c>
      <c r="AF78" s="62"/>
      <c r="AG78" s="40">
        <v>1.1299999999999999</v>
      </c>
      <c r="AH78" s="12">
        <v>0.7</v>
      </c>
      <c r="AJ78" s="13">
        <v>2</v>
      </c>
      <c r="AK78" s="12" t="str">
        <f>VLOOKUP(AJ78, Indexes!$A$2:$B$49, 2)</f>
        <v>CGATGT</v>
      </c>
      <c r="AL78" s="13">
        <v>28</v>
      </c>
      <c r="AM78" s="13">
        <v>15</v>
      </c>
      <c r="AN78" s="13">
        <v>20211012</v>
      </c>
      <c r="AX78" s="54">
        <v>39145630</v>
      </c>
      <c r="AY78" s="54">
        <v>35717219</v>
      </c>
      <c r="BA78" s="12" t="str">
        <f t="shared" ref="BA78:BA79" si="56">CONCATENATE("preprocessing/",A78, "/outputs/salmon_lpanamensis_v36/quant.sf")</f>
        <v>preprocessing/TMRC20108/outputs/salmon_lpanamensis_v36/quant.sf</v>
      </c>
      <c r="BB78" s="54"/>
      <c r="BF78" s="12" t="str">
        <f t="shared" ref="BF78:BF79" si="57">CONCATENATE("preprocessing/", A78, "/outputs/03hisat2_lpanamensis_v36/sno_gene_ID.count.xz")</f>
        <v>preprocessing/TMRC20108/outputs/03hisat2_lpanamensis_v36/sno_gene_ID.count.xz</v>
      </c>
      <c r="BG78" s="54">
        <v>29972608</v>
      </c>
      <c r="BH78" s="54">
        <v>1713197</v>
      </c>
      <c r="BI78" s="20">
        <f t="shared" ref="BI78:BI79" si="58">(BH78+BG78)/AY78</f>
        <v>0.88712967826526468</v>
      </c>
      <c r="BP78" s="59" t="str">
        <f t="shared" si="41"/>
        <v>preprocessing/TMRC20108/outputs/40freebayes_lpanamensis_v36/all_tags.txt.xz</v>
      </c>
      <c r="BU78" s="34" t="s">
        <v>320</v>
      </c>
      <c r="BV78" s="38" t="s">
        <v>323</v>
      </c>
      <c r="BW78" s="12" t="s">
        <v>337</v>
      </c>
      <c r="BX78" s="12" t="s">
        <v>172</v>
      </c>
      <c r="BZ78" s="12" t="s">
        <v>97</v>
      </c>
    </row>
    <row r="79" spans="1:78" ht="16.5" x14ac:dyDescent="0.25">
      <c r="A79" s="12" t="s">
        <v>338</v>
      </c>
      <c r="B79" s="43">
        <v>14016</v>
      </c>
      <c r="C79" s="12" t="s">
        <v>77</v>
      </c>
      <c r="D79" s="13" t="s">
        <v>78</v>
      </c>
      <c r="E79" s="12" t="s">
        <v>235</v>
      </c>
      <c r="F79" s="29" t="s">
        <v>80</v>
      </c>
      <c r="G79" s="43">
        <v>14016</v>
      </c>
      <c r="H79" s="15" t="s">
        <v>81</v>
      </c>
      <c r="I79" s="12" t="s">
        <v>82</v>
      </c>
      <c r="J79" s="12" t="s">
        <v>83</v>
      </c>
      <c r="K79" s="12">
        <v>2</v>
      </c>
      <c r="L79" s="16" t="s">
        <v>84</v>
      </c>
      <c r="M79" s="13" t="s">
        <v>85</v>
      </c>
      <c r="N79" s="13" t="s">
        <v>86</v>
      </c>
      <c r="O79" s="13" t="s">
        <v>87</v>
      </c>
      <c r="P79" s="12" t="s">
        <v>103</v>
      </c>
      <c r="Q79" s="25" t="s">
        <v>104</v>
      </c>
      <c r="R79" s="16" t="s">
        <v>200</v>
      </c>
      <c r="S79" s="66" t="s">
        <v>339</v>
      </c>
      <c r="T79" s="70" t="s">
        <v>106</v>
      </c>
      <c r="U79" s="16" t="s">
        <v>92</v>
      </c>
      <c r="V79" s="13">
        <v>20210913</v>
      </c>
      <c r="W79" s="13">
        <v>20210914</v>
      </c>
      <c r="X79" s="13" t="s">
        <v>109</v>
      </c>
      <c r="Y79" s="13" t="s">
        <v>109</v>
      </c>
      <c r="Z79" s="40">
        <v>902.61</v>
      </c>
      <c r="AA79" s="40">
        <v>2.1800000000000002</v>
      </c>
      <c r="AB79" s="40">
        <v>2.41</v>
      </c>
      <c r="AC79" s="12">
        <v>30</v>
      </c>
      <c r="AD79" s="12">
        <f t="shared" si="55"/>
        <v>27.72</v>
      </c>
      <c r="AE79" s="12">
        <v>20210923</v>
      </c>
      <c r="AF79" s="62"/>
      <c r="AG79" s="40">
        <v>0.78</v>
      </c>
      <c r="AH79" s="12">
        <v>0.7</v>
      </c>
      <c r="AJ79" s="12">
        <v>3</v>
      </c>
      <c r="AK79" s="12" t="str">
        <f>VLOOKUP(AJ79, Indexes!$A$2:$B$49, 2)</f>
        <v>TTAGGC</v>
      </c>
      <c r="AL79" s="13">
        <v>28</v>
      </c>
      <c r="AM79" s="13">
        <v>15</v>
      </c>
      <c r="AN79" s="13">
        <v>20211012</v>
      </c>
      <c r="AX79" s="54">
        <v>31298494</v>
      </c>
      <c r="AY79" s="54">
        <v>28537231</v>
      </c>
      <c r="BA79" s="12" t="str">
        <f t="shared" si="56"/>
        <v>preprocessing/TMRC20109/outputs/salmon_lpanamensis_v36/quant.sf</v>
      </c>
      <c r="BF79" s="12" t="str">
        <f t="shared" si="57"/>
        <v>preprocessing/TMRC20109/outputs/03hisat2_lpanamensis_v36/sno_gene_ID.count.xz</v>
      </c>
      <c r="BG79" s="54">
        <v>25229966</v>
      </c>
      <c r="BH79" s="54">
        <v>1633776</v>
      </c>
      <c r="BI79" s="20">
        <f t="shared" si="58"/>
        <v>0.94135769514568535</v>
      </c>
      <c r="BP79" s="59" t="str">
        <f t="shared" si="41"/>
        <v>preprocessing/TMRC20109/outputs/40freebayes_lpanamensis_v36/all_tags.txt.xz</v>
      </c>
      <c r="BU79" s="12" t="s">
        <v>103</v>
      </c>
      <c r="BV79" s="12" t="s">
        <v>130</v>
      </c>
      <c r="BX79" s="12" t="s">
        <v>107</v>
      </c>
      <c r="BZ79" s="12" t="s">
        <v>130</v>
      </c>
    </row>
    <row r="80" spans="1:78" ht="16.5" x14ac:dyDescent="0.2">
      <c r="A80" s="12" t="s">
        <v>340</v>
      </c>
      <c r="B80" s="43">
        <v>14056</v>
      </c>
      <c r="C80" s="12" t="s">
        <v>77</v>
      </c>
      <c r="D80" s="13" t="s">
        <v>78</v>
      </c>
      <c r="E80" s="12" t="s">
        <v>235</v>
      </c>
      <c r="F80" s="29" t="s">
        <v>80</v>
      </c>
      <c r="G80" s="43">
        <v>14056</v>
      </c>
      <c r="H80" s="15" t="s">
        <v>81</v>
      </c>
      <c r="I80" s="12" t="s">
        <v>82</v>
      </c>
      <c r="J80" s="12" t="s">
        <v>83</v>
      </c>
      <c r="K80" s="12">
        <v>2</v>
      </c>
      <c r="L80" s="16" t="s">
        <v>84</v>
      </c>
      <c r="M80" s="13" t="s">
        <v>85</v>
      </c>
      <c r="N80" s="13" t="s">
        <v>86</v>
      </c>
      <c r="O80" s="13" t="s">
        <v>87</v>
      </c>
      <c r="P80" s="12" t="s">
        <v>88</v>
      </c>
      <c r="Q80" s="25" t="s">
        <v>89</v>
      </c>
      <c r="R80" s="16" t="s">
        <v>200</v>
      </c>
      <c r="S80" s="66" t="s">
        <v>314</v>
      </c>
      <c r="T80" s="16" t="s">
        <v>91</v>
      </c>
      <c r="U80" s="16" t="s">
        <v>92</v>
      </c>
      <c r="V80" s="13">
        <v>20210913</v>
      </c>
      <c r="W80" s="13">
        <v>20210914</v>
      </c>
      <c r="X80" s="13" t="s">
        <v>109</v>
      </c>
      <c r="Y80" s="13" t="s">
        <v>109</v>
      </c>
      <c r="Z80" s="40">
        <v>731.94</v>
      </c>
      <c r="AA80" s="40">
        <v>2.1800000000000002</v>
      </c>
      <c r="AB80" s="40">
        <v>2.2799999999999998</v>
      </c>
      <c r="AC80" s="12">
        <v>30</v>
      </c>
      <c r="AD80" s="12">
        <f t="shared" si="55"/>
        <v>27.54</v>
      </c>
      <c r="AE80" s="12">
        <v>20210923</v>
      </c>
      <c r="AF80" s="62"/>
      <c r="AG80" s="40">
        <v>0.96</v>
      </c>
      <c r="AH80" s="12">
        <v>0.7</v>
      </c>
      <c r="AJ80" s="13">
        <v>4</v>
      </c>
      <c r="AK80" s="12" t="str">
        <f>VLOOKUP(AJ80, Indexes!$A$2:$B$49, 2)</f>
        <v>TGACCA</v>
      </c>
      <c r="AL80" s="13">
        <v>28</v>
      </c>
      <c r="AM80" s="13">
        <v>15</v>
      </c>
      <c r="AN80" s="13">
        <v>20211012</v>
      </c>
      <c r="BF80" s="12" t="str">
        <f>CONCATENATE("preprocessing/", A80, "/outputs/03hisat2_lpanamensis_v36/sno_gene_ID.count.xz")</f>
        <v>preprocessing/TMRC20098/outputs/03hisat2_lpanamensis_v36/sno_gene_ID.count.xz</v>
      </c>
      <c r="BG80" s="19"/>
      <c r="BH80" s="19"/>
      <c r="BP80" s="59" t="str">
        <f t="shared" si="41"/>
        <v>preprocessing/TMRC20098/outputs/40freebayes_lpanamensis_v36/all_tags.txt.xz</v>
      </c>
      <c r="BU80" s="12" t="s">
        <v>88</v>
      </c>
      <c r="BV80" s="12" t="s">
        <v>97</v>
      </c>
      <c r="BX80" s="12" t="s">
        <v>172</v>
      </c>
      <c r="BZ80" s="12" t="s">
        <v>97</v>
      </c>
    </row>
    <row r="81" spans="1:78" ht="16.5" x14ac:dyDescent="0.2">
      <c r="A81" s="12" t="s">
        <v>341</v>
      </c>
      <c r="B81" s="44">
        <v>13787</v>
      </c>
      <c r="C81" s="12" t="s">
        <v>77</v>
      </c>
      <c r="D81" s="13" t="s">
        <v>78</v>
      </c>
      <c r="E81" s="12" t="s">
        <v>235</v>
      </c>
      <c r="F81" s="29" t="s">
        <v>80</v>
      </c>
      <c r="G81" s="44">
        <v>13787</v>
      </c>
      <c r="H81" s="15" t="s">
        <v>81</v>
      </c>
      <c r="I81" s="12" t="s">
        <v>82</v>
      </c>
      <c r="J81" s="12" t="s">
        <v>83</v>
      </c>
      <c r="K81" s="12">
        <v>2</v>
      </c>
      <c r="L81" s="16" t="s">
        <v>84</v>
      </c>
      <c r="M81" s="12" t="s">
        <v>101</v>
      </c>
      <c r="N81" s="13" t="s">
        <v>102</v>
      </c>
      <c r="O81" s="13" t="s">
        <v>87</v>
      </c>
      <c r="P81" s="12" t="s">
        <v>103</v>
      </c>
      <c r="Q81" s="25" t="s">
        <v>104</v>
      </c>
      <c r="R81" s="16" t="s">
        <v>200</v>
      </c>
      <c r="S81" s="66" t="s">
        <v>342</v>
      </c>
      <c r="T81" s="70" t="s">
        <v>106</v>
      </c>
      <c r="U81" s="16" t="s">
        <v>92</v>
      </c>
      <c r="V81" s="13">
        <v>20210913</v>
      </c>
      <c r="W81" s="13">
        <v>20210914</v>
      </c>
      <c r="X81" s="13" t="s">
        <v>109</v>
      </c>
      <c r="Y81" s="13" t="s">
        <v>109</v>
      </c>
      <c r="Z81" s="40">
        <v>672.14</v>
      </c>
      <c r="AA81" s="40">
        <v>2.21</v>
      </c>
      <c r="AB81" s="40">
        <v>1.29</v>
      </c>
      <c r="AC81" s="12">
        <v>30</v>
      </c>
      <c r="AD81" s="12">
        <f t="shared" si="55"/>
        <v>27.46</v>
      </c>
      <c r="AE81" s="12">
        <v>20210923</v>
      </c>
      <c r="AF81" s="62"/>
      <c r="AG81" s="40">
        <v>1.04</v>
      </c>
      <c r="AH81" s="12">
        <v>0.7</v>
      </c>
      <c r="AJ81" s="12">
        <v>5</v>
      </c>
      <c r="AK81" s="12" t="str">
        <f>VLOOKUP(AJ81, Indexes!$A$2:$B$49, 2)</f>
        <v>ACAGTG</v>
      </c>
      <c r="AL81" s="13">
        <v>28</v>
      </c>
      <c r="AM81" s="13">
        <v>15</v>
      </c>
      <c r="AN81" s="13">
        <v>20211012</v>
      </c>
      <c r="BF81" s="12" t="str">
        <f>CONCATENATE("preprocessing/", A81, "/outputs/03hisat2_lpanamensis_v36/sno_gene_ID.count.xz")</f>
        <v>preprocessing/TMRC20096/outputs/03hisat2_lpanamensis_v36/sno_gene_ID.count.xz</v>
      </c>
      <c r="BG81" s="19"/>
      <c r="BH81" s="19"/>
      <c r="BP81" s="59" t="str">
        <f t="shared" si="41"/>
        <v>preprocessing/TMRC20096/outputs/40freebayes_lpanamensis_v36/all_tags.txt.xz</v>
      </c>
      <c r="BU81" s="12" t="s">
        <v>103</v>
      </c>
      <c r="BV81" s="12" t="s">
        <v>130</v>
      </c>
      <c r="BX81" s="12" t="s">
        <v>107</v>
      </c>
      <c r="BZ81" s="12" t="s">
        <v>130</v>
      </c>
    </row>
    <row r="82" spans="1:78" ht="16.5" x14ac:dyDescent="0.2">
      <c r="A82" s="12" t="s">
        <v>343</v>
      </c>
      <c r="B82" s="43">
        <v>14111</v>
      </c>
      <c r="C82" s="12" t="s">
        <v>77</v>
      </c>
      <c r="D82" s="13" t="s">
        <v>78</v>
      </c>
      <c r="E82" s="12" t="s">
        <v>235</v>
      </c>
      <c r="F82" s="29" t="s">
        <v>80</v>
      </c>
      <c r="G82" s="43">
        <v>14111</v>
      </c>
      <c r="H82" s="15" t="s">
        <v>81</v>
      </c>
      <c r="I82" s="12" t="s">
        <v>82</v>
      </c>
      <c r="J82" s="12" t="s">
        <v>83</v>
      </c>
      <c r="K82" s="12">
        <v>2</v>
      </c>
      <c r="L82" s="16" t="s">
        <v>84</v>
      </c>
      <c r="M82" s="12" t="s">
        <v>101</v>
      </c>
      <c r="N82" s="13" t="s">
        <v>102</v>
      </c>
      <c r="O82" s="13" t="s">
        <v>87</v>
      </c>
      <c r="P82" s="12" t="s">
        <v>103</v>
      </c>
      <c r="Q82" s="25" t="s">
        <v>104</v>
      </c>
      <c r="R82" s="16" t="s">
        <v>200</v>
      </c>
      <c r="S82" s="66" t="s">
        <v>344</v>
      </c>
      <c r="T82" s="16" t="s">
        <v>91</v>
      </c>
      <c r="U82" s="16" t="s">
        <v>92</v>
      </c>
      <c r="V82" s="13">
        <v>20210913</v>
      </c>
      <c r="W82" s="13">
        <v>20210914</v>
      </c>
      <c r="X82" s="13" t="s">
        <v>109</v>
      </c>
      <c r="Y82" s="13" t="s">
        <v>109</v>
      </c>
      <c r="Z82" s="40">
        <v>994.37</v>
      </c>
      <c r="AA82" s="40">
        <v>2.17</v>
      </c>
      <c r="AB82" s="40">
        <v>2.42</v>
      </c>
      <c r="AC82" s="12">
        <v>30</v>
      </c>
      <c r="AD82" s="12">
        <f t="shared" si="55"/>
        <v>27.8</v>
      </c>
      <c r="AE82" s="12">
        <v>20210923</v>
      </c>
      <c r="AF82" s="62"/>
      <c r="AG82" s="40">
        <v>0.7</v>
      </c>
      <c r="AH82" s="12">
        <v>0.7</v>
      </c>
      <c r="AJ82" s="12">
        <v>7</v>
      </c>
      <c r="AK82" s="12" t="str">
        <f>VLOOKUP(AJ82, Indexes!$A$2:$B$49, 2)</f>
        <v>CAGATC</v>
      </c>
      <c r="AL82" s="13">
        <v>28</v>
      </c>
      <c r="AM82" s="13">
        <v>15</v>
      </c>
      <c r="AN82" s="13">
        <v>20211012</v>
      </c>
      <c r="BF82" s="12" t="str">
        <f>CONCATENATE("preprocessing/", A82, "/outputs/03hisat2_lpanamensis_v36/sno_gene_ID.count.xz")</f>
        <v>preprocessing/TMRC20101/outputs/03hisat2_lpanamensis_v36/sno_gene_ID.count.xz</v>
      </c>
      <c r="BG82" s="19"/>
      <c r="BH82" s="19"/>
      <c r="BP82" s="59" t="str">
        <f t="shared" si="41"/>
        <v>preprocessing/TMRC20101/outputs/40freebayes_lpanamensis_v36/all_tags.txt.xz</v>
      </c>
      <c r="BU82" s="12" t="s">
        <v>103</v>
      </c>
      <c r="BV82" s="12" t="s">
        <v>130</v>
      </c>
      <c r="BX82" s="12" t="s">
        <v>107</v>
      </c>
      <c r="BZ82" s="12" t="s">
        <v>130</v>
      </c>
    </row>
    <row r="83" spans="1:78" ht="16.5" x14ac:dyDescent="0.2">
      <c r="A83" s="12" t="s">
        <v>345</v>
      </c>
      <c r="B83" s="43">
        <v>12556</v>
      </c>
      <c r="C83" s="12" t="s">
        <v>77</v>
      </c>
      <c r="D83" s="13" t="s">
        <v>78</v>
      </c>
      <c r="E83" s="12" t="s">
        <v>235</v>
      </c>
      <c r="F83" s="29" t="s">
        <v>80</v>
      </c>
      <c r="G83" s="43">
        <v>12556</v>
      </c>
      <c r="H83" s="15" t="s">
        <v>81</v>
      </c>
      <c r="I83" s="12" t="s">
        <v>82</v>
      </c>
      <c r="J83" s="12" t="s">
        <v>83</v>
      </c>
      <c r="K83" s="12">
        <v>2</v>
      </c>
      <c r="L83" s="16" t="s">
        <v>84</v>
      </c>
      <c r="M83" s="12" t="s">
        <v>101</v>
      </c>
      <c r="N83" s="13" t="s">
        <v>102</v>
      </c>
      <c r="O83" s="13" t="s">
        <v>87</v>
      </c>
      <c r="P83" s="12" t="s">
        <v>103</v>
      </c>
      <c r="Q83" s="13" t="s">
        <v>104</v>
      </c>
      <c r="R83" s="16" t="s">
        <v>200</v>
      </c>
      <c r="S83" s="66" t="s">
        <v>346</v>
      </c>
      <c r="T83" s="70" t="s">
        <v>106</v>
      </c>
      <c r="U83" s="16" t="s">
        <v>92</v>
      </c>
      <c r="V83" s="13">
        <v>20210913</v>
      </c>
      <c r="W83" s="13">
        <v>20210914</v>
      </c>
      <c r="X83" s="13" t="s">
        <v>109</v>
      </c>
      <c r="Y83" s="13" t="s">
        <v>109</v>
      </c>
      <c r="Z83" s="40">
        <v>735.6</v>
      </c>
      <c r="AA83" s="40">
        <v>2.1</v>
      </c>
      <c r="AB83" s="40">
        <v>1.98</v>
      </c>
      <c r="AC83" s="12">
        <v>30</v>
      </c>
      <c r="AD83" s="12">
        <f t="shared" si="55"/>
        <v>27.55</v>
      </c>
      <c r="AE83" s="12">
        <v>20210923</v>
      </c>
      <c r="AF83" s="62"/>
      <c r="AG83" s="40">
        <v>0.95</v>
      </c>
      <c r="AH83" s="12">
        <v>0.7</v>
      </c>
      <c r="AJ83" s="12">
        <v>8</v>
      </c>
      <c r="AK83" s="12" t="str">
        <f>VLOOKUP(AJ83, Indexes!$A$2:$B$49, 2)</f>
        <v>ACTTGA</v>
      </c>
      <c r="AL83" s="13">
        <v>28</v>
      </c>
      <c r="AM83" s="13">
        <v>15</v>
      </c>
      <c r="AN83" s="13">
        <v>20211012</v>
      </c>
      <c r="AO83" s="12" t="s">
        <v>347</v>
      </c>
      <c r="BF83" s="12" t="str">
        <f>CONCATENATE("preprocessing/", A83, "/outputs/03hisat2_lpanamensis_v36/sno_gene_ID.count.xz")</f>
        <v>preprocessing/TMRC20092/outputs/03hisat2_lpanamensis_v36/sno_gene_ID.count.xz</v>
      </c>
      <c r="BG83" s="19"/>
      <c r="BH83" s="19"/>
      <c r="BP83" s="59" t="str">
        <f t="shared" si="41"/>
        <v>preprocessing/TMRC20092/outputs/40freebayes_lpanamensis_v36/all_tags.txt.xz</v>
      </c>
      <c r="BU83" s="12" t="s">
        <v>103</v>
      </c>
      <c r="BV83" s="12" t="s">
        <v>130</v>
      </c>
      <c r="BX83" s="12" t="s">
        <v>107</v>
      </c>
      <c r="BZ83" s="12" t="s">
        <v>130</v>
      </c>
    </row>
    <row r="84" spans="1:78" ht="16.5" x14ac:dyDescent="0.2">
      <c r="A84" s="12" t="s">
        <v>349</v>
      </c>
      <c r="B84" s="65">
        <v>14093</v>
      </c>
      <c r="C84" s="12" t="s">
        <v>77</v>
      </c>
      <c r="D84" s="13" t="s">
        <v>78</v>
      </c>
      <c r="E84" s="12" t="s">
        <v>251</v>
      </c>
      <c r="F84" s="29" t="s">
        <v>80</v>
      </c>
      <c r="G84" s="43">
        <v>14093</v>
      </c>
      <c r="H84" s="15" t="s">
        <v>81</v>
      </c>
      <c r="I84" s="12" t="s">
        <v>82</v>
      </c>
      <c r="J84" s="12" t="s">
        <v>83</v>
      </c>
      <c r="K84" s="12">
        <v>2</v>
      </c>
      <c r="L84" s="16" t="s">
        <v>84</v>
      </c>
      <c r="M84" s="13" t="s">
        <v>85</v>
      </c>
      <c r="N84" s="13" t="s">
        <v>86</v>
      </c>
      <c r="O84" s="13" t="s">
        <v>87</v>
      </c>
      <c r="P84" s="12" t="s">
        <v>88</v>
      </c>
      <c r="Q84" s="13" t="s">
        <v>89</v>
      </c>
      <c r="R84" s="16" t="s">
        <v>200</v>
      </c>
      <c r="S84" s="66" t="s">
        <v>348</v>
      </c>
      <c r="T84" s="16" t="s">
        <v>91</v>
      </c>
      <c r="U84" s="16" t="s">
        <v>92</v>
      </c>
      <c r="V84" s="13">
        <v>20210913</v>
      </c>
      <c r="W84" s="13">
        <v>20211111</v>
      </c>
      <c r="X84" s="13">
        <v>582</v>
      </c>
      <c r="Y84" s="13" t="s">
        <v>87</v>
      </c>
      <c r="Z84" s="40" t="s">
        <v>109</v>
      </c>
      <c r="AA84" s="40" t="s">
        <v>109</v>
      </c>
      <c r="AB84" s="40" t="s">
        <v>109</v>
      </c>
      <c r="AC84" s="12">
        <v>30</v>
      </c>
      <c r="AD84" s="12">
        <f t="shared" si="55"/>
        <v>27.6</v>
      </c>
      <c r="AE84" s="12">
        <v>20211221</v>
      </c>
      <c r="AF84" s="12">
        <v>20211221</v>
      </c>
      <c r="AG84" s="40">
        <v>0.9</v>
      </c>
      <c r="AH84" s="12">
        <v>0.5</v>
      </c>
      <c r="AI84" s="12" t="s">
        <v>87</v>
      </c>
      <c r="AJ84" s="12">
        <v>22</v>
      </c>
      <c r="AK84" s="12" t="str">
        <f>VLOOKUP(AJ84, Indexes!$A$2:$B$49, 2)</f>
        <v>CGTACG</v>
      </c>
      <c r="AL84" s="13">
        <v>28</v>
      </c>
      <c r="AM84" s="13">
        <v>15</v>
      </c>
      <c r="AN84" s="13">
        <v>20220103</v>
      </c>
      <c r="BF84" s="12" t="str">
        <f t="shared" ref="BF84:BF92" si="59">CONCATENATE("preprocessing/", A84, "/outputs/03hisat2_lpanamensis_v36/sno_gene_ID.count.xz")</f>
        <v>preprocessing/TMRC20082/outputs/03hisat2_lpanamensis_v36/sno_gene_ID.count.xz</v>
      </c>
      <c r="BG84" s="19"/>
      <c r="BH84" s="19"/>
      <c r="BP84" s="59" t="str">
        <f t="shared" si="41"/>
        <v>preprocessing/TMRC20082/outputs/40freebayes_lpanamensis_v36/all_tags.txt.xz</v>
      </c>
      <c r="BU84" s="12" t="s">
        <v>88</v>
      </c>
      <c r="BV84" s="12" t="s">
        <v>97</v>
      </c>
      <c r="BX84" s="12" t="s">
        <v>287</v>
      </c>
      <c r="BZ84" s="12" t="s">
        <v>97</v>
      </c>
    </row>
    <row r="85" spans="1:78" ht="16.5" x14ac:dyDescent="0.2">
      <c r="A85" s="12" t="s">
        <v>350</v>
      </c>
      <c r="B85" s="44">
        <v>14149</v>
      </c>
      <c r="C85" s="12" t="s">
        <v>77</v>
      </c>
      <c r="D85" s="13" t="s">
        <v>78</v>
      </c>
      <c r="E85" s="12" t="s">
        <v>235</v>
      </c>
      <c r="F85" s="29" t="s">
        <v>80</v>
      </c>
      <c r="G85" s="44">
        <v>14149</v>
      </c>
      <c r="H85" s="15" t="s">
        <v>81</v>
      </c>
      <c r="I85" s="12" t="s">
        <v>82</v>
      </c>
      <c r="J85" s="12" t="s">
        <v>83</v>
      </c>
      <c r="K85" s="12">
        <v>2</v>
      </c>
      <c r="L85" s="16" t="s">
        <v>84</v>
      </c>
      <c r="M85" s="13" t="s">
        <v>85</v>
      </c>
      <c r="N85" s="13" t="s">
        <v>86</v>
      </c>
      <c r="O85" s="12" t="s">
        <v>87</v>
      </c>
      <c r="P85" s="12" t="s">
        <v>88</v>
      </c>
      <c r="Q85" s="13" t="s">
        <v>89</v>
      </c>
      <c r="R85" s="16" t="s">
        <v>200</v>
      </c>
      <c r="S85" s="67" t="s">
        <v>351</v>
      </c>
      <c r="T85" s="16" t="s">
        <v>91</v>
      </c>
      <c r="U85" s="16" t="s">
        <v>92</v>
      </c>
      <c r="V85" s="13">
        <v>20210913</v>
      </c>
      <c r="W85" s="13">
        <v>20210914</v>
      </c>
      <c r="X85" s="13" t="s">
        <v>109</v>
      </c>
      <c r="Y85" s="13" t="s">
        <v>109</v>
      </c>
      <c r="Z85" s="40">
        <v>869.81</v>
      </c>
      <c r="AA85" s="40">
        <v>2.11</v>
      </c>
      <c r="AB85" s="40">
        <v>2.39</v>
      </c>
      <c r="AC85" s="12">
        <v>30</v>
      </c>
      <c r="AD85" s="12">
        <f t="shared" si="55"/>
        <v>27.7</v>
      </c>
      <c r="AE85" s="12">
        <v>20210930</v>
      </c>
      <c r="AF85" s="62"/>
      <c r="AG85" s="12">
        <v>0.8</v>
      </c>
      <c r="AH85" s="12">
        <v>0.7</v>
      </c>
      <c r="AJ85" s="12">
        <v>18</v>
      </c>
      <c r="AK85" s="12" t="str">
        <f>VLOOKUP(AJ85, Indexes!$A$2:$B$49, 2)</f>
        <v>GTCCGC</v>
      </c>
      <c r="AL85" s="13">
        <v>28</v>
      </c>
      <c r="AM85" s="13">
        <v>15</v>
      </c>
      <c r="AN85" s="13">
        <v>20211012</v>
      </c>
      <c r="BF85" s="12" t="str">
        <f t="shared" si="59"/>
        <v>preprocessing/TMRC20102/outputs/03hisat2_lpanamensis_v36/sno_gene_ID.count.xz</v>
      </c>
      <c r="BG85" s="19"/>
      <c r="BH85" s="19"/>
      <c r="BP85" s="59" t="str">
        <f t="shared" si="41"/>
        <v>preprocessing/TMRC20102/outputs/40freebayes_lpanamensis_v36/all_tags.txt.xz</v>
      </c>
      <c r="BU85" s="12" t="s">
        <v>88</v>
      </c>
      <c r="BV85" s="12" t="s">
        <v>97</v>
      </c>
      <c r="BX85" s="12" t="s">
        <v>172</v>
      </c>
      <c r="BZ85" s="12" t="s">
        <v>97</v>
      </c>
    </row>
    <row r="86" spans="1:78" ht="16.5" x14ac:dyDescent="0.2">
      <c r="A86" s="12" t="s">
        <v>352</v>
      </c>
      <c r="B86" s="43">
        <v>14096</v>
      </c>
      <c r="C86" s="12" t="s">
        <v>77</v>
      </c>
      <c r="D86" s="13" t="s">
        <v>78</v>
      </c>
      <c r="E86" s="12" t="s">
        <v>235</v>
      </c>
      <c r="F86" s="29" t="s">
        <v>80</v>
      </c>
      <c r="G86" s="43">
        <v>14096</v>
      </c>
      <c r="H86" s="15" t="s">
        <v>81</v>
      </c>
      <c r="I86" s="12" t="s">
        <v>82</v>
      </c>
      <c r="J86" s="12" t="s">
        <v>83</v>
      </c>
      <c r="K86" s="12">
        <v>2</v>
      </c>
      <c r="L86" s="16" t="s">
        <v>84</v>
      </c>
      <c r="M86" s="13" t="s">
        <v>85</v>
      </c>
      <c r="N86" s="13" t="s">
        <v>86</v>
      </c>
      <c r="O86" s="13" t="s">
        <v>87</v>
      </c>
      <c r="P86" s="12" t="s">
        <v>88</v>
      </c>
      <c r="Q86" s="13" t="s">
        <v>89</v>
      </c>
      <c r="R86" s="16" t="s">
        <v>200</v>
      </c>
      <c r="S86" s="66" t="s">
        <v>169</v>
      </c>
      <c r="T86" s="16" t="s">
        <v>91</v>
      </c>
      <c r="U86" s="16" t="s">
        <v>92</v>
      </c>
      <c r="V86" s="13">
        <v>20210913</v>
      </c>
      <c r="W86" s="13">
        <v>20210914</v>
      </c>
      <c r="X86" s="13" t="s">
        <v>109</v>
      </c>
      <c r="Y86" s="13" t="s">
        <v>109</v>
      </c>
      <c r="Z86" s="40">
        <v>713.15</v>
      </c>
      <c r="AA86" s="40">
        <v>2.1</v>
      </c>
      <c r="AB86" s="40">
        <v>1.34</v>
      </c>
      <c r="AC86" s="12">
        <v>30</v>
      </c>
      <c r="AD86" s="12">
        <f t="shared" si="55"/>
        <v>27.52</v>
      </c>
      <c r="AE86" s="12">
        <v>20210923</v>
      </c>
      <c r="AF86" s="62"/>
      <c r="AG86" s="40">
        <v>0.98</v>
      </c>
      <c r="AH86" s="12">
        <v>0.7</v>
      </c>
      <c r="AJ86" s="12">
        <v>10</v>
      </c>
      <c r="AK86" s="12" t="str">
        <f>VLOOKUP(AJ86, Indexes!$A$2:$B$49, 2)</f>
        <v>TAGCTT</v>
      </c>
      <c r="AL86" s="13">
        <v>28</v>
      </c>
      <c r="AM86" s="13">
        <v>15</v>
      </c>
      <c r="AN86" s="13">
        <v>20211012</v>
      </c>
      <c r="BF86" s="12" t="str">
        <f t="shared" si="59"/>
        <v>preprocessing/TMRC20099/outputs/03hisat2_lpanamensis_v36/sno_gene_ID.count.xz</v>
      </c>
      <c r="BG86" s="19"/>
      <c r="BH86" s="19"/>
      <c r="BP86" s="59" t="str">
        <f t="shared" si="41"/>
        <v>preprocessing/TMRC20099/outputs/40freebayes_lpanamensis_v36/all_tags.txt.xz</v>
      </c>
      <c r="BU86" s="12" t="s">
        <v>88</v>
      </c>
      <c r="BV86" s="12" t="s">
        <v>97</v>
      </c>
      <c r="BX86" s="12" t="s">
        <v>172</v>
      </c>
      <c r="BZ86" s="12" t="s">
        <v>97</v>
      </c>
    </row>
    <row r="87" spans="1:78" ht="16.5" x14ac:dyDescent="0.2">
      <c r="A87" s="12" t="s">
        <v>353</v>
      </c>
      <c r="B87" s="43">
        <v>14103</v>
      </c>
      <c r="C87" s="12" t="s">
        <v>77</v>
      </c>
      <c r="D87" s="13" t="s">
        <v>78</v>
      </c>
      <c r="E87" s="12" t="s">
        <v>235</v>
      </c>
      <c r="F87" s="29" t="s">
        <v>80</v>
      </c>
      <c r="G87" s="43">
        <v>14103</v>
      </c>
      <c r="H87" s="15" t="s">
        <v>81</v>
      </c>
      <c r="I87" s="12" t="s">
        <v>82</v>
      </c>
      <c r="J87" s="12" t="s">
        <v>83</v>
      </c>
      <c r="K87" s="12">
        <v>2</v>
      </c>
      <c r="L87" s="16" t="s">
        <v>84</v>
      </c>
      <c r="M87" s="13" t="s">
        <v>85</v>
      </c>
      <c r="N87" s="13" t="s">
        <v>86</v>
      </c>
      <c r="O87" s="13" t="s">
        <v>87</v>
      </c>
      <c r="P87" s="12" t="s">
        <v>88</v>
      </c>
      <c r="Q87" s="13" t="s">
        <v>89</v>
      </c>
      <c r="R87" s="16" t="s">
        <v>200</v>
      </c>
      <c r="S87" s="66" t="s">
        <v>354</v>
      </c>
      <c r="T87" s="16" t="s">
        <v>91</v>
      </c>
      <c r="U87" s="16" t="s">
        <v>92</v>
      </c>
      <c r="V87" s="13">
        <v>20210913</v>
      </c>
      <c r="W87" s="13">
        <v>20210914</v>
      </c>
      <c r="X87" s="13" t="s">
        <v>109</v>
      </c>
      <c r="Y87" s="13" t="s">
        <v>109</v>
      </c>
      <c r="Z87" s="40">
        <v>779.15</v>
      </c>
      <c r="AA87" s="40">
        <v>2.12</v>
      </c>
      <c r="AB87" s="40">
        <v>2.37</v>
      </c>
      <c r="AC87" s="12">
        <v>30</v>
      </c>
      <c r="AD87" s="12">
        <f t="shared" si="55"/>
        <v>27.6</v>
      </c>
      <c r="AE87" s="12">
        <v>20210923</v>
      </c>
      <c r="AF87" s="62"/>
      <c r="AG87" s="40">
        <v>0.9</v>
      </c>
      <c r="AH87" s="12">
        <v>0.7</v>
      </c>
      <c r="AJ87" s="13">
        <v>11</v>
      </c>
      <c r="AK87" s="12" t="str">
        <f>VLOOKUP(AJ87, Indexes!$A$2:$B$49, 2)</f>
        <v>GGCTAC</v>
      </c>
      <c r="AL87" s="13">
        <v>28</v>
      </c>
      <c r="AM87" s="13">
        <v>15</v>
      </c>
      <c r="AN87" s="13">
        <v>20211012</v>
      </c>
      <c r="BF87" s="12" t="str">
        <f t="shared" si="59"/>
        <v>preprocessing/TMRC20100/outputs/03hisat2_lpanamensis_v36/sno_gene_ID.count.xz</v>
      </c>
      <c r="BG87" s="19"/>
      <c r="BH87" s="19"/>
      <c r="BP87" s="59" t="str">
        <f t="shared" si="41"/>
        <v>preprocessing/TMRC20100/outputs/40freebayes_lpanamensis_v36/all_tags.txt.xz</v>
      </c>
      <c r="BU87" s="12" t="s">
        <v>88</v>
      </c>
      <c r="BV87" s="12" t="s">
        <v>97</v>
      </c>
      <c r="BX87" s="12" t="s">
        <v>172</v>
      </c>
      <c r="BZ87" s="12" t="s">
        <v>97</v>
      </c>
    </row>
    <row r="88" spans="1:78" ht="16.5" x14ac:dyDescent="0.2">
      <c r="A88" s="12" t="s">
        <v>355</v>
      </c>
      <c r="B88" s="45">
        <v>12479</v>
      </c>
      <c r="C88" s="12" t="s">
        <v>77</v>
      </c>
      <c r="D88" s="13" t="s">
        <v>78</v>
      </c>
      <c r="E88" s="12" t="s">
        <v>235</v>
      </c>
      <c r="F88" s="29" t="s">
        <v>80</v>
      </c>
      <c r="G88" s="45">
        <v>12479</v>
      </c>
      <c r="H88" s="15" t="s">
        <v>81</v>
      </c>
      <c r="I88" s="12" t="s">
        <v>82</v>
      </c>
      <c r="J88" s="12" t="s">
        <v>83</v>
      </c>
      <c r="K88" s="12">
        <v>2</v>
      </c>
      <c r="L88" s="16" t="s">
        <v>84</v>
      </c>
      <c r="M88" s="12" t="s">
        <v>101</v>
      </c>
      <c r="N88" s="13" t="s">
        <v>102</v>
      </c>
      <c r="O88" s="16" t="s">
        <v>87</v>
      </c>
      <c r="P88" s="12" t="s">
        <v>268</v>
      </c>
      <c r="Q88" s="13" t="s">
        <v>269</v>
      </c>
      <c r="R88" s="16" t="s">
        <v>200</v>
      </c>
      <c r="S88" s="66" t="s">
        <v>356</v>
      </c>
      <c r="T88" s="70" t="s">
        <v>106</v>
      </c>
      <c r="U88" s="16" t="s">
        <v>92</v>
      </c>
      <c r="V88" s="13">
        <v>20210913</v>
      </c>
      <c r="W88" s="13">
        <v>20210914</v>
      </c>
      <c r="X88" s="13" t="s">
        <v>109</v>
      </c>
      <c r="Y88" s="13" t="s">
        <v>109</v>
      </c>
      <c r="Z88" s="40">
        <v>676.26</v>
      </c>
      <c r="AA88" s="40">
        <v>2.08</v>
      </c>
      <c r="AB88" s="40">
        <v>2.31</v>
      </c>
      <c r="AC88" s="12">
        <v>30</v>
      </c>
      <c r="AD88" s="12">
        <f t="shared" si="55"/>
        <v>27.46</v>
      </c>
      <c r="AE88" s="12">
        <v>20210923</v>
      </c>
      <c r="AF88" s="62"/>
      <c r="AG88" s="40">
        <v>1.04</v>
      </c>
      <c r="AH88" s="12">
        <v>0.7</v>
      </c>
      <c r="AJ88" s="12">
        <v>12</v>
      </c>
      <c r="AK88" s="12" t="str">
        <f>VLOOKUP(AJ88, Indexes!$A$2:$B$49, 2)</f>
        <v>CTTGTA</v>
      </c>
      <c r="AL88" s="13">
        <v>28</v>
      </c>
      <c r="AM88" s="13">
        <v>15</v>
      </c>
      <c r="AN88" s="13">
        <v>20211012</v>
      </c>
      <c r="BF88" s="12" t="str">
        <f t="shared" si="59"/>
        <v>preprocessing/TMRC20091/outputs/03hisat2_lpanamensis_v36/sno_gene_ID.count.xz</v>
      </c>
      <c r="BG88" s="19"/>
      <c r="BH88" s="19"/>
      <c r="BP88" s="59" t="str">
        <f t="shared" si="41"/>
        <v>preprocessing/TMRC20091/outputs/40freebayes_lpanamensis_v36/all_tags.txt.xz</v>
      </c>
      <c r="BU88" s="24" t="s">
        <v>268</v>
      </c>
      <c r="BV88" s="69" t="s">
        <v>130</v>
      </c>
      <c r="BW88" s="12" t="s">
        <v>357</v>
      </c>
      <c r="BX88" s="12" t="s">
        <v>107</v>
      </c>
      <c r="BZ88" s="12" t="s">
        <v>130</v>
      </c>
    </row>
    <row r="89" spans="1:78" ht="16.5" x14ac:dyDescent="0.2">
      <c r="A89" s="12" t="s">
        <v>358</v>
      </c>
      <c r="B89" s="45">
        <v>4700</v>
      </c>
      <c r="C89" s="12" t="s">
        <v>77</v>
      </c>
      <c r="D89" s="13" t="s">
        <v>78</v>
      </c>
      <c r="E89" s="12" t="s">
        <v>235</v>
      </c>
      <c r="F89" s="29" t="s">
        <v>80</v>
      </c>
      <c r="G89" s="45">
        <v>4700</v>
      </c>
      <c r="H89" s="15" t="s">
        <v>81</v>
      </c>
      <c r="I89" s="12" t="s">
        <v>82</v>
      </c>
      <c r="J89" s="12" t="s">
        <v>83</v>
      </c>
      <c r="K89" s="12">
        <v>2</v>
      </c>
      <c r="L89" s="16" t="s">
        <v>84</v>
      </c>
      <c r="M89" s="13" t="s">
        <v>85</v>
      </c>
      <c r="N89" s="13" t="s">
        <v>86</v>
      </c>
      <c r="O89" s="16" t="s">
        <v>87</v>
      </c>
      <c r="P89" s="12" t="s">
        <v>268</v>
      </c>
      <c r="Q89" s="13" t="s">
        <v>269</v>
      </c>
      <c r="R89" s="16" t="s">
        <v>200</v>
      </c>
      <c r="S89" s="66" t="s">
        <v>236</v>
      </c>
      <c r="T89" s="70" t="s">
        <v>106</v>
      </c>
      <c r="U89" s="16" t="s">
        <v>92</v>
      </c>
      <c r="V89" s="13">
        <v>20210913</v>
      </c>
      <c r="W89" s="13">
        <v>20210914</v>
      </c>
      <c r="X89" s="13" t="s">
        <v>109</v>
      </c>
      <c r="Y89" s="13" t="s">
        <v>109</v>
      </c>
      <c r="Z89" s="40">
        <v>645.96</v>
      </c>
      <c r="AA89" s="40">
        <v>2.2000000000000002</v>
      </c>
      <c r="AB89" s="40">
        <v>2.08</v>
      </c>
      <c r="AC89" s="12">
        <v>30</v>
      </c>
      <c r="AD89" s="12">
        <f t="shared" si="55"/>
        <v>27.42</v>
      </c>
      <c r="AE89" s="12">
        <v>20210930</v>
      </c>
      <c r="AF89" s="62"/>
      <c r="AG89" s="40">
        <v>1.08</v>
      </c>
      <c r="AH89" s="40">
        <v>0.7</v>
      </c>
      <c r="AJ89" s="12">
        <v>23</v>
      </c>
      <c r="AK89" s="12" t="str">
        <f>VLOOKUP(AJ89, Indexes!$A$2:$B$49, 2)</f>
        <v>GAGTGG</v>
      </c>
      <c r="AL89" s="13">
        <v>28</v>
      </c>
      <c r="AM89" s="13">
        <v>15</v>
      </c>
      <c r="AN89" s="13">
        <v>20211012</v>
      </c>
      <c r="BF89" s="12" t="str">
        <f t="shared" si="59"/>
        <v>preprocessing/TMRC20084/outputs/03hisat2_lpanamensis_v36/sno_gene_ID.count.xz</v>
      </c>
      <c r="BG89" s="19"/>
      <c r="BH89" s="19"/>
      <c r="BP89" s="59" t="str">
        <f t="shared" si="41"/>
        <v>preprocessing/TMRC20084/outputs/40freebayes_lpanamensis_v36/all_tags.txt.xz</v>
      </c>
      <c r="BU89" s="12" t="s">
        <v>268</v>
      </c>
      <c r="BV89" s="38" t="s">
        <v>142</v>
      </c>
      <c r="BW89" s="12" t="s">
        <v>359</v>
      </c>
      <c r="BX89" s="12" t="s">
        <v>143</v>
      </c>
      <c r="BZ89" s="12" t="s">
        <v>142</v>
      </c>
    </row>
    <row r="90" spans="1:78" ht="16.5" x14ac:dyDescent="0.2">
      <c r="A90" s="12" t="s">
        <v>360</v>
      </c>
      <c r="B90" s="45">
        <v>10070</v>
      </c>
      <c r="C90" s="12" t="s">
        <v>77</v>
      </c>
      <c r="D90" s="13" t="s">
        <v>78</v>
      </c>
      <c r="E90" s="12" t="s">
        <v>235</v>
      </c>
      <c r="F90" s="29" t="s">
        <v>80</v>
      </c>
      <c r="G90" s="45">
        <v>10070</v>
      </c>
      <c r="H90" s="15" t="s">
        <v>81</v>
      </c>
      <c r="I90" s="12" t="s">
        <v>82</v>
      </c>
      <c r="J90" s="12" t="s">
        <v>83</v>
      </c>
      <c r="K90" s="12">
        <v>2</v>
      </c>
      <c r="L90" s="16" t="s">
        <v>84</v>
      </c>
      <c r="M90" s="13" t="s">
        <v>85</v>
      </c>
      <c r="N90" s="13" t="s">
        <v>86</v>
      </c>
      <c r="O90" s="16" t="s">
        <v>87</v>
      </c>
      <c r="P90" s="12" t="s">
        <v>103</v>
      </c>
      <c r="Q90" s="13" t="s">
        <v>104</v>
      </c>
      <c r="R90" s="16" t="s">
        <v>200</v>
      </c>
      <c r="S90" s="66" t="s">
        <v>165</v>
      </c>
      <c r="T90" s="70" t="s">
        <v>106</v>
      </c>
      <c r="U90" s="16" t="s">
        <v>92</v>
      </c>
      <c r="V90" s="13">
        <v>20210913</v>
      </c>
      <c r="W90" s="13">
        <v>20210914</v>
      </c>
      <c r="X90" s="13" t="s">
        <v>109</v>
      </c>
      <c r="Y90" s="13" t="s">
        <v>109</v>
      </c>
      <c r="Z90" s="40">
        <v>341.38</v>
      </c>
      <c r="AA90" s="40">
        <v>2.16</v>
      </c>
      <c r="AB90" s="40">
        <v>2.06</v>
      </c>
      <c r="AC90" s="12">
        <v>30</v>
      </c>
      <c r="AD90" s="12">
        <f t="shared" si="55"/>
        <v>26.45</v>
      </c>
      <c r="AE90" s="12">
        <v>20210930</v>
      </c>
      <c r="AF90" s="62"/>
      <c r="AG90" s="40">
        <v>2.0499999999999998</v>
      </c>
      <c r="AH90" s="40">
        <v>0.7</v>
      </c>
      <c r="AJ90" s="12">
        <v>25</v>
      </c>
      <c r="AK90" s="12" t="str">
        <f>VLOOKUP(AJ90, Indexes!$A$2:$B$49, 2)</f>
        <v>ACTGAT</v>
      </c>
      <c r="AL90" s="13">
        <v>28</v>
      </c>
      <c r="AM90" s="13">
        <v>15</v>
      </c>
      <c r="AN90" s="13">
        <v>20211012</v>
      </c>
      <c r="BF90" s="12" t="str">
        <f t="shared" si="59"/>
        <v>preprocessing/TMRC20087/outputs/03hisat2_lpanamensis_v36/sno_gene_ID.count.xz</v>
      </c>
      <c r="BG90" s="19"/>
      <c r="BH90" s="19"/>
      <c r="BP90" s="59" t="str">
        <f t="shared" si="41"/>
        <v>preprocessing/TMRC20087/outputs/40freebayes_lpanamensis_v36/all_tags.txt.xz</v>
      </c>
      <c r="BU90" s="12" t="s">
        <v>103</v>
      </c>
      <c r="BV90" s="12" t="s">
        <v>130</v>
      </c>
      <c r="BX90" s="12" t="s">
        <v>107</v>
      </c>
      <c r="BZ90" s="12" t="s">
        <v>130</v>
      </c>
    </row>
    <row r="91" spans="1:78" ht="16.5" x14ac:dyDescent="0.25">
      <c r="A91" s="12" t="s">
        <v>361</v>
      </c>
      <c r="B91" s="45">
        <v>3117</v>
      </c>
      <c r="C91" s="12" t="s">
        <v>77</v>
      </c>
      <c r="D91" s="13" t="s">
        <v>78</v>
      </c>
      <c r="E91" s="12" t="s">
        <v>235</v>
      </c>
      <c r="F91" s="29" t="s">
        <v>80</v>
      </c>
      <c r="G91" s="45">
        <v>3117</v>
      </c>
      <c r="H91" s="15" t="s">
        <v>81</v>
      </c>
      <c r="I91" s="12" t="s">
        <v>82</v>
      </c>
      <c r="J91" s="12" t="s">
        <v>83</v>
      </c>
      <c r="K91" s="12">
        <v>2</v>
      </c>
      <c r="L91" s="16" t="s">
        <v>84</v>
      </c>
      <c r="M91" s="13" t="s">
        <v>85</v>
      </c>
      <c r="N91" s="13" t="s">
        <v>86</v>
      </c>
      <c r="O91" s="16" t="s">
        <v>87</v>
      </c>
      <c r="P91" s="12" t="s">
        <v>268</v>
      </c>
      <c r="Q91" s="13" t="s">
        <v>269</v>
      </c>
      <c r="R91" s="16" t="s">
        <v>200</v>
      </c>
      <c r="S91" s="66" t="s">
        <v>331</v>
      </c>
      <c r="T91" s="70" t="s">
        <v>106</v>
      </c>
      <c r="U91" s="16" t="s">
        <v>92</v>
      </c>
      <c r="V91" s="12">
        <v>20210929</v>
      </c>
      <c r="W91" s="12">
        <v>20210929</v>
      </c>
      <c r="X91" s="13" t="s">
        <v>109</v>
      </c>
      <c r="Y91" s="13" t="s">
        <v>109</v>
      </c>
      <c r="Z91" s="40">
        <v>87.37</v>
      </c>
      <c r="AA91" s="40">
        <v>2.11</v>
      </c>
      <c r="AB91" s="40">
        <v>2.2200000000000002</v>
      </c>
      <c r="AC91" s="12">
        <v>30</v>
      </c>
      <c r="AD91" s="12">
        <f t="shared" si="55"/>
        <v>20.490000000000002</v>
      </c>
      <c r="AE91" s="12">
        <v>20211006</v>
      </c>
      <c r="AF91" s="62"/>
      <c r="AG91" s="40">
        <v>8.01</v>
      </c>
      <c r="AH91" s="40">
        <v>0.7</v>
      </c>
      <c r="AJ91" s="12">
        <v>9</v>
      </c>
      <c r="AK91" s="12" t="str">
        <f>VLOOKUP(AJ91, Indexes!$A$2:$B$49, 2)</f>
        <v>GATCAG</v>
      </c>
      <c r="AL91" s="13">
        <v>28</v>
      </c>
      <c r="AM91" s="13">
        <v>15</v>
      </c>
      <c r="AN91" s="13">
        <v>20211012</v>
      </c>
      <c r="AX91" s="54">
        <v>25948351</v>
      </c>
      <c r="AY91" s="54">
        <v>23566258</v>
      </c>
      <c r="AZ91" s="20">
        <f t="shared" ref="AZ91:AZ94" si="60">AY91/AX91</f>
        <v>0.90819867512968355</v>
      </c>
      <c r="BA91" s="12" t="str">
        <f t="shared" ref="BA91:BA94" si="61">CONCATENATE("preprocessing/",A91, "/outputs/salmon_lpanamensis_v36/quant.sf")</f>
        <v>preprocessing/TMRC20103/outputs/salmon_lpanamensis_v36/quant.sf</v>
      </c>
      <c r="BF91" s="12" t="str">
        <f t="shared" si="59"/>
        <v>preprocessing/TMRC20103/outputs/03hisat2_lpanamensis_v36/sno_gene_ID.count.xz</v>
      </c>
      <c r="BG91" s="54">
        <v>20534220</v>
      </c>
      <c r="BH91" s="54">
        <v>1471573</v>
      </c>
      <c r="BI91" s="20">
        <f t="shared" ref="BI91:BI94" si="62">(BH91+BG91)/AY91</f>
        <v>0.93378392954876421</v>
      </c>
      <c r="BP91" s="59" t="str">
        <f t="shared" si="41"/>
        <v>preprocessing/TMRC20103/outputs/40freebayes_lpanamensis_v36/all_tags.txt.xz</v>
      </c>
      <c r="BU91" s="12" t="s">
        <v>268</v>
      </c>
      <c r="BV91" s="12" t="s">
        <v>142</v>
      </c>
      <c r="BX91" s="12" t="s">
        <v>143</v>
      </c>
      <c r="BZ91" s="12" t="s">
        <v>142</v>
      </c>
    </row>
    <row r="92" spans="1:78" ht="16.5" x14ac:dyDescent="0.25">
      <c r="A92" s="12" t="s">
        <v>362</v>
      </c>
      <c r="B92" s="45">
        <v>4810</v>
      </c>
      <c r="C92" s="12" t="s">
        <v>77</v>
      </c>
      <c r="D92" s="13" t="s">
        <v>78</v>
      </c>
      <c r="E92" s="12" t="s">
        <v>235</v>
      </c>
      <c r="F92" s="29" t="s">
        <v>80</v>
      </c>
      <c r="G92" s="45">
        <v>4810</v>
      </c>
      <c r="H92" s="15" t="s">
        <v>81</v>
      </c>
      <c r="I92" s="12" t="s">
        <v>82</v>
      </c>
      <c r="J92" s="12" t="s">
        <v>83</v>
      </c>
      <c r="K92" s="12">
        <v>2</v>
      </c>
      <c r="L92" s="16" t="s">
        <v>84</v>
      </c>
      <c r="M92" s="13" t="s">
        <v>85</v>
      </c>
      <c r="N92" s="13" t="s">
        <v>86</v>
      </c>
      <c r="O92" s="16" t="s">
        <v>87</v>
      </c>
      <c r="P92" s="12" t="s">
        <v>88</v>
      </c>
      <c r="Q92" s="13" t="s">
        <v>89</v>
      </c>
      <c r="R92" s="16" t="s">
        <v>200</v>
      </c>
      <c r="S92" s="67" t="s">
        <v>312</v>
      </c>
      <c r="T92" s="16" t="s">
        <v>91</v>
      </c>
      <c r="U92" s="16" t="s">
        <v>92</v>
      </c>
      <c r="V92" s="12">
        <v>20210929</v>
      </c>
      <c r="W92" s="12">
        <v>20210929</v>
      </c>
      <c r="X92" s="13" t="s">
        <v>109</v>
      </c>
      <c r="Y92" s="13" t="s">
        <v>109</v>
      </c>
      <c r="Z92" s="40">
        <v>417.04</v>
      </c>
      <c r="AA92" s="40">
        <v>2.09</v>
      </c>
      <c r="AB92" s="40">
        <v>2.38</v>
      </c>
      <c r="AC92" s="12">
        <v>30</v>
      </c>
      <c r="AD92" s="12">
        <f t="shared" si="55"/>
        <v>26.82</v>
      </c>
      <c r="AE92" s="12">
        <v>20211006</v>
      </c>
      <c r="AF92" s="62"/>
      <c r="AG92" s="40">
        <v>1.68</v>
      </c>
      <c r="AH92" s="40">
        <v>0.7</v>
      </c>
      <c r="AJ92" s="12">
        <v>10</v>
      </c>
      <c r="AK92" s="12" t="str">
        <f>VLOOKUP(AJ92, Indexes!$A$2:$B$49, 2)</f>
        <v>TAGCTT</v>
      </c>
      <c r="AL92" s="13">
        <v>28</v>
      </c>
      <c r="AM92" s="13">
        <v>15</v>
      </c>
      <c r="AN92" s="13">
        <v>20211012</v>
      </c>
      <c r="AX92" s="54">
        <v>30457419</v>
      </c>
      <c r="AY92" s="54">
        <v>27455297</v>
      </c>
      <c r="AZ92" s="20">
        <f t="shared" si="60"/>
        <v>0.90143216009209448</v>
      </c>
      <c r="BA92" s="12" t="str">
        <f t="shared" si="61"/>
        <v>preprocessing/TMRC20104/outputs/salmon_lpanamensis_v36/quant.sf</v>
      </c>
      <c r="BF92" s="12" t="str">
        <f t="shared" si="59"/>
        <v>preprocessing/TMRC20104/outputs/03hisat2_lpanamensis_v36/sno_gene_ID.count.xz</v>
      </c>
      <c r="BG92" s="54">
        <v>22557010</v>
      </c>
      <c r="BH92" s="54">
        <v>1402596</v>
      </c>
      <c r="BI92" s="20">
        <f t="shared" si="62"/>
        <v>0.87267699198446114</v>
      </c>
      <c r="BP92" s="59" t="str">
        <f t="shared" si="41"/>
        <v>preprocessing/TMRC20104/outputs/40freebayes_lpanamensis_v36/all_tags.txt.xz</v>
      </c>
      <c r="BU92" s="12" t="s">
        <v>88</v>
      </c>
      <c r="BV92" s="12" t="s">
        <v>97</v>
      </c>
      <c r="BX92" s="12" t="s">
        <v>172</v>
      </c>
      <c r="BZ92" s="12" t="s">
        <v>97</v>
      </c>
    </row>
    <row r="93" spans="1:78" ht="16.5" x14ac:dyDescent="0.2">
      <c r="A93" s="12" t="s">
        <v>363</v>
      </c>
      <c r="B93" s="45">
        <v>5986</v>
      </c>
      <c r="C93" s="12" t="s">
        <v>77</v>
      </c>
      <c r="D93" s="13" t="s">
        <v>78</v>
      </c>
      <c r="E93" s="12" t="s">
        <v>235</v>
      </c>
      <c r="F93" s="29" t="s">
        <v>80</v>
      </c>
      <c r="G93" s="45">
        <v>5986</v>
      </c>
      <c r="H93" s="15" t="s">
        <v>81</v>
      </c>
      <c r="I93" s="12" t="s">
        <v>82</v>
      </c>
      <c r="J93" s="12" t="s">
        <v>83</v>
      </c>
      <c r="K93" s="12">
        <v>2</v>
      </c>
      <c r="L93" s="16" t="s">
        <v>84</v>
      </c>
      <c r="M93" s="13" t="s">
        <v>85</v>
      </c>
      <c r="N93" s="13" t="s">
        <v>86</v>
      </c>
      <c r="O93" s="13" t="s">
        <v>87</v>
      </c>
      <c r="P93" s="12" t="s">
        <v>103</v>
      </c>
      <c r="Q93" s="13" t="s">
        <v>104</v>
      </c>
      <c r="R93" s="16" t="s">
        <v>200</v>
      </c>
      <c r="S93" s="66" t="s">
        <v>285</v>
      </c>
      <c r="T93" s="70" t="s">
        <v>106</v>
      </c>
      <c r="U93" s="16" t="s">
        <v>92</v>
      </c>
      <c r="V93" s="13">
        <v>20210913</v>
      </c>
      <c r="W93" s="13">
        <v>20210914</v>
      </c>
      <c r="X93" s="13" t="s">
        <v>109</v>
      </c>
      <c r="Y93" s="13" t="s">
        <v>109</v>
      </c>
      <c r="Z93" s="12">
        <v>1045.94</v>
      </c>
      <c r="AA93" s="40">
        <v>2.1800000000000002</v>
      </c>
      <c r="AB93" s="40">
        <v>2.42</v>
      </c>
      <c r="AC93" s="12">
        <v>30</v>
      </c>
      <c r="AD93" s="12">
        <f t="shared" si="55"/>
        <v>27.83</v>
      </c>
      <c r="AE93" s="12">
        <v>20210930</v>
      </c>
      <c r="AF93" s="62"/>
      <c r="AG93" s="12">
        <v>0.67</v>
      </c>
      <c r="AH93" s="12">
        <v>0.7</v>
      </c>
      <c r="AJ93" s="12">
        <v>27</v>
      </c>
      <c r="AK93" s="12" t="str">
        <f>VLOOKUP(AJ93, Indexes!$A$2:$B$49, 2)</f>
        <v>ATTCCT</v>
      </c>
      <c r="AL93" s="13">
        <v>28</v>
      </c>
      <c r="AM93" s="13">
        <v>15</v>
      </c>
      <c r="AN93" s="13">
        <v>20211012</v>
      </c>
      <c r="BF93" s="12" t="str">
        <f>CONCATENATE("preprocessing/", A93, "/outputs/03hisat2_lpanamensis_v36/sno_gene_ID.count.xz")</f>
        <v>preprocessing/TMRC20086/outputs/03hisat2_lpanamensis_v36/sno_gene_ID.count.xz</v>
      </c>
      <c r="BG93" s="19"/>
      <c r="BH93" s="19"/>
      <c r="BP93" s="59" t="str">
        <f t="shared" si="41"/>
        <v>preprocessing/TMRC20086/outputs/40freebayes_lpanamensis_v36/all_tags.txt.xz</v>
      </c>
      <c r="BU93" s="12" t="s">
        <v>103</v>
      </c>
      <c r="BV93" s="12" t="s">
        <v>130</v>
      </c>
      <c r="BX93" s="12" t="s">
        <v>107</v>
      </c>
      <c r="BZ93" s="12" t="s">
        <v>130</v>
      </c>
    </row>
    <row r="94" spans="1:78" ht="16.5" x14ac:dyDescent="0.25">
      <c r="A94" s="12" t="s">
        <v>364</v>
      </c>
      <c r="B94" s="45">
        <v>13740</v>
      </c>
      <c r="C94" s="12" t="s">
        <v>77</v>
      </c>
      <c r="D94" s="13" t="s">
        <v>78</v>
      </c>
      <c r="E94" s="12" t="s">
        <v>235</v>
      </c>
      <c r="F94" s="29" t="s">
        <v>80</v>
      </c>
      <c r="G94" s="45">
        <v>13740</v>
      </c>
      <c r="H94" s="15" t="s">
        <v>81</v>
      </c>
      <c r="I94" s="12" t="s">
        <v>82</v>
      </c>
      <c r="J94" s="12" t="s">
        <v>83</v>
      </c>
      <c r="K94" s="12">
        <v>2</v>
      </c>
      <c r="L94" s="16" t="s">
        <v>84</v>
      </c>
      <c r="M94" s="13" t="s">
        <v>85</v>
      </c>
      <c r="N94" s="13" t="s">
        <v>86</v>
      </c>
      <c r="O94" s="16" t="s">
        <v>87</v>
      </c>
      <c r="P94" s="12" t="s">
        <v>88</v>
      </c>
      <c r="Q94" s="13" t="s">
        <v>89</v>
      </c>
      <c r="R94" s="16" t="s">
        <v>200</v>
      </c>
      <c r="S94" s="66" t="s">
        <v>365</v>
      </c>
      <c r="T94" s="16" t="s">
        <v>91</v>
      </c>
      <c r="U94" s="16" t="s">
        <v>92</v>
      </c>
      <c r="V94" s="12">
        <v>20210929</v>
      </c>
      <c r="W94" s="12">
        <v>20210929</v>
      </c>
      <c r="X94" s="13" t="s">
        <v>109</v>
      </c>
      <c r="Y94" s="13" t="s">
        <v>109</v>
      </c>
      <c r="Z94" s="40">
        <v>943.47</v>
      </c>
      <c r="AA94" s="40">
        <v>2.13</v>
      </c>
      <c r="AB94" s="40">
        <v>2.04</v>
      </c>
      <c r="AC94" s="12">
        <v>30</v>
      </c>
      <c r="AD94" s="12">
        <f t="shared" si="55"/>
        <v>27.759999999999998</v>
      </c>
      <c r="AE94" s="12">
        <v>20211006</v>
      </c>
      <c r="AF94" s="62"/>
      <c r="AG94" s="40">
        <v>0.74</v>
      </c>
      <c r="AH94" s="12">
        <v>0.7</v>
      </c>
      <c r="AJ94" s="12">
        <v>5</v>
      </c>
      <c r="AK94" s="12" t="str">
        <f>VLOOKUP(AJ94, Indexes!$A$2:$B$49, 2)</f>
        <v>ACAGTG</v>
      </c>
      <c r="AL94" s="13">
        <v>28</v>
      </c>
      <c r="AM94" s="13">
        <v>15</v>
      </c>
      <c r="AN94" s="13">
        <v>20211012</v>
      </c>
      <c r="AX94" s="54">
        <v>32311416</v>
      </c>
      <c r="AY94" s="54">
        <v>29568246</v>
      </c>
      <c r="AZ94" s="20">
        <f t="shared" si="60"/>
        <v>0.91510214222737873</v>
      </c>
      <c r="BA94" s="12" t="str">
        <f t="shared" si="61"/>
        <v>preprocessing/TMRC20107/outputs/salmon_lpanamensis_v36/quant.sf</v>
      </c>
      <c r="BF94" s="12" t="str">
        <f>CONCATENATE("preprocessing/", A94, "/outputs/03hisat2_lpanamensis_v36/sno_gene_ID.count.xz")</f>
        <v>preprocessing/TMRC20107/outputs/03hisat2_lpanamensis_v36/sno_gene_ID.count.xz</v>
      </c>
      <c r="BG94" s="54">
        <v>25116293</v>
      </c>
      <c r="BH94" s="54">
        <v>1264898</v>
      </c>
      <c r="BI94" s="20">
        <f t="shared" si="62"/>
        <v>0.8922135929199182</v>
      </c>
      <c r="BP94" s="59" t="str">
        <f t="shared" si="41"/>
        <v>preprocessing/TMRC20107/outputs/40freebayes_lpanamensis_v36/all_tags.txt.xz</v>
      </c>
      <c r="BU94" s="12" t="s">
        <v>88</v>
      </c>
      <c r="BV94" s="12" t="s">
        <v>97</v>
      </c>
      <c r="BX94" s="12" t="s">
        <v>172</v>
      </c>
      <c r="BZ94" s="12" t="s">
        <v>97</v>
      </c>
    </row>
    <row r="95" spans="1:78" ht="16.5" x14ac:dyDescent="0.2">
      <c r="A95" s="12" t="s">
        <v>366</v>
      </c>
      <c r="B95" s="45">
        <v>13474</v>
      </c>
      <c r="C95" s="12" t="s">
        <v>77</v>
      </c>
      <c r="D95" s="13" t="s">
        <v>78</v>
      </c>
      <c r="E95" s="12" t="s">
        <v>235</v>
      </c>
      <c r="F95" s="29" t="s">
        <v>80</v>
      </c>
      <c r="G95" s="45">
        <v>13474</v>
      </c>
      <c r="H95" s="15" t="s">
        <v>81</v>
      </c>
      <c r="I95" s="12" t="s">
        <v>82</v>
      </c>
      <c r="J95" s="12" t="s">
        <v>83</v>
      </c>
      <c r="K95" s="12">
        <v>2</v>
      </c>
      <c r="L95" s="16" t="s">
        <v>84</v>
      </c>
      <c r="M95" s="13" t="s">
        <v>85</v>
      </c>
      <c r="N95" s="13" t="s">
        <v>86</v>
      </c>
      <c r="O95" s="16" t="s">
        <v>87</v>
      </c>
      <c r="P95" s="34" t="s">
        <v>103</v>
      </c>
      <c r="Q95" s="13" t="s">
        <v>104</v>
      </c>
      <c r="R95" s="16" t="s">
        <v>200</v>
      </c>
      <c r="S95" s="66" t="s">
        <v>201</v>
      </c>
      <c r="T95" s="70" t="s">
        <v>106</v>
      </c>
      <c r="U95" s="16" t="s">
        <v>92</v>
      </c>
      <c r="V95" s="12">
        <v>20210929</v>
      </c>
      <c r="W95" s="12">
        <v>20210929</v>
      </c>
      <c r="X95" s="13" t="s">
        <v>109</v>
      </c>
      <c r="Y95" s="13" t="s">
        <v>109</v>
      </c>
      <c r="Z95" s="40">
        <v>742.81</v>
      </c>
      <c r="AA95" s="40">
        <v>2.12</v>
      </c>
      <c r="AB95" s="40">
        <v>2.4900000000000002</v>
      </c>
      <c r="AC95" s="12">
        <v>30</v>
      </c>
      <c r="AD95" s="12">
        <f t="shared" si="55"/>
        <v>27.56</v>
      </c>
      <c r="AE95" s="12">
        <v>20211006</v>
      </c>
      <c r="AF95" s="62"/>
      <c r="AG95" s="40">
        <v>0.94</v>
      </c>
      <c r="AH95" s="12">
        <v>0.7</v>
      </c>
      <c r="AJ95" s="12">
        <v>6</v>
      </c>
      <c r="AK95" s="12" t="str">
        <f>VLOOKUP(AJ95, Indexes!$A$2:$B$49, 2)</f>
        <v>GCCAAT</v>
      </c>
      <c r="AL95" s="13">
        <v>28</v>
      </c>
      <c r="AM95" s="13">
        <v>15</v>
      </c>
      <c r="AN95" s="13">
        <v>20211012</v>
      </c>
      <c r="BF95" s="12" t="str">
        <f>CONCATENATE("preprocessing/", A95, "/outputs/03hisat2_lpanamensis_v36/sno_gene_ID.count.xz")</f>
        <v>preprocessing/TMRC20081/outputs/03hisat2_lpanamensis_v36/sno_gene_ID.count.xz</v>
      </c>
      <c r="BG95" s="19"/>
      <c r="BH95" s="19"/>
      <c r="BP95" s="59" t="str">
        <f t="shared" si="41"/>
        <v>preprocessing/TMRC20081/outputs/40freebayes_lpanamensis_v36/all_tags.txt.xz</v>
      </c>
      <c r="BU95" s="34" t="s">
        <v>103</v>
      </c>
      <c r="BV95" s="12" t="s">
        <v>130</v>
      </c>
      <c r="BX95" s="12" t="s">
        <v>107</v>
      </c>
      <c r="BZ95" s="12" t="s">
        <v>130</v>
      </c>
    </row>
    <row r="96" spans="1:78" ht="16.5" x14ac:dyDescent="0.2">
      <c r="A96" s="12" t="s">
        <v>371</v>
      </c>
      <c r="B96" s="45">
        <v>13703</v>
      </c>
      <c r="C96" s="45" t="s">
        <v>77</v>
      </c>
      <c r="D96" s="13" t="s">
        <v>78</v>
      </c>
      <c r="E96" s="12" t="s">
        <v>251</v>
      </c>
      <c r="F96" s="29" t="s">
        <v>80</v>
      </c>
      <c r="G96" s="45">
        <v>13703</v>
      </c>
      <c r="H96" s="15" t="s">
        <v>81</v>
      </c>
      <c r="I96" s="12" t="s">
        <v>82</v>
      </c>
      <c r="J96" s="12" t="s">
        <v>83</v>
      </c>
      <c r="K96" s="12">
        <v>2</v>
      </c>
      <c r="L96" s="34" t="s">
        <v>369</v>
      </c>
      <c r="M96" s="34" t="s">
        <v>101</v>
      </c>
      <c r="N96" s="13" t="s">
        <v>102</v>
      </c>
      <c r="O96" s="16" t="s">
        <v>87</v>
      </c>
      <c r="P96" s="34" t="s">
        <v>88</v>
      </c>
      <c r="Q96" s="13" t="s">
        <v>89</v>
      </c>
      <c r="R96" s="16" t="s">
        <v>200</v>
      </c>
      <c r="S96" s="66" t="s">
        <v>370</v>
      </c>
      <c r="T96" s="16" t="s">
        <v>91</v>
      </c>
      <c r="U96" s="16" t="s">
        <v>92</v>
      </c>
      <c r="V96" s="12">
        <v>20210929</v>
      </c>
      <c r="W96" s="12">
        <v>20211111</v>
      </c>
      <c r="X96" s="12">
        <v>742</v>
      </c>
      <c r="Y96" s="12" t="s">
        <v>87</v>
      </c>
      <c r="Z96" s="12" t="s">
        <v>109</v>
      </c>
      <c r="AA96" s="12" t="s">
        <v>109</v>
      </c>
      <c r="AB96" s="12" t="s">
        <v>109</v>
      </c>
      <c r="AC96" s="12">
        <v>30</v>
      </c>
      <c r="AD96" s="12">
        <f t="shared" si="55"/>
        <v>27.8</v>
      </c>
      <c r="AE96" s="12">
        <v>20211223</v>
      </c>
      <c r="AF96" s="12">
        <v>20211223</v>
      </c>
      <c r="AG96" s="12">
        <v>0.7</v>
      </c>
      <c r="AH96" s="12">
        <v>0.5</v>
      </c>
      <c r="AI96" s="12" t="s">
        <v>87</v>
      </c>
      <c r="AJ96" s="12">
        <v>3</v>
      </c>
      <c r="AK96" s="64" t="s">
        <v>372</v>
      </c>
      <c r="AL96" s="12">
        <v>28</v>
      </c>
      <c r="AM96" s="12">
        <v>15</v>
      </c>
      <c r="AN96" s="12">
        <v>20220103</v>
      </c>
      <c r="BF96" s="12" t="str">
        <f>CONCATENATE("preprocessing/", A96, "/outputs/03hisat2_lpanamensis_v36/sno_gene_ID.count.xz")</f>
        <v>preprocessing/TMRC20095/outputs/03hisat2_lpanamensis_v36/sno_gene_ID.count.xz</v>
      </c>
      <c r="BG96" s="19"/>
      <c r="BH96" s="19"/>
      <c r="BP96" s="59" t="str">
        <f t="shared" si="41"/>
        <v>preprocessing/TMRC20095/outputs/40freebayes_lpanamensis_v36/all_tags.txt.xz</v>
      </c>
      <c r="BU96" s="34" t="s">
        <v>88</v>
      </c>
      <c r="BV96" s="12" t="s">
        <v>97</v>
      </c>
      <c r="BX96" s="12" t="s">
        <v>182</v>
      </c>
      <c r="BZ96" s="12" t="s">
        <v>97</v>
      </c>
    </row>
    <row r="97" spans="4:73" ht="14.25" x14ac:dyDescent="0.2">
      <c r="D97" s="13"/>
      <c r="H97" s="15"/>
      <c r="I97" s="13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5"/>
      <c r="W97" s="35"/>
      <c r="BG97" s="19"/>
      <c r="BH97" s="19"/>
      <c r="BU97" s="34"/>
    </row>
    <row r="98" spans="4:73" ht="14.25" x14ac:dyDescent="0.2">
      <c r="D98" s="13"/>
      <c r="H98" s="15"/>
      <c r="I98" s="13"/>
      <c r="AK98" s="13"/>
      <c r="AL98" s="13"/>
      <c r="AM98" s="13"/>
      <c r="AN98" s="13"/>
      <c r="BG98" s="19"/>
      <c r="BH98" s="19"/>
    </row>
    <row r="99" spans="4:73" ht="14.25" x14ac:dyDescent="0.2">
      <c r="D99" s="13"/>
      <c r="H99" s="15"/>
      <c r="I99" s="13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5"/>
      <c r="W99" s="35"/>
      <c r="BG99" s="19"/>
      <c r="BH99" s="19"/>
      <c r="BU99" s="34"/>
    </row>
    <row r="100" spans="4:73" ht="14.25" x14ac:dyDescent="0.2">
      <c r="D100" s="13"/>
      <c r="BG100" s="19"/>
      <c r="BH100" s="19"/>
    </row>
    <row r="101" spans="4:73" ht="14.25" x14ac:dyDescent="0.2">
      <c r="D101" s="13"/>
      <c r="AK101" s="13"/>
      <c r="AL101" s="13"/>
      <c r="AM101" s="13"/>
      <c r="AN101" s="13"/>
      <c r="BG101" s="19"/>
      <c r="BH101" s="19"/>
    </row>
    <row r="102" spans="4:73" ht="14.25" x14ac:dyDescent="0.2">
      <c r="D102" s="12"/>
      <c r="BG102" s="19"/>
      <c r="BH102" s="19"/>
    </row>
    <row r="103" spans="4:73" ht="14.25" x14ac:dyDescent="0.2">
      <c r="D103" s="12"/>
      <c r="BG103" s="19"/>
      <c r="BH103" s="19"/>
    </row>
    <row r="104" spans="4:73" ht="14.25" x14ac:dyDescent="0.2">
      <c r="D104" s="12"/>
      <c r="BG104" s="19"/>
      <c r="BH104" s="19"/>
    </row>
    <row r="105" spans="4:73" ht="14.25" x14ac:dyDescent="0.2">
      <c r="D105" s="12"/>
      <c r="BH105" s="19"/>
    </row>
    <row r="106" spans="4:73" ht="14.25" x14ac:dyDescent="0.2">
      <c r="D106" s="12"/>
      <c r="BH106" s="19"/>
    </row>
    <row r="107" spans="4:73" ht="14.25" x14ac:dyDescent="0.2">
      <c r="D107" s="12"/>
      <c r="BH107" s="19"/>
    </row>
    <row r="108" spans="4:73" ht="14.25" x14ac:dyDescent="0.2">
      <c r="D108" s="12"/>
      <c r="BH108" s="19"/>
    </row>
    <row r="109" spans="4:73" ht="14.25" x14ac:dyDescent="0.2">
      <c r="D109" s="12"/>
      <c r="BH109" s="19"/>
    </row>
    <row r="110" spans="4:73" ht="14.25" x14ac:dyDescent="0.2">
      <c r="D110" s="12"/>
      <c r="BH110" s="19"/>
    </row>
    <row r="111" spans="4:73" ht="14.25" x14ac:dyDescent="0.2">
      <c r="D111" s="12"/>
      <c r="BH111" s="19"/>
    </row>
    <row r="112" spans="4:73" x14ac:dyDescent="0.2">
      <c r="BH112" s="19"/>
    </row>
    <row r="113" spans="60:60" x14ac:dyDescent="0.2">
      <c r="BH113" s="19"/>
    </row>
    <row r="114" spans="60:60" x14ac:dyDescent="0.2">
      <c r="BH114" s="19"/>
    </row>
    <row r="115" spans="60:60" x14ac:dyDescent="0.2">
      <c r="BH115" s="19"/>
    </row>
    <row r="116" spans="60:60" x14ac:dyDescent="0.2">
      <c r="BH116" s="19"/>
    </row>
    <row r="117" spans="60:60" x14ac:dyDescent="0.2">
      <c r="BH117" s="19"/>
    </row>
    <row r="118" spans="60:60" x14ac:dyDescent="0.2">
      <c r="BH118" s="19"/>
    </row>
    <row r="119" spans="60:60" x14ac:dyDescent="0.2">
      <c r="BH119" s="19"/>
    </row>
    <row r="120" spans="60:60" x14ac:dyDescent="0.2">
      <c r="BH120" s="19"/>
    </row>
    <row r="121" spans="60:60" x14ac:dyDescent="0.2">
      <c r="BH121" s="19"/>
    </row>
    <row r="122" spans="60:60" x14ac:dyDescent="0.2">
      <c r="BH122" s="19"/>
    </row>
    <row r="123" spans="60:60" x14ac:dyDescent="0.2">
      <c r="BH123" s="19"/>
    </row>
    <row r="124" spans="60:60" x14ac:dyDescent="0.2">
      <c r="BH124" s="19"/>
    </row>
    <row r="125" spans="60:60" x14ac:dyDescent="0.2">
      <c r="BH125" s="19"/>
    </row>
    <row r="126" spans="60:60" x14ac:dyDescent="0.2">
      <c r="BH126" s="19"/>
    </row>
    <row r="127" spans="60:60" x14ac:dyDescent="0.2">
      <c r="BH127" s="19"/>
    </row>
    <row r="128" spans="60:60" x14ac:dyDescent="0.2">
      <c r="BH128" s="19"/>
    </row>
    <row r="129" spans="60:60" x14ac:dyDescent="0.2">
      <c r="BH129" s="19"/>
    </row>
    <row r="130" spans="60:60" x14ac:dyDescent="0.2">
      <c r="BH130" s="19"/>
    </row>
    <row r="131" spans="60:60" x14ac:dyDescent="0.2">
      <c r="BH131" s="19"/>
    </row>
    <row r="132" spans="60:60" x14ac:dyDescent="0.2">
      <c r="BH132" s="19"/>
    </row>
    <row r="133" spans="60:60" x14ac:dyDescent="0.2">
      <c r="BH133" s="19"/>
    </row>
    <row r="134" spans="60:60" x14ac:dyDescent="0.2">
      <c r="BH134" s="19"/>
    </row>
    <row r="135" spans="60:60" x14ac:dyDescent="0.2">
      <c r="BH135" s="19"/>
    </row>
    <row r="136" spans="60:60" x14ac:dyDescent="0.2">
      <c r="BH136" s="19"/>
    </row>
    <row r="137" spans="60:60" x14ac:dyDescent="0.2">
      <c r="BH137" s="19"/>
    </row>
    <row r="138" spans="60:60" x14ac:dyDescent="0.2">
      <c r="BH138" s="19"/>
    </row>
    <row r="139" spans="60:60" x14ac:dyDescent="0.2">
      <c r="BH139" s="19"/>
    </row>
    <row r="140" spans="60:60" x14ac:dyDescent="0.2">
      <c r="BH140" s="19"/>
    </row>
    <row r="141" spans="60:60" x14ac:dyDescent="0.2">
      <c r="BH141" s="19"/>
    </row>
    <row r="142" spans="60:60" x14ac:dyDescent="0.2">
      <c r="BH142" s="19"/>
    </row>
    <row r="143" spans="60:60" x14ac:dyDescent="0.2">
      <c r="BH143" s="19"/>
    </row>
    <row r="144" spans="60:60" x14ac:dyDescent="0.2">
      <c r="BH144" s="19"/>
    </row>
    <row r="145" spans="60:60" x14ac:dyDescent="0.2">
      <c r="BH145" s="19"/>
    </row>
    <row r="146" spans="60:60" x14ac:dyDescent="0.2">
      <c r="BH146" s="19"/>
    </row>
    <row r="147" spans="60:60" x14ac:dyDescent="0.2">
      <c r="BH147" s="19"/>
    </row>
    <row r="148" spans="60:60" x14ac:dyDescent="0.2">
      <c r="BH148" s="19"/>
    </row>
    <row r="149" spans="60:60" x14ac:dyDescent="0.2">
      <c r="BH149" s="19"/>
    </row>
    <row r="150" spans="60:60" x14ac:dyDescent="0.2">
      <c r="BH150" s="19"/>
    </row>
    <row r="151" spans="60:60" x14ac:dyDescent="0.2">
      <c r="BH151" s="19"/>
    </row>
    <row r="152" spans="60:60" x14ac:dyDescent="0.2">
      <c r="BH152" s="19"/>
    </row>
    <row r="153" spans="60:60" x14ac:dyDescent="0.2">
      <c r="BH153" s="19"/>
    </row>
    <row r="154" spans="60:60" x14ac:dyDescent="0.2">
      <c r="BH154" s="19"/>
    </row>
    <row r="155" spans="60:60" x14ac:dyDescent="0.2">
      <c r="BH155" s="19"/>
    </row>
    <row r="156" spans="60:60" x14ac:dyDescent="0.2">
      <c r="BH156" s="19"/>
    </row>
  </sheetData>
  <autoFilter ref="A1:BZ96"/>
  <conditionalFormatting sqref="AQ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uplicateValues" dxfId="4" priority="1"/>
  </conditionalFormatting>
  <printOptions gridLines="1"/>
  <pageMargins left="0.75" right="0.75" top="1" bottom="1" header="0.5" footer="0.5"/>
  <pageSetup scale="56" orientation="landscape" blackAndWhite="1" draft="1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60"/>
  <sheetViews>
    <sheetView zoomScale="85" zoomScaleNormal="85" workbookViewId="0">
      <pane xSplit="2" ySplit="1" topLeftCell="C17" activePane="bottomRight" state="frozenSplit"/>
      <selection pane="topRight" activeCell="D1" sqref="D1"/>
      <selection pane="bottomLeft" activeCell="A5" sqref="A5"/>
      <selection pane="bottomRight" activeCell="E114" sqref="E114"/>
    </sheetView>
  </sheetViews>
  <sheetFormatPr baseColWidth="10" defaultColWidth="11" defaultRowHeight="15" x14ac:dyDescent="0.2"/>
  <cols>
    <col min="1" max="1" width="28.875" style="12" customWidth="1"/>
    <col min="2" max="2" width="21.375" style="12" bestFit="1" customWidth="1"/>
    <col min="3" max="3" width="20.25" style="12" customWidth="1"/>
    <col min="4" max="4" width="9.25" style="38" customWidth="1"/>
    <col min="5" max="5" width="12.125" style="12" bestFit="1" customWidth="1"/>
    <col min="6" max="6" width="20.125" style="14" customWidth="1"/>
    <col min="7" max="7" width="17.125" style="12" bestFit="1" customWidth="1"/>
    <col min="8" max="8" width="10.5" style="12" customWidth="1"/>
    <col min="9" max="9" width="12.875" style="12" customWidth="1"/>
    <col min="10" max="10" width="9.875" style="12" bestFit="1" customWidth="1"/>
    <col min="11" max="11" width="18.25" style="12" customWidth="1"/>
    <col min="12" max="12" width="16.875" style="12" bestFit="1" customWidth="1"/>
    <col min="13" max="14" width="31" style="12" customWidth="1"/>
    <col min="15" max="16" width="16.875" style="12" customWidth="1"/>
    <col min="17" max="17" width="32.25" style="12" bestFit="1" customWidth="1"/>
    <col min="18" max="18" width="32.25" style="12" customWidth="1"/>
    <col min="19" max="19" width="21.75" style="12" customWidth="1"/>
    <col min="20" max="20" width="26.125" style="12" customWidth="1"/>
    <col min="21" max="21" width="18.125" style="12" bestFit="1" customWidth="1"/>
    <col min="22" max="22" width="15.5" style="37" bestFit="1" customWidth="1"/>
    <col min="23" max="23" width="15.5" style="37" customWidth="1"/>
    <col min="24" max="24" width="7.875" style="12" bestFit="1" customWidth="1"/>
    <col min="25" max="25" width="9" style="12" bestFit="1" customWidth="1"/>
    <col min="26" max="26" width="9" style="12" customWidth="1"/>
    <col min="27" max="28" width="8.375" style="12" bestFit="1" customWidth="1"/>
    <col min="29" max="29" width="12.75" style="12" customWidth="1"/>
    <col min="30" max="30" width="13.125" style="12" customWidth="1"/>
    <col min="31" max="31" width="11.125" style="12" bestFit="1" customWidth="1"/>
    <col min="32" max="32" width="11.125" style="12" customWidth="1"/>
    <col min="33" max="33" width="12.5" style="12" customWidth="1"/>
    <col min="34" max="34" width="13.875" style="12" customWidth="1"/>
    <col min="35" max="35" width="12" style="12" customWidth="1"/>
    <col min="36" max="36" width="6.375" style="12" bestFit="1" customWidth="1"/>
    <col min="37" max="37" width="10.5" style="12" bestFit="1" customWidth="1"/>
    <col min="38" max="38" width="10.125" style="12" customWidth="1"/>
    <col min="39" max="39" width="16.25" style="12" bestFit="1" customWidth="1"/>
    <col min="40" max="40" width="16.25" style="12" customWidth="1"/>
    <col min="41" max="41" width="45" style="12" customWidth="1"/>
    <col min="42" max="42" width="5" style="12" customWidth="1"/>
    <col min="43" max="43" width="23.5" style="12" customWidth="1"/>
    <col min="44" max="44" width="11" style="12"/>
    <col min="45" max="45" width="12.375" style="12" customWidth="1"/>
    <col min="46" max="46" width="12.625" style="12" customWidth="1"/>
    <col min="47" max="47" width="15.875" style="12" customWidth="1"/>
    <col min="48" max="49" width="11" style="12"/>
    <col min="50" max="50" width="13.625" style="19" bestFit="1" customWidth="1"/>
    <col min="51" max="51" width="12.5" style="19" bestFit="1" customWidth="1"/>
    <col min="52" max="57" width="11" style="12"/>
    <col min="58" max="58" width="16.125" style="12" customWidth="1"/>
    <col min="59" max="59" width="12.5" style="12" bestFit="1" customWidth="1"/>
    <col min="60" max="60" width="11.5" style="12" bestFit="1" customWidth="1"/>
    <col min="61" max="66" width="11" style="12"/>
    <col min="67" max="67" width="97.375" style="59" bestFit="1" customWidth="1"/>
    <col min="68" max="68" width="72.25" style="59" customWidth="1"/>
    <col min="69" max="69" width="12.25" style="12" bestFit="1" customWidth="1"/>
    <col min="70" max="70" width="13.375" style="12" bestFit="1" customWidth="1"/>
    <col min="71" max="71" width="12.25" style="12" bestFit="1" customWidth="1"/>
    <col min="72" max="72" width="13.375" style="12" bestFit="1" customWidth="1"/>
    <col min="73" max="73" width="16.875" style="12" customWidth="1"/>
    <col min="74" max="74" width="17" style="12" customWidth="1"/>
    <col min="75" max="75" width="26" style="12" customWidth="1"/>
    <col min="76" max="77" width="11" style="12"/>
    <col min="78" max="78" width="21.25" style="12" customWidth="1"/>
    <col min="79" max="16384" width="11" style="12"/>
  </cols>
  <sheetData>
    <row r="1" spans="1:78" s="9" customFormat="1" ht="5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6" t="s">
        <v>22</v>
      </c>
      <c r="X1" s="4" t="s">
        <v>23</v>
      </c>
      <c r="Y1" s="4" t="s">
        <v>24</v>
      </c>
      <c r="Z1" s="4" t="s">
        <v>23</v>
      </c>
      <c r="AA1" s="4" t="s">
        <v>25</v>
      </c>
      <c r="AB1" s="4" t="s">
        <v>26</v>
      </c>
      <c r="AC1" s="7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8" t="s">
        <v>38</v>
      </c>
      <c r="AO1" s="7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10" t="s">
        <v>47</v>
      </c>
      <c r="AY1" s="11" t="s">
        <v>48</v>
      </c>
      <c r="AZ1" s="9" t="s">
        <v>49</v>
      </c>
      <c r="BA1" s="9" t="s">
        <v>50</v>
      </c>
      <c r="BB1" s="41" t="s">
        <v>51</v>
      </c>
      <c r="BC1" s="41" t="s">
        <v>52</v>
      </c>
      <c r="BD1" s="41" t="s">
        <v>53</v>
      </c>
      <c r="BE1" s="42" t="s">
        <v>54</v>
      </c>
      <c r="BF1" s="42" t="s">
        <v>55</v>
      </c>
      <c r="BG1" s="42" t="s">
        <v>56</v>
      </c>
      <c r="BH1" s="42" t="s">
        <v>57</v>
      </c>
      <c r="BI1" s="42" t="s">
        <v>58</v>
      </c>
      <c r="BJ1" s="42" t="s">
        <v>59</v>
      </c>
      <c r="BK1" s="42" t="s">
        <v>60</v>
      </c>
      <c r="BL1" s="9" t="s">
        <v>61</v>
      </c>
      <c r="BM1" s="9" t="s">
        <v>62</v>
      </c>
      <c r="BN1" s="9" t="s">
        <v>63</v>
      </c>
      <c r="BO1" s="58" t="s">
        <v>64</v>
      </c>
      <c r="BP1" s="58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4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</row>
    <row r="2" spans="1:78" ht="15" customHeight="1" x14ac:dyDescent="0.2">
      <c r="A2" s="12" t="s">
        <v>76</v>
      </c>
      <c r="B2" s="12">
        <v>11045</v>
      </c>
      <c r="C2" s="12" t="s">
        <v>77</v>
      </c>
      <c r="D2" s="13" t="s">
        <v>78</v>
      </c>
      <c r="E2" s="13" t="s">
        <v>79</v>
      </c>
      <c r="F2" s="29" t="s">
        <v>80</v>
      </c>
      <c r="G2" s="12">
        <v>11045</v>
      </c>
      <c r="H2" s="15" t="s">
        <v>81</v>
      </c>
      <c r="I2" s="15" t="s">
        <v>82</v>
      </c>
      <c r="J2" s="13" t="s">
        <v>83</v>
      </c>
      <c r="K2" s="13">
        <v>3</v>
      </c>
      <c r="L2" s="16" t="s">
        <v>84</v>
      </c>
      <c r="M2" s="16" t="s">
        <v>85</v>
      </c>
      <c r="N2" s="16" t="s">
        <v>86</v>
      </c>
      <c r="O2" s="16" t="s">
        <v>87</v>
      </c>
      <c r="P2" s="12" t="s">
        <v>88</v>
      </c>
      <c r="Q2" s="16" t="s">
        <v>89</v>
      </c>
      <c r="R2" s="46">
        <v>0.45</v>
      </c>
      <c r="S2" s="16" t="s">
        <v>90</v>
      </c>
      <c r="T2" s="16" t="s">
        <v>91</v>
      </c>
      <c r="U2" s="16" t="s">
        <v>92</v>
      </c>
      <c r="V2" s="13">
        <v>20181024</v>
      </c>
      <c r="W2" s="13">
        <v>20181024</v>
      </c>
      <c r="X2" s="13">
        <v>229</v>
      </c>
      <c r="Y2" s="13" t="s">
        <v>93</v>
      </c>
      <c r="Z2" s="13">
        <v>143.72</v>
      </c>
      <c r="AA2" s="12">
        <v>2.13</v>
      </c>
      <c r="AB2" s="12">
        <v>1.71</v>
      </c>
      <c r="AC2" s="12">
        <v>24.1</v>
      </c>
      <c r="AD2" s="12">
        <f>AC2-7</f>
        <v>17.100000000000001</v>
      </c>
      <c r="AE2" s="13">
        <v>20181025</v>
      </c>
      <c r="AF2" s="13">
        <v>20181029</v>
      </c>
      <c r="AG2" s="18"/>
      <c r="AH2" s="18"/>
      <c r="AI2" s="13" t="s">
        <v>87</v>
      </c>
      <c r="AJ2" s="12">
        <v>12</v>
      </c>
      <c r="AK2" s="12" t="str">
        <f>VLOOKUP(AJ2, Indexes!$A$2:$B$49, 2)</f>
        <v>CTTGTA</v>
      </c>
      <c r="AL2" s="12">
        <v>28</v>
      </c>
      <c r="AM2" s="12">
        <v>15</v>
      </c>
      <c r="AO2" s="13" t="s">
        <v>94</v>
      </c>
      <c r="AQ2" s="12" t="s">
        <v>95</v>
      </c>
      <c r="AR2" s="12">
        <v>11.8</v>
      </c>
      <c r="AS2" s="12">
        <f>(100 * 2)/AR2</f>
        <v>16.949152542372879</v>
      </c>
      <c r="AT2" s="12">
        <f>100-AS2</f>
        <v>83.050847457627128</v>
      </c>
      <c r="AU2" s="12" t="s">
        <v>96</v>
      </c>
      <c r="AV2" s="12">
        <v>20191107</v>
      </c>
      <c r="AW2" s="12">
        <v>20191126</v>
      </c>
      <c r="AX2" s="19">
        <v>19286864</v>
      </c>
      <c r="AY2" s="19">
        <v>15105324</v>
      </c>
      <c r="AZ2" s="20">
        <f>AY2/AX2</f>
        <v>0.78319233235636443</v>
      </c>
      <c r="BA2" s="12" t="str">
        <f>CONCATENATE("preprocessing/",A2, "/outputs/salmon_lpanamensis_v36/quant.sf")</f>
        <v>preprocessing/TMRC20001/outputs/salmon_lpanamensis_v36/quant.sf</v>
      </c>
      <c r="BF2" s="12" t="str">
        <f>CONCATENATE("preprocessing/", A2, "/outputs/03hisat2_lpanamensis_v36/sno_gene_ID.count.xz")</f>
        <v>preprocessing/TMRC20001/outputs/03hisat2_lpanamensis_v36/sno_gene_ID.count.xz</v>
      </c>
      <c r="BG2" s="19">
        <v>12482273</v>
      </c>
      <c r="BH2" s="19">
        <v>1040968</v>
      </c>
      <c r="BI2" s="20">
        <f>(BH2+BG2)/AY2</f>
        <v>0.89526321977602075</v>
      </c>
      <c r="BO2" s="59" t="str">
        <f>CONCATENATE("preprocessing/", A2, "/outputs/vcfutils_lpanamensis_v36/r1_trimmed_lpanamensis_v36_count.txt")</f>
        <v>preprocessing/TMRC20001/outputs/vcfutils_lpanamensis_v36/r1_trimmed_lpanamensis_v36_count.txt</v>
      </c>
      <c r="BP2" s="59" t="str">
        <f>CONCATENATE("preprocessing/", A2, "/outputs/40freebayes_lpanamensis_v36/all_tags.txt.xz")</f>
        <v>preprocessing/TMRC20001/outputs/40freebayes_lpanamensis_v36/all_tags.txt.xz</v>
      </c>
      <c r="BQ2" s="12">
        <v>9</v>
      </c>
      <c r="BR2" s="12">
        <v>287</v>
      </c>
      <c r="BU2" s="12" t="s">
        <v>88</v>
      </c>
      <c r="BV2" s="38" t="s">
        <v>97</v>
      </c>
      <c r="BW2" s="12" t="s">
        <v>98</v>
      </c>
      <c r="BX2" s="12" t="s">
        <v>99</v>
      </c>
      <c r="BY2" s="12" t="s">
        <v>100</v>
      </c>
      <c r="BZ2" s="12" t="s">
        <v>97</v>
      </c>
    </row>
    <row r="3" spans="1:78" ht="15" customHeight="1" x14ac:dyDescent="0.2">
      <c r="A3" s="12" t="s">
        <v>108</v>
      </c>
      <c r="B3" s="12">
        <v>12345</v>
      </c>
      <c r="C3" s="12" t="s">
        <v>77</v>
      </c>
      <c r="D3" s="13" t="s">
        <v>78</v>
      </c>
      <c r="E3" s="13" t="s">
        <v>79</v>
      </c>
      <c r="F3" s="29" t="s">
        <v>80</v>
      </c>
      <c r="G3" s="12">
        <v>12345</v>
      </c>
      <c r="H3" s="15" t="s">
        <v>81</v>
      </c>
      <c r="I3" s="15" t="s">
        <v>82</v>
      </c>
      <c r="J3" s="13" t="s">
        <v>83</v>
      </c>
      <c r="K3" s="13">
        <v>2</v>
      </c>
      <c r="L3" s="16" t="s">
        <v>84</v>
      </c>
      <c r="M3" s="16" t="s">
        <v>101</v>
      </c>
      <c r="N3" s="16" t="s">
        <v>102</v>
      </c>
      <c r="O3" s="16" t="s">
        <v>87</v>
      </c>
      <c r="P3" s="12" t="s">
        <v>103</v>
      </c>
      <c r="Q3" s="16" t="s">
        <v>104</v>
      </c>
      <c r="R3" s="46">
        <v>0.99</v>
      </c>
      <c r="S3" s="16" t="s">
        <v>105</v>
      </c>
      <c r="T3" s="70" t="s">
        <v>106</v>
      </c>
      <c r="U3" s="16" t="s">
        <v>92</v>
      </c>
      <c r="V3" s="13">
        <v>20181024</v>
      </c>
      <c r="W3" s="17"/>
      <c r="X3" s="12">
        <v>30</v>
      </c>
      <c r="Y3" s="13" t="s">
        <v>93</v>
      </c>
      <c r="Z3" s="13" t="s">
        <v>109</v>
      </c>
      <c r="AA3" s="12" t="s">
        <v>109</v>
      </c>
      <c r="AB3" s="12" t="s">
        <v>109</v>
      </c>
      <c r="AE3" s="13">
        <v>20190221</v>
      </c>
      <c r="AF3" s="13">
        <v>20190221</v>
      </c>
      <c r="AG3" s="18"/>
      <c r="AH3" s="18"/>
      <c r="AI3" s="13" t="s">
        <v>107</v>
      </c>
      <c r="AJ3" s="13">
        <v>18</v>
      </c>
      <c r="AK3" s="12" t="str">
        <f>VLOOKUP(AJ3, Indexes!$A$2:$B$49, 2)</f>
        <v>GTCCGC</v>
      </c>
      <c r="AL3" s="12">
        <v>28</v>
      </c>
      <c r="AM3" s="12">
        <v>28</v>
      </c>
      <c r="AN3" s="62"/>
      <c r="AO3" s="12" t="s">
        <v>110</v>
      </c>
      <c r="AQ3" s="12" t="s">
        <v>111</v>
      </c>
      <c r="AR3" s="12">
        <v>1.7</v>
      </c>
      <c r="AS3" s="12">
        <f>(10 * 2)/AR3</f>
        <v>11.764705882352942</v>
      </c>
      <c r="AT3" s="12">
        <f>10-AS3</f>
        <v>-1.764705882352942</v>
      </c>
      <c r="AU3" s="12" t="s">
        <v>96</v>
      </c>
      <c r="AV3" s="12">
        <v>20191107</v>
      </c>
      <c r="AW3" s="12">
        <v>20191126</v>
      </c>
      <c r="AX3" s="19">
        <v>39065628</v>
      </c>
      <c r="AY3" s="19">
        <v>36408090</v>
      </c>
      <c r="AZ3" s="20">
        <f>AY3/AX3</f>
        <v>0.93197247462654387</v>
      </c>
      <c r="BA3" s="12" t="str">
        <f>CONCATENATE("preprocessing/",A3, "/outputs/salmon_lpanamensis_v36/quant.sf")</f>
        <v>preprocessing/TMRC20002/outputs/salmon_lpanamensis_v36/quant.sf</v>
      </c>
      <c r="BF3" s="12" t="str">
        <f>CONCATENATE("preprocessing/", A3, "/outputs/03hisat2_lpanamensis_v36/sno_gene_ID.count.xz")</f>
        <v>preprocessing/TMRC20002/outputs/03hisat2_lpanamensis_v36/sno_gene_ID.count.xz</v>
      </c>
      <c r="BG3" s="19">
        <v>32111050</v>
      </c>
      <c r="BH3" s="19">
        <v>3428328</v>
      </c>
      <c r="BI3" s="20">
        <f>(BH3+BG3)/AY3</f>
        <v>0.97613958875623519</v>
      </c>
      <c r="BO3" s="59" t="str">
        <f>CONCATENATE("preprocessing/", A3, "/outputs/vcfutils_lpanamensis_v36/r1_trimmed_lpanamensis_v36_count.txt")</f>
        <v>preprocessing/TMRC20002/outputs/vcfutils_lpanamensis_v36/r1_trimmed_lpanamensis_v36_count.txt</v>
      </c>
      <c r="BP3" s="59" t="str">
        <f>CONCATENATE("preprocessing/", A3, "/outputs/40freebayes_lpanamensis_v36/all_tags.txt.xz")</f>
        <v>preprocessing/TMRC20002/outputs/40freebayes_lpanamensis_v36/all_tags.txt.xz</v>
      </c>
      <c r="BQ3" s="12">
        <v>0</v>
      </c>
      <c r="BR3" s="12">
        <v>164</v>
      </c>
      <c r="BU3" s="12" t="s">
        <v>103</v>
      </c>
      <c r="BV3" s="12" t="s">
        <v>112</v>
      </c>
      <c r="BW3" s="12" t="s">
        <v>113</v>
      </c>
    </row>
    <row r="4" spans="1:78" ht="15" customHeight="1" x14ac:dyDescent="0.2">
      <c r="A4" s="47" t="s">
        <v>115</v>
      </c>
      <c r="B4" s="12">
        <v>10772</v>
      </c>
      <c r="C4" s="12" t="s">
        <v>77</v>
      </c>
      <c r="D4" s="13" t="s">
        <v>78</v>
      </c>
      <c r="E4" s="13" t="s">
        <v>79</v>
      </c>
      <c r="F4" s="29" t="s">
        <v>80</v>
      </c>
      <c r="G4" s="12">
        <v>10772</v>
      </c>
      <c r="H4" s="15" t="s">
        <v>81</v>
      </c>
      <c r="I4" s="15" t="s">
        <v>82</v>
      </c>
      <c r="J4" s="13" t="s">
        <v>83</v>
      </c>
      <c r="K4" s="13">
        <v>3</v>
      </c>
      <c r="L4" s="16" t="s">
        <v>84</v>
      </c>
      <c r="M4" s="16" t="s">
        <v>85</v>
      </c>
      <c r="N4" s="16" t="s">
        <v>86</v>
      </c>
      <c r="O4" s="16" t="s">
        <v>87</v>
      </c>
      <c r="P4" s="12" t="s">
        <v>88</v>
      </c>
      <c r="Q4" s="16" t="s">
        <v>89</v>
      </c>
      <c r="R4" s="46">
        <v>0.14000000000000001</v>
      </c>
      <c r="S4" s="16" t="s">
        <v>116</v>
      </c>
      <c r="T4" s="16" t="s">
        <v>91</v>
      </c>
      <c r="U4" s="16" t="s">
        <v>92</v>
      </c>
      <c r="V4" s="13">
        <v>20181024</v>
      </c>
      <c r="W4" s="13">
        <v>20181024</v>
      </c>
      <c r="X4" s="12">
        <v>477</v>
      </c>
      <c r="Y4" s="13" t="s">
        <v>93</v>
      </c>
      <c r="Z4" s="13">
        <v>202.44</v>
      </c>
      <c r="AA4" s="12">
        <v>2.11</v>
      </c>
      <c r="AB4" s="12">
        <v>1.93</v>
      </c>
      <c r="AC4" s="12">
        <v>26.4</v>
      </c>
      <c r="AD4" s="12">
        <f>AC4-4.9</f>
        <v>21.5</v>
      </c>
      <c r="AE4" s="13">
        <v>20201222</v>
      </c>
      <c r="AF4" s="13">
        <v>20201223</v>
      </c>
      <c r="AG4" s="22">
        <v>1.2</v>
      </c>
      <c r="AH4" s="22">
        <v>0.7</v>
      </c>
      <c r="AI4" s="13" t="s">
        <v>87</v>
      </c>
      <c r="AJ4" s="13">
        <v>1</v>
      </c>
      <c r="AK4" s="12" t="str">
        <f>VLOOKUP(AJ4, Indexes!$A$2:$B$49, 2)</f>
        <v>ATCACG</v>
      </c>
      <c r="AL4" s="12">
        <v>27</v>
      </c>
      <c r="AM4" s="12">
        <v>15</v>
      </c>
      <c r="AN4" s="12">
        <v>20210104</v>
      </c>
      <c r="AO4" s="13"/>
      <c r="AQ4" s="12" t="s">
        <v>117</v>
      </c>
      <c r="AR4" s="12">
        <v>30.4</v>
      </c>
      <c r="AU4" s="12" t="s">
        <v>118</v>
      </c>
      <c r="AW4" s="12">
        <v>20210608</v>
      </c>
      <c r="AX4" s="19">
        <v>27902155</v>
      </c>
      <c r="AY4" s="19">
        <v>23491673</v>
      </c>
      <c r="BF4" s="12" t="str">
        <f>CONCATENATE("preprocessing/", A4, "/outputs/03hisat2_lpanamensis_v36/sno_gene_ID.count.xz")</f>
        <v>preprocessing/TMRC20065/outputs/03hisat2_lpanamensis_v36/sno_gene_ID.count.xz</v>
      </c>
      <c r="BG4" s="19">
        <v>19328266</v>
      </c>
      <c r="BH4" s="19">
        <v>1105912</v>
      </c>
      <c r="BI4" s="20">
        <f>(BH4+BG4)/AY4</f>
        <v>0.86984771156996776</v>
      </c>
      <c r="BO4" s="59" t="str">
        <f t="shared" ref="BO4" si="0">CONCATENATE("preprocessing/", A4, "/outputs/vcfutils_lpanamensis_v36/r1_trimmed_lpanamensis_v36_count.txt")</f>
        <v>preprocessing/TMRC20065/outputs/vcfutils_lpanamensis_v36/r1_trimmed_lpanamensis_v36_count.txt</v>
      </c>
      <c r="BP4" s="59" t="str">
        <f>CONCATENATE("preprocessing/", A4, "/outputs/40freebayes_lpanamensis_v36/all_tags.txt.xz")</f>
        <v>preprocessing/TMRC20065/outputs/40freebayes_lpanamensis_v36/all_tags.txt.xz</v>
      </c>
      <c r="BQ4" s="12">
        <v>39</v>
      </c>
      <c r="BR4" s="12">
        <v>2190</v>
      </c>
      <c r="BS4" s="12">
        <v>351575</v>
      </c>
      <c r="BT4" s="12">
        <v>8</v>
      </c>
      <c r="BU4" s="12" t="s">
        <v>88</v>
      </c>
      <c r="BV4" s="12" t="s">
        <v>97</v>
      </c>
      <c r="BX4" s="12" t="s">
        <v>119</v>
      </c>
      <c r="BZ4" s="12" t="s">
        <v>97</v>
      </c>
    </row>
    <row r="5" spans="1:78" ht="15" customHeight="1" x14ac:dyDescent="0.2">
      <c r="A5" s="13" t="s">
        <v>121</v>
      </c>
      <c r="B5" s="12">
        <v>10763</v>
      </c>
      <c r="C5" s="12" t="s">
        <v>77</v>
      </c>
      <c r="D5" s="13" t="s">
        <v>78</v>
      </c>
      <c r="E5" s="13" t="s">
        <v>79</v>
      </c>
      <c r="F5" s="29" t="s">
        <v>80</v>
      </c>
      <c r="G5" s="12">
        <v>10763</v>
      </c>
      <c r="H5" s="15" t="s">
        <v>81</v>
      </c>
      <c r="I5" s="15" t="s">
        <v>82</v>
      </c>
      <c r="J5" s="13" t="s">
        <v>83</v>
      </c>
      <c r="K5" s="13">
        <v>3</v>
      </c>
      <c r="L5" s="16" t="s">
        <v>84</v>
      </c>
      <c r="M5" s="16" t="s">
        <v>85</v>
      </c>
      <c r="N5" s="16" t="s">
        <v>86</v>
      </c>
      <c r="O5" s="16" t="s">
        <v>87</v>
      </c>
      <c r="P5" s="12" t="s">
        <v>103</v>
      </c>
      <c r="Q5" s="16" t="s">
        <v>104</v>
      </c>
      <c r="R5" s="46">
        <v>0.99</v>
      </c>
      <c r="S5" s="16" t="s">
        <v>120</v>
      </c>
      <c r="T5" s="16" t="s">
        <v>91</v>
      </c>
      <c r="U5" s="16" t="s">
        <v>92</v>
      </c>
      <c r="V5" s="13">
        <v>20181024</v>
      </c>
      <c r="W5" s="17"/>
      <c r="X5" s="12">
        <v>40</v>
      </c>
      <c r="Y5" s="13" t="s">
        <v>93</v>
      </c>
      <c r="Z5" s="13" t="s">
        <v>109</v>
      </c>
      <c r="AA5" s="12" t="s">
        <v>109</v>
      </c>
      <c r="AB5" s="12" t="s">
        <v>109</v>
      </c>
      <c r="AE5" s="13">
        <v>20190221</v>
      </c>
      <c r="AF5" s="61"/>
      <c r="AG5" s="18"/>
      <c r="AH5" s="18"/>
      <c r="AI5" s="13" t="s">
        <v>107</v>
      </c>
      <c r="AJ5" s="23">
        <v>16</v>
      </c>
      <c r="AK5" s="12" t="str">
        <f>VLOOKUP(AJ5, Indexes!$A$2:$B$49, 2)</f>
        <v>CCGTCC</v>
      </c>
      <c r="AL5" s="12">
        <v>28</v>
      </c>
      <c r="AM5" s="12">
        <v>28</v>
      </c>
      <c r="AN5" s="62"/>
      <c r="AO5" s="12" t="s">
        <v>110</v>
      </c>
      <c r="AQ5" s="12" t="s">
        <v>122</v>
      </c>
      <c r="AR5" s="12">
        <v>1.3</v>
      </c>
      <c r="AS5" s="12">
        <f>(10 * 4)/AR5</f>
        <v>30.769230769230766</v>
      </c>
      <c r="AT5" s="12">
        <f>10-AS5</f>
        <v>-20.769230769230766</v>
      </c>
      <c r="AW5" s="12" t="s">
        <v>123</v>
      </c>
      <c r="BG5" s="19"/>
      <c r="BH5" s="19"/>
      <c r="BU5" s="12" t="s">
        <v>103</v>
      </c>
    </row>
    <row r="6" spans="1:78" ht="15" customHeight="1" x14ac:dyDescent="0.2">
      <c r="A6" s="12" t="s">
        <v>124</v>
      </c>
      <c r="B6" s="12">
        <v>12309</v>
      </c>
      <c r="C6" s="12" t="s">
        <v>77</v>
      </c>
      <c r="D6" s="13" t="s">
        <v>78</v>
      </c>
      <c r="E6" s="13" t="s">
        <v>79</v>
      </c>
      <c r="F6" s="29" t="s">
        <v>80</v>
      </c>
      <c r="G6" s="12">
        <v>12309</v>
      </c>
      <c r="H6" s="15" t="s">
        <v>81</v>
      </c>
      <c r="I6" s="15" t="s">
        <v>82</v>
      </c>
      <c r="J6" s="13" t="s">
        <v>83</v>
      </c>
      <c r="K6" s="13">
        <v>3</v>
      </c>
      <c r="L6" s="16" t="s">
        <v>84</v>
      </c>
      <c r="M6" s="16" t="s">
        <v>101</v>
      </c>
      <c r="N6" s="16" t="s">
        <v>102</v>
      </c>
      <c r="O6" s="16" t="s">
        <v>87</v>
      </c>
      <c r="P6" s="12" t="s">
        <v>103</v>
      </c>
      <c r="Q6" s="16" t="s">
        <v>104</v>
      </c>
      <c r="R6" s="46">
        <v>0.99</v>
      </c>
      <c r="S6" s="16" t="s">
        <v>125</v>
      </c>
      <c r="T6" s="70" t="s">
        <v>106</v>
      </c>
      <c r="U6" s="16" t="s">
        <v>92</v>
      </c>
      <c r="V6" s="13">
        <v>20181024</v>
      </c>
      <c r="W6" s="13">
        <v>20181024</v>
      </c>
      <c r="X6" s="12">
        <v>310</v>
      </c>
      <c r="Y6" s="13" t="s">
        <v>93</v>
      </c>
      <c r="Z6" s="13">
        <v>159.74</v>
      </c>
      <c r="AA6" s="12">
        <v>2.1</v>
      </c>
      <c r="AB6" s="12">
        <v>1.94</v>
      </c>
      <c r="AC6" s="12">
        <v>25.3</v>
      </c>
      <c r="AD6" s="12">
        <f>AC6-6.3</f>
        <v>19</v>
      </c>
      <c r="AE6" s="13">
        <v>20181107</v>
      </c>
      <c r="AF6" s="13">
        <v>20181120</v>
      </c>
      <c r="AG6" s="18"/>
      <c r="AH6" s="18"/>
      <c r="AI6" s="13" t="s">
        <v>87</v>
      </c>
      <c r="AJ6" s="13">
        <v>7</v>
      </c>
      <c r="AK6" s="12" t="str">
        <f>VLOOKUP(AJ6, Indexes!$A$2:$B$49, 2)</f>
        <v>CAGATC</v>
      </c>
      <c r="AL6" s="12">
        <v>28</v>
      </c>
      <c r="AM6" s="12">
        <v>15</v>
      </c>
      <c r="AN6" s="62"/>
      <c r="AO6" s="13" t="s">
        <v>94</v>
      </c>
      <c r="AQ6" s="12" t="s">
        <v>126</v>
      </c>
      <c r="AR6" s="12">
        <v>7</v>
      </c>
      <c r="AS6" s="12">
        <f>(10 * 2)/AR6</f>
        <v>2.8571428571428572</v>
      </c>
      <c r="AT6" s="12">
        <f>10-AS6</f>
        <v>7.1428571428571423</v>
      </c>
      <c r="AU6" s="12" t="s">
        <v>96</v>
      </c>
      <c r="AV6" s="12">
        <v>20191107</v>
      </c>
      <c r="AW6" s="12">
        <v>20191126</v>
      </c>
      <c r="AX6" s="19">
        <v>1759858</v>
      </c>
      <c r="AY6" s="19">
        <v>1443247</v>
      </c>
      <c r="AZ6" s="20">
        <f>AY6/AX6</f>
        <v>0.82009287112937523</v>
      </c>
      <c r="BA6" s="12" t="str">
        <f t="shared" ref="BA6:BA7" si="1">CONCATENATE("preprocessing/",A6, "/outputs/salmon_lpanamensis_v36/quant.sf")</f>
        <v>preprocessing/TMRC20004/outputs/salmon_lpanamensis_v36/quant.sf</v>
      </c>
      <c r="BF6" s="12" t="str">
        <f t="shared" ref="BF6:BF7" si="2">CONCATENATE("preprocessing/", A6, "/outputs/03hisat2_lpanamensis_v36/sno_gene_ID.count.xz")</f>
        <v>preprocessing/TMRC20004/outputs/03hisat2_lpanamensis_v36/sno_gene_ID.count.xz</v>
      </c>
      <c r="BG6" s="19">
        <v>1173866</v>
      </c>
      <c r="BH6" s="19">
        <v>94210</v>
      </c>
      <c r="BI6" s="20">
        <f>(BH6+BG6)/AY6</f>
        <v>0.87862715113906353</v>
      </c>
      <c r="BO6" s="59" t="str">
        <f t="shared" ref="BO6:BO7" si="3">CONCATENATE("preprocessing/", A6, "/outputs/vcfutils_lpanamensis_v36/r1_trimmed_lpanamensis_v36_count.txt")</f>
        <v>preprocessing/TMRC20004/outputs/vcfutils_lpanamensis_v36/r1_trimmed_lpanamensis_v36_count.txt</v>
      </c>
      <c r="BP6" s="59" t="str">
        <f t="shared" ref="BP6:BP7" si="4">CONCATENATE("preprocessing/", A6, "/outputs/40freebayes_lpanamensis_v36/all_tags.txt.xz")</f>
        <v>preprocessing/TMRC20004/outputs/40freebayes_lpanamensis_v36/all_tags.txt.xz</v>
      </c>
      <c r="BQ6" s="12">
        <v>2</v>
      </c>
      <c r="BR6" s="12">
        <v>85</v>
      </c>
      <c r="BU6" s="12" t="s">
        <v>103</v>
      </c>
      <c r="BV6" s="12" t="s">
        <v>112</v>
      </c>
    </row>
    <row r="7" spans="1:78" ht="15" customHeight="1" x14ac:dyDescent="0.2">
      <c r="A7" s="12" t="s">
        <v>127</v>
      </c>
      <c r="B7" s="12">
        <v>8190</v>
      </c>
      <c r="C7" s="12" t="s">
        <v>77</v>
      </c>
      <c r="D7" s="13" t="s">
        <v>78</v>
      </c>
      <c r="E7" s="13" t="s">
        <v>79</v>
      </c>
      <c r="F7" s="29" t="s">
        <v>80</v>
      </c>
      <c r="G7" s="12">
        <v>8190</v>
      </c>
      <c r="H7" s="15" t="s">
        <v>81</v>
      </c>
      <c r="I7" s="15" t="s">
        <v>82</v>
      </c>
      <c r="J7" s="13" t="s">
        <v>83</v>
      </c>
      <c r="K7" s="13">
        <v>4</v>
      </c>
      <c r="L7" s="16" t="s">
        <v>84</v>
      </c>
      <c r="M7" s="16" t="s">
        <v>109</v>
      </c>
      <c r="N7" s="16" t="s">
        <v>112</v>
      </c>
      <c r="O7" s="16" t="s">
        <v>87</v>
      </c>
      <c r="P7" s="12" t="s">
        <v>103</v>
      </c>
      <c r="Q7" s="16" t="s">
        <v>104</v>
      </c>
      <c r="R7" s="46">
        <v>0.97</v>
      </c>
      <c r="S7" s="16" t="s">
        <v>128</v>
      </c>
      <c r="T7" s="70" t="s">
        <v>106</v>
      </c>
      <c r="U7" s="16" t="s">
        <v>92</v>
      </c>
      <c r="V7" s="13">
        <v>20181024</v>
      </c>
      <c r="W7" s="13">
        <v>20181024</v>
      </c>
      <c r="X7" s="12">
        <v>563</v>
      </c>
      <c r="Y7" s="13" t="s">
        <v>93</v>
      </c>
      <c r="Z7" s="13">
        <v>224.45</v>
      </c>
      <c r="AA7" s="12">
        <v>2.13</v>
      </c>
      <c r="AB7" s="12">
        <v>1.82</v>
      </c>
      <c r="AC7" s="12">
        <v>26.7</v>
      </c>
      <c r="AD7" s="12">
        <f>AC7-4.5</f>
        <v>22.2</v>
      </c>
      <c r="AE7" s="13">
        <v>20181107</v>
      </c>
      <c r="AF7" s="13">
        <v>20181120</v>
      </c>
      <c r="AG7" s="18"/>
      <c r="AH7" s="18"/>
      <c r="AI7" s="13" t="s">
        <v>87</v>
      </c>
      <c r="AJ7" s="12">
        <v>13</v>
      </c>
      <c r="AK7" s="12" t="str">
        <f>VLOOKUP(AJ7, Indexes!$A$2:$B$49, 2)</f>
        <v>AGTCAA</v>
      </c>
      <c r="AL7" s="12">
        <v>28</v>
      </c>
      <c r="AM7" s="12">
        <v>15</v>
      </c>
      <c r="AN7" s="62"/>
      <c r="AO7" s="13" t="s">
        <v>94</v>
      </c>
      <c r="AQ7" s="12" t="s">
        <v>129</v>
      </c>
      <c r="AR7" s="12">
        <v>11.5</v>
      </c>
      <c r="AS7" s="12">
        <f t="shared" ref="AS7" si="5">(100 * 2)/AR7</f>
        <v>17.391304347826086</v>
      </c>
      <c r="AT7" s="12">
        <f t="shared" ref="AT7" si="6">100-AS7</f>
        <v>82.608695652173907</v>
      </c>
      <c r="AU7" s="12" t="s">
        <v>96</v>
      </c>
      <c r="AV7" s="12">
        <v>20191107</v>
      </c>
      <c r="AW7" s="12">
        <v>20191126</v>
      </c>
      <c r="AX7" s="19">
        <v>32861617</v>
      </c>
      <c r="AY7" s="19">
        <v>29959870</v>
      </c>
      <c r="AZ7" s="20">
        <f>AY7/AX7</f>
        <v>0.91169798491656695</v>
      </c>
      <c r="BA7" s="12" t="str">
        <f t="shared" si="1"/>
        <v>preprocessing/TMRC20005/outputs/salmon_lpanamensis_v36/quant.sf</v>
      </c>
      <c r="BF7" s="12" t="str">
        <f t="shared" si="2"/>
        <v>preprocessing/TMRC20005/outputs/03hisat2_lpanamensis_v36/sno_gene_ID.count.xz</v>
      </c>
      <c r="BG7" s="19">
        <v>27077607</v>
      </c>
      <c r="BH7" s="19">
        <v>2094699</v>
      </c>
      <c r="BI7" s="20">
        <f>(BH7+BG7)/AY7</f>
        <v>0.97371270302574742</v>
      </c>
      <c r="BO7" s="59" t="str">
        <f t="shared" si="3"/>
        <v>preprocessing/TMRC20005/outputs/vcfutils_lpanamensis_v36/r1_trimmed_lpanamensis_v36_count.txt</v>
      </c>
      <c r="BP7" s="59" t="str">
        <f t="shared" si="4"/>
        <v>preprocessing/TMRC20005/outputs/40freebayes_lpanamensis_v36/all_tags.txt.xz</v>
      </c>
      <c r="BQ7" s="12">
        <v>30</v>
      </c>
      <c r="BR7" s="12">
        <v>187</v>
      </c>
      <c r="BU7" s="12" t="s">
        <v>103</v>
      </c>
      <c r="BV7" s="12" t="s">
        <v>130</v>
      </c>
      <c r="BX7" s="12" t="s">
        <v>99</v>
      </c>
      <c r="BY7" s="12" t="s">
        <v>100</v>
      </c>
      <c r="BZ7" s="12" t="s">
        <v>130</v>
      </c>
    </row>
    <row r="8" spans="1:78" ht="16.5" x14ac:dyDescent="0.2">
      <c r="A8" s="13" t="s">
        <v>132</v>
      </c>
      <c r="B8" s="13">
        <v>2169</v>
      </c>
      <c r="C8" s="12" t="s">
        <v>77</v>
      </c>
      <c r="D8" s="13" t="s">
        <v>78</v>
      </c>
      <c r="E8" s="13" t="s">
        <v>79</v>
      </c>
      <c r="F8" s="29" t="s">
        <v>80</v>
      </c>
      <c r="G8" s="13">
        <v>2169</v>
      </c>
      <c r="H8" s="15" t="s">
        <v>81</v>
      </c>
      <c r="I8" s="15" t="s">
        <v>82</v>
      </c>
      <c r="J8" s="13" t="s">
        <v>83</v>
      </c>
      <c r="K8" s="13">
        <v>2</v>
      </c>
      <c r="L8" s="16" t="s">
        <v>84</v>
      </c>
      <c r="M8" s="71" t="s">
        <v>109</v>
      </c>
      <c r="N8" s="16" t="s">
        <v>112</v>
      </c>
      <c r="O8" s="16" t="s">
        <v>87</v>
      </c>
      <c r="P8" s="12" t="s">
        <v>88</v>
      </c>
      <c r="Q8" s="16" t="s">
        <v>89</v>
      </c>
      <c r="R8" s="46">
        <v>0</v>
      </c>
      <c r="S8" s="16" t="s">
        <v>133</v>
      </c>
      <c r="T8" s="16" t="s">
        <v>91</v>
      </c>
      <c r="U8" s="16" t="s">
        <v>92</v>
      </c>
      <c r="V8" s="13">
        <v>20181024</v>
      </c>
      <c r="W8" s="13">
        <v>20181113</v>
      </c>
      <c r="X8" s="12">
        <v>171</v>
      </c>
      <c r="Y8" s="13" t="s">
        <v>93</v>
      </c>
      <c r="Z8" s="13">
        <v>166.76</v>
      </c>
      <c r="AA8" s="12">
        <v>2.13</v>
      </c>
      <c r="AB8" s="12">
        <v>1.93</v>
      </c>
      <c r="AC8" s="12">
        <v>22.7</v>
      </c>
      <c r="AD8" s="12">
        <f>AC8-6</f>
        <v>16.7</v>
      </c>
      <c r="AE8" s="13">
        <v>20181113</v>
      </c>
      <c r="AF8" s="13">
        <v>20181120</v>
      </c>
      <c r="AG8" s="18"/>
      <c r="AH8" s="18"/>
      <c r="AI8" s="13" t="s">
        <v>87</v>
      </c>
      <c r="AJ8" s="21">
        <v>19</v>
      </c>
      <c r="AK8" s="12" t="str">
        <f>VLOOKUP(AJ8, Indexes!$A$2:$B$49, 2)</f>
        <v>GTGAAA</v>
      </c>
      <c r="AL8" s="12">
        <v>28</v>
      </c>
      <c r="AM8" s="12">
        <v>15</v>
      </c>
      <c r="AN8" s="62"/>
      <c r="AO8" s="13" t="s">
        <v>94</v>
      </c>
      <c r="AQ8" s="12" t="s">
        <v>134</v>
      </c>
      <c r="AR8" s="12">
        <v>3.1</v>
      </c>
      <c r="AS8" s="12">
        <f>(10 * 4)/AR8</f>
        <v>12.903225806451612</v>
      </c>
      <c r="AT8" s="12">
        <f>10-AS8</f>
        <v>-2.9032258064516121</v>
      </c>
      <c r="AW8" s="12" t="s">
        <v>123</v>
      </c>
      <c r="BG8" s="19"/>
      <c r="BH8" s="19"/>
      <c r="BU8" s="12" t="s">
        <v>88</v>
      </c>
    </row>
    <row r="9" spans="1:78" ht="15" customHeight="1" x14ac:dyDescent="0.2">
      <c r="A9" s="47" t="s">
        <v>144</v>
      </c>
      <c r="B9" s="12">
        <v>1131</v>
      </c>
      <c r="C9" s="12" t="s">
        <v>77</v>
      </c>
      <c r="D9" s="13" t="s">
        <v>78</v>
      </c>
      <c r="E9" s="13" t="s">
        <v>79</v>
      </c>
      <c r="F9" s="29" t="s">
        <v>80</v>
      </c>
      <c r="G9" s="12">
        <v>1131</v>
      </c>
      <c r="H9" s="15" t="s">
        <v>81</v>
      </c>
      <c r="I9" s="15" t="s">
        <v>82</v>
      </c>
      <c r="J9" s="13" t="s">
        <v>83</v>
      </c>
      <c r="K9" s="13">
        <v>2</v>
      </c>
      <c r="L9" s="16" t="s">
        <v>84</v>
      </c>
      <c r="M9" s="16" t="s">
        <v>109</v>
      </c>
      <c r="N9" s="16" t="s">
        <v>112</v>
      </c>
      <c r="O9" s="16" t="s">
        <v>87</v>
      </c>
      <c r="P9" s="12" t="s">
        <v>88</v>
      </c>
      <c r="Q9" s="16" t="s">
        <v>89</v>
      </c>
      <c r="R9" s="46">
        <v>0</v>
      </c>
      <c r="S9" s="67" t="s">
        <v>145</v>
      </c>
      <c r="T9" s="16" t="s">
        <v>91</v>
      </c>
      <c r="U9" s="16" t="s">
        <v>92</v>
      </c>
      <c r="V9" s="13">
        <v>20190813</v>
      </c>
      <c r="W9" s="13">
        <v>20190822</v>
      </c>
      <c r="X9" s="13">
        <v>690</v>
      </c>
      <c r="Y9" s="13" t="s">
        <v>93</v>
      </c>
      <c r="Z9" s="13" t="s">
        <v>109</v>
      </c>
      <c r="AA9" s="12" t="s">
        <v>109</v>
      </c>
      <c r="AB9" s="12" t="s">
        <v>109</v>
      </c>
      <c r="AC9" s="13"/>
      <c r="AD9" s="13"/>
      <c r="AE9" s="13">
        <v>20201221</v>
      </c>
      <c r="AF9" s="13">
        <v>20201223</v>
      </c>
      <c r="AG9" s="22">
        <v>1</v>
      </c>
      <c r="AH9" s="22">
        <v>0.7</v>
      </c>
      <c r="AI9" s="13" t="s">
        <v>87</v>
      </c>
      <c r="AJ9" s="13">
        <v>2</v>
      </c>
      <c r="AK9" s="12" t="str">
        <f>VLOOKUP(AJ9, Indexes!$A$2:$B$49, 2)</f>
        <v>CGATGT</v>
      </c>
      <c r="AL9" s="13">
        <v>27</v>
      </c>
      <c r="AM9" s="13">
        <v>15</v>
      </c>
      <c r="AN9" s="12">
        <v>20210104</v>
      </c>
      <c r="AQ9" s="12" t="s">
        <v>146</v>
      </c>
      <c r="AR9" s="12">
        <v>24.7</v>
      </c>
      <c r="AU9" s="12" t="s">
        <v>118</v>
      </c>
      <c r="AW9" s="12">
        <v>20210608</v>
      </c>
      <c r="AX9" s="19">
        <v>15161175</v>
      </c>
      <c r="AY9" s="19">
        <v>12926901</v>
      </c>
      <c r="AZ9" s="20">
        <f t="shared" ref="AZ9:AZ14" si="7">AY9/AX9</f>
        <v>0.85263187055093026</v>
      </c>
      <c r="BA9" s="12" t="str">
        <f t="shared" ref="BA9" si="8">CONCATENATE("preprocessing/",A9, "/outputs/salmon_lpanamensis_v36/quant.sf")</f>
        <v>preprocessing/TMRC20066/outputs/salmon_lpanamensis_v36/quant.sf</v>
      </c>
      <c r="BF9" s="12" t="str">
        <f t="shared" ref="BF9:BF43" si="9">CONCATENATE("preprocessing/", A9, "/outputs/03hisat2_lpanamensis_v36/sno_gene_ID.count.xz")</f>
        <v>preprocessing/TMRC20066/outputs/03hisat2_lpanamensis_v36/sno_gene_ID.count.xz</v>
      </c>
      <c r="BG9" s="19">
        <v>10806662</v>
      </c>
      <c r="BH9" s="19">
        <v>624234</v>
      </c>
      <c r="BI9" s="20">
        <f>(BH9+BG9)/AY9</f>
        <v>0.88427195350223542</v>
      </c>
      <c r="BO9" s="59" t="str">
        <f t="shared" ref="BO9" si="10">CONCATENATE("preprocessing/", A9, "/outputs/vcfutils_lpanamensis_v36/r1_trimmed_lpanamensis_v36_count.txt")</f>
        <v>preprocessing/TMRC20066/outputs/vcfutils_lpanamensis_v36/r1_trimmed_lpanamensis_v36_count.txt</v>
      </c>
      <c r="BP9" s="59" t="str">
        <f t="shared" ref="BP9:BP37" si="11">CONCATENATE("preprocessing/", A9, "/outputs/40freebayes_lpanamensis_v36/all_tags.txt.xz")</f>
        <v>preprocessing/TMRC20066/outputs/40freebayes_lpanamensis_v36/all_tags.txt.xz</v>
      </c>
      <c r="BQ9" s="12">
        <v>14</v>
      </c>
      <c r="BR9" s="12">
        <v>226</v>
      </c>
      <c r="BS9" s="12">
        <v>161535</v>
      </c>
      <c r="BT9" s="12">
        <v>1</v>
      </c>
      <c r="BU9" s="12" t="s">
        <v>88</v>
      </c>
      <c r="BV9" s="12" t="s">
        <v>97</v>
      </c>
      <c r="BX9" s="12" t="s">
        <v>147</v>
      </c>
      <c r="BZ9" s="12" t="s">
        <v>97</v>
      </c>
    </row>
    <row r="10" spans="1:78" ht="15" customHeight="1" x14ac:dyDescent="0.2">
      <c r="A10" s="13" t="s">
        <v>148</v>
      </c>
      <c r="B10" s="12" t="s">
        <v>149</v>
      </c>
      <c r="C10" s="12" t="s">
        <v>77</v>
      </c>
      <c r="D10" s="13" t="s">
        <v>78</v>
      </c>
      <c r="E10" s="13" t="s">
        <v>79</v>
      </c>
      <c r="F10" s="29" t="s">
        <v>80</v>
      </c>
      <c r="G10" s="12" t="s">
        <v>149</v>
      </c>
      <c r="H10" s="15" t="s">
        <v>81</v>
      </c>
      <c r="I10" s="15" t="s">
        <v>82</v>
      </c>
      <c r="J10" s="13" t="s">
        <v>83</v>
      </c>
      <c r="K10" s="13">
        <v>2</v>
      </c>
      <c r="L10" s="16" t="s">
        <v>84</v>
      </c>
      <c r="M10" s="16" t="s">
        <v>85</v>
      </c>
      <c r="N10" s="16" t="s">
        <v>86</v>
      </c>
      <c r="O10" s="16" t="s">
        <v>87</v>
      </c>
      <c r="P10" s="12" t="s">
        <v>103</v>
      </c>
      <c r="Q10" s="16" t="s">
        <v>104</v>
      </c>
      <c r="R10" s="46">
        <v>0.97</v>
      </c>
      <c r="S10" s="16" t="s">
        <v>150</v>
      </c>
      <c r="T10" s="70" t="s">
        <v>106</v>
      </c>
      <c r="U10" s="16" t="s">
        <v>92</v>
      </c>
      <c r="V10" s="13">
        <v>20190517</v>
      </c>
      <c r="W10" s="13">
        <v>20190703</v>
      </c>
      <c r="X10" s="13">
        <v>448</v>
      </c>
      <c r="Y10" s="13" t="s">
        <v>93</v>
      </c>
      <c r="Z10" s="12">
        <v>457.97</v>
      </c>
      <c r="AA10" s="12">
        <v>2.15</v>
      </c>
      <c r="AB10" s="12">
        <v>2.31</v>
      </c>
      <c r="AC10" s="13"/>
      <c r="AD10" s="13"/>
      <c r="AE10" s="13">
        <v>20190918</v>
      </c>
      <c r="AF10" s="13">
        <v>20190919</v>
      </c>
      <c r="AG10" s="18"/>
      <c r="AH10" s="18"/>
      <c r="AI10" s="13" t="s">
        <v>87</v>
      </c>
      <c r="AJ10" s="13">
        <v>21</v>
      </c>
      <c r="AK10" s="12" t="str">
        <f>VLOOKUP(AJ10, Indexes!$A$2:$B$49, 2)</f>
        <v>GTTTCG</v>
      </c>
      <c r="AL10" s="13">
        <v>27</v>
      </c>
      <c r="AM10" s="13">
        <v>15</v>
      </c>
      <c r="AN10" s="61"/>
      <c r="AQ10" s="12" t="s">
        <v>151</v>
      </c>
      <c r="AR10" s="12">
        <v>40.4</v>
      </c>
      <c r="AS10" s="12">
        <f>(100 * 4)/AR10</f>
        <v>9.9009900990099009</v>
      </c>
      <c r="AT10" s="12">
        <f t="shared" ref="AT10:AT12" si="12">100-AS10</f>
        <v>90.099009900990097</v>
      </c>
      <c r="AU10" s="12" t="s">
        <v>141</v>
      </c>
      <c r="AV10" s="12">
        <v>20210427</v>
      </c>
      <c r="AW10" s="12">
        <v>20210427</v>
      </c>
      <c r="AX10" s="19">
        <v>33977055</v>
      </c>
      <c r="AY10" s="19">
        <v>21425315</v>
      </c>
      <c r="AZ10" s="20">
        <f t="shared" si="7"/>
        <v>0.63058187356143725</v>
      </c>
      <c r="BA10" s="12" t="str">
        <f t="shared" ref="BA10:BA14" si="13">CONCATENATE("preprocessing/",A10, "/outputs/salmon_lpanamensis_v36/quant.sf")</f>
        <v>preprocessing/TMRC20039/outputs/salmon_lpanamensis_v36/quant.sf</v>
      </c>
      <c r="BF10" s="12" t="str">
        <f t="shared" si="9"/>
        <v>preprocessing/TMRC20039/outputs/03hisat2_lpanamensis_v36/sno_gene_ID.count.xz</v>
      </c>
      <c r="BG10" s="19">
        <v>19464169</v>
      </c>
      <c r="BH10" s="19">
        <v>1191807</v>
      </c>
      <c r="BI10" s="20">
        <f t="shared" ref="BI10:BI12" si="14">(BH10+BG10)/AY10</f>
        <v>0.96409205652285623</v>
      </c>
      <c r="BL10" s="12">
        <v>319672</v>
      </c>
      <c r="BM10" s="12">
        <v>47820</v>
      </c>
      <c r="BO10" s="59" t="str">
        <f>CONCATENATE("preprocessing/", A10, "/outputs/vcfutils_lpanamensis_v36/r1_trimmed_lpanamensis_v36_count.txt")</f>
        <v>preprocessing/TMRC20039/outputs/vcfutils_lpanamensis_v36/r1_trimmed_lpanamensis_v36_count.txt</v>
      </c>
      <c r="BP10" s="59" t="str">
        <f t="shared" si="11"/>
        <v>preprocessing/TMRC20039/outputs/40freebayes_lpanamensis_v36/all_tags.txt.xz</v>
      </c>
      <c r="BQ10" s="12">
        <v>4</v>
      </c>
      <c r="BR10" s="12">
        <v>51878</v>
      </c>
      <c r="BS10" s="12">
        <v>182219</v>
      </c>
      <c r="BT10" s="12">
        <v>5</v>
      </c>
      <c r="BU10" s="12" t="s">
        <v>103</v>
      </c>
      <c r="BV10" s="12" t="s">
        <v>130</v>
      </c>
    </row>
    <row r="11" spans="1:78" ht="15" customHeight="1" x14ac:dyDescent="0.2">
      <c r="A11" s="13" t="s">
        <v>152</v>
      </c>
      <c r="B11" s="12">
        <v>2482</v>
      </c>
      <c r="C11" s="12" t="s">
        <v>77</v>
      </c>
      <c r="D11" s="13" t="s">
        <v>78</v>
      </c>
      <c r="E11" s="13" t="s">
        <v>79</v>
      </c>
      <c r="F11" s="29" t="s">
        <v>80</v>
      </c>
      <c r="G11" s="12">
        <v>2482</v>
      </c>
      <c r="H11" s="15" t="s">
        <v>81</v>
      </c>
      <c r="I11" s="15" t="s">
        <v>82</v>
      </c>
      <c r="J11" s="13" t="s">
        <v>83</v>
      </c>
      <c r="K11" s="13">
        <v>2</v>
      </c>
      <c r="L11" s="16" t="s">
        <v>84</v>
      </c>
      <c r="M11" s="16" t="s">
        <v>109</v>
      </c>
      <c r="N11" s="16" t="s">
        <v>112</v>
      </c>
      <c r="O11" s="16" t="s">
        <v>87</v>
      </c>
      <c r="P11" s="12" t="s">
        <v>88</v>
      </c>
      <c r="Q11" s="16" t="s">
        <v>89</v>
      </c>
      <c r="R11" s="46">
        <v>0</v>
      </c>
      <c r="S11" s="16" t="s">
        <v>153</v>
      </c>
      <c r="T11" s="16" t="s">
        <v>91</v>
      </c>
      <c r="U11" s="16" t="s">
        <v>92</v>
      </c>
      <c r="V11" s="13">
        <v>20190813</v>
      </c>
      <c r="W11" s="13">
        <v>20190822</v>
      </c>
      <c r="X11" s="13">
        <v>249</v>
      </c>
      <c r="Y11" s="13" t="s">
        <v>93</v>
      </c>
      <c r="Z11" s="13" t="s">
        <v>109</v>
      </c>
      <c r="AA11" s="12" t="s">
        <v>109</v>
      </c>
      <c r="AB11" s="12" t="s">
        <v>109</v>
      </c>
      <c r="AC11" s="13"/>
      <c r="AD11" s="13"/>
      <c r="AE11" s="13">
        <v>20190911</v>
      </c>
      <c r="AF11" s="13">
        <v>20190917</v>
      </c>
      <c r="AG11" s="18"/>
      <c r="AH11" s="18"/>
      <c r="AI11" s="13" t="s">
        <v>87</v>
      </c>
      <c r="AJ11" s="13">
        <v>18</v>
      </c>
      <c r="AK11" s="12" t="str">
        <f>VLOOKUP(AJ11, Indexes!$A$2:$B$49, 2)</f>
        <v>GTCCGC</v>
      </c>
      <c r="AL11" s="13">
        <v>27</v>
      </c>
      <c r="AM11" s="13">
        <v>15</v>
      </c>
      <c r="AN11" s="61"/>
      <c r="AQ11" s="12" t="s">
        <v>154</v>
      </c>
      <c r="AR11" s="12">
        <v>44.2</v>
      </c>
      <c r="AS11" s="12">
        <f>(100 * 4)/AR11</f>
        <v>9.0497737556561084</v>
      </c>
      <c r="AT11" s="12">
        <f t="shared" si="12"/>
        <v>90.950226244343895</v>
      </c>
      <c r="AU11" s="12" t="s">
        <v>141</v>
      </c>
      <c r="AV11" s="12">
        <v>20210427</v>
      </c>
      <c r="AW11" s="12">
        <v>20210427</v>
      </c>
      <c r="AX11" s="19">
        <v>28745261</v>
      </c>
      <c r="AY11" s="19">
        <v>18949839</v>
      </c>
      <c r="AZ11" s="20">
        <f t="shared" si="7"/>
        <v>0.65923349939316955</v>
      </c>
      <c r="BA11" s="12" t="str">
        <f t="shared" si="13"/>
        <v>preprocessing/TMRC20037/outputs/salmon_lpanamensis_v36/quant.sf</v>
      </c>
      <c r="BF11" s="12" t="str">
        <f t="shared" si="9"/>
        <v>preprocessing/TMRC20037/outputs/03hisat2_lpanamensis_v36/sno_gene_ID.count.xz</v>
      </c>
      <c r="BG11" s="19">
        <v>16547667</v>
      </c>
      <c r="BH11" s="19">
        <v>889097</v>
      </c>
      <c r="BI11" s="20">
        <f t="shared" si="14"/>
        <v>0.92015367518425883</v>
      </c>
      <c r="BL11" s="12">
        <v>805775</v>
      </c>
      <c r="BM11" s="12">
        <v>71242</v>
      </c>
      <c r="BO11" s="59" t="str">
        <f>CONCATENATE("preprocessing/", A11, "/outputs/vcfutils_lpanamensis_v36/r1_trimmed_lpanamensis_v36_count.txt")</f>
        <v>preprocessing/TMRC20037/outputs/vcfutils_lpanamensis_v36/r1_trimmed_lpanamensis_v36_count.txt</v>
      </c>
      <c r="BP11" s="59" t="str">
        <f t="shared" si="11"/>
        <v>preprocessing/TMRC20037/outputs/40freebayes_lpanamensis_v36/all_tags.txt.xz</v>
      </c>
      <c r="BQ11" s="12">
        <v>17</v>
      </c>
      <c r="BR11" s="12">
        <v>33204</v>
      </c>
      <c r="BS11" s="12">
        <v>190185</v>
      </c>
      <c r="BT11" s="12">
        <v>4</v>
      </c>
      <c r="BU11" s="12" t="s">
        <v>88</v>
      </c>
      <c r="BV11" s="12" t="s">
        <v>97</v>
      </c>
      <c r="BX11" s="12" t="s">
        <v>147</v>
      </c>
      <c r="BZ11" s="12" t="s">
        <v>97</v>
      </c>
    </row>
    <row r="12" spans="1:78" ht="15" customHeight="1" x14ac:dyDescent="0.2">
      <c r="A12" s="13" t="s">
        <v>155</v>
      </c>
      <c r="B12" s="12">
        <v>2168</v>
      </c>
      <c r="C12" s="12" t="s">
        <v>77</v>
      </c>
      <c r="D12" s="13" t="s">
        <v>78</v>
      </c>
      <c r="E12" s="13" t="s">
        <v>79</v>
      </c>
      <c r="F12" s="29" t="s">
        <v>80</v>
      </c>
      <c r="G12" s="12">
        <v>2168</v>
      </c>
      <c r="H12" s="15" t="s">
        <v>81</v>
      </c>
      <c r="I12" s="15" t="s">
        <v>82</v>
      </c>
      <c r="J12" s="13" t="s">
        <v>83</v>
      </c>
      <c r="K12" s="13">
        <v>2</v>
      </c>
      <c r="L12" s="16" t="s">
        <v>84</v>
      </c>
      <c r="M12" s="16" t="s">
        <v>109</v>
      </c>
      <c r="N12" s="16" t="s">
        <v>112</v>
      </c>
      <c r="O12" s="16" t="s">
        <v>87</v>
      </c>
      <c r="P12" s="12" t="s">
        <v>88</v>
      </c>
      <c r="Q12" s="16" t="s">
        <v>89</v>
      </c>
      <c r="R12" s="46">
        <v>0</v>
      </c>
      <c r="S12" s="16" t="s">
        <v>133</v>
      </c>
      <c r="T12" s="16" t="s">
        <v>91</v>
      </c>
      <c r="U12" s="16" t="s">
        <v>92</v>
      </c>
      <c r="V12" s="13">
        <v>20190813</v>
      </c>
      <c r="W12" s="13">
        <v>20190822</v>
      </c>
      <c r="X12" s="13">
        <v>453</v>
      </c>
      <c r="Y12" s="13" t="s">
        <v>93</v>
      </c>
      <c r="Z12" s="13" t="s">
        <v>109</v>
      </c>
      <c r="AA12" s="12" t="s">
        <v>109</v>
      </c>
      <c r="AB12" s="12" t="s">
        <v>109</v>
      </c>
      <c r="AC12" s="13"/>
      <c r="AD12" s="13"/>
      <c r="AE12" s="13">
        <v>20190911</v>
      </c>
      <c r="AF12" s="13">
        <v>20190917</v>
      </c>
      <c r="AG12" s="18"/>
      <c r="AH12" s="18"/>
      <c r="AI12" s="13" t="s">
        <v>87</v>
      </c>
      <c r="AJ12" s="13">
        <v>19</v>
      </c>
      <c r="AK12" s="12" t="str">
        <f>VLOOKUP(AJ12, Indexes!$A$2:$B$49, 2)</f>
        <v>GTGAAA</v>
      </c>
      <c r="AL12" s="13">
        <v>27</v>
      </c>
      <c r="AM12" s="13">
        <v>15</v>
      </c>
      <c r="AN12" s="61"/>
      <c r="AQ12" s="12" t="s">
        <v>156</v>
      </c>
      <c r="AR12" s="12">
        <v>37.700000000000003</v>
      </c>
      <c r="AS12" s="12">
        <f>(100 * 4)/AR12</f>
        <v>10.610079575596815</v>
      </c>
      <c r="AT12" s="12">
        <f t="shared" si="12"/>
        <v>89.389920424403186</v>
      </c>
      <c r="AU12" s="12" t="s">
        <v>141</v>
      </c>
      <c r="AV12" s="12">
        <v>20210427</v>
      </c>
      <c r="AW12" s="12">
        <v>20210427</v>
      </c>
      <c r="AX12" s="19">
        <v>31578165</v>
      </c>
      <c r="AY12" s="19">
        <v>20738977</v>
      </c>
      <c r="AZ12" s="20">
        <f t="shared" si="7"/>
        <v>0.65675054266136113</v>
      </c>
      <c r="BA12" s="12" t="str">
        <f t="shared" si="13"/>
        <v>preprocessing/TMRC20038/outputs/salmon_lpanamensis_v36/quant.sf</v>
      </c>
      <c r="BF12" s="12" t="str">
        <f t="shared" si="9"/>
        <v>preprocessing/TMRC20038/outputs/03hisat2_lpanamensis_v36/sno_gene_ID.count.xz</v>
      </c>
      <c r="BG12" s="19">
        <v>18210953</v>
      </c>
      <c r="BH12" s="19">
        <v>961457</v>
      </c>
      <c r="BI12" s="20">
        <f t="shared" si="14"/>
        <v>0.92446266756552165</v>
      </c>
      <c r="BL12" s="12">
        <v>865603</v>
      </c>
      <c r="BM12" s="12">
        <v>81480</v>
      </c>
      <c r="BO12" s="59" t="str">
        <f>CONCATENATE("preprocessing/", A12, "/outputs/vcfutils_lpanamensis_v36/r1_trimmed_lpanamensis_v36_count.txt")</f>
        <v>preprocessing/TMRC20038/outputs/vcfutils_lpanamensis_v36/r1_trimmed_lpanamensis_v36_count.txt</v>
      </c>
      <c r="BP12" s="59" t="str">
        <f t="shared" si="11"/>
        <v>preprocessing/TMRC20038/outputs/40freebayes_lpanamensis_v36/all_tags.txt.xz</v>
      </c>
      <c r="BQ12" s="12">
        <v>21</v>
      </c>
      <c r="BR12" s="12">
        <v>29143</v>
      </c>
      <c r="BS12" s="12">
        <v>205845</v>
      </c>
      <c r="BT12" s="12">
        <v>12</v>
      </c>
      <c r="BU12" s="12" t="s">
        <v>88</v>
      </c>
      <c r="BV12" s="12" t="s">
        <v>97</v>
      </c>
      <c r="BX12" s="12" t="s">
        <v>147</v>
      </c>
      <c r="BZ12" s="12" t="s">
        <v>97</v>
      </c>
    </row>
    <row r="13" spans="1:78" ht="15" customHeight="1" x14ac:dyDescent="0.2">
      <c r="A13" s="48" t="s">
        <v>157</v>
      </c>
      <c r="B13" s="12">
        <v>12251</v>
      </c>
      <c r="C13" s="12" t="s">
        <v>77</v>
      </c>
      <c r="D13" s="13" t="s">
        <v>78</v>
      </c>
      <c r="E13" s="13" t="s">
        <v>79</v>
      </c>
      <c r="F13" s="29" t="s">
        <v>80</v>
      </c>
      <c r="G13" s="12">
        <v>12251</v>
      </c>
      <c r="H13" s="15" t="s">
        <v>81</v>
      </c>
      <c r="I13" s="15" t="s">
        <v>82</v>
      </c>
      <c r="J13" s="13" t="s">
        <v>83</v>
      </c>
      <c r="K13" s="13">
        <v>2</v>
      </c>
      <c r="L13" s="16" t="s">
        <v>84</v>
      </c>
      <c r="M13" s="16" t="s">
        <v>101</v>
      </c>
      <c r="N13" s="16" t="s">
        <v>102</v>
      </c>
      <c r="O13" s="16" t="s">
        <v>87</v>
      </c>
      <c r="P13" s="12" t="s">
        <v>88</v>
      </c>
      <c r="Q13" s="16" t="s">
        <v>89</v>
      </c>
      <c r="R13" s="46">
        <v>0.46</v>
      </c>
      <c r="S13" s="16" t="s">
        <v>158</v>
      </c>
      <c r="T13" s="16" t="s">
        <v>91</v>
      </c>
      <c r="U13" s="16" t="s">
        <v>92</v>
      </c>
      <c r="V13" s="13">
        <v>20181130</v>
      </c>
      <c r="W13" s="13">
        <v>20190912</v>
      </c>
      <c r="X13" s="13">
        <v>145</v>
      </c>
      <c r="Y13" s="13" t="s">
        <v>93</v>
      </c>
      <c r="Z13" s="12">
        <v>135.74</v>
      </c>
      <c r="AA13" s="12">
        <v>2.1</v>
      </c>
      <c r="AB13" s="12">
        <v>1.67</v>
      </c>
      <c r="AC13" s="13"/>
      <c r="AD13" s="13"/>
      <c r="AE13" s="13">
        <v>20201221</v>
      </c>
      <c r="AF13" s="13">
        <v>20201223</v>
      </c>
      <c r="AG13" s="13">
        <v>4.8</v>
      </c>
      <c r="AH13" s="13">
        <v>0.7</v>
      </c>
      <c r="AI13" s="13" t="s">
        <v>87</v>
      </c>
      <c r="AJ13" s="13">
        <v>3</v>
      </c>
      <c r="AK13" s="12" t="str">
        <f>VLOOKUP(AJ13, Indexes!$A$2:$B$49, 2)</f>
        <v>TTAGGC</v>
      </c>
      <c r="AL13" s="13">
        <v>27</v>
      </c>
      <c r="AM13" s="13">
        <v>15</v>
      </c>
      <c r="AN13" s="12">
        <v>20210104</v>
      </c>
      <c r="AQ13" s="12" t="s">
        <v>159</v>
      </c>
      <c r="AR13" s="12">
        <v>20.6</v>
      </c>
      <c r="AU13" s="12" t="s">
        <v>118</v>
      </c>
      <c r="AW13" s="12">
        <v>20210608</v>
      </c>
      <c r="AX13" s="19">
        <v>26246391</v>
      </c>
      <c r="AY13" s="19">
        <v>22875380</v>
      </c>
      <c r="AZ13" s="20">
        <f t="shared" si="7"/>
        <v>0.87156287506347063</v>
      </c>
      <c r="BA13" s="12" t="str">
        <f t="shared" si="13"/>
        <v>preprocessing/TMRC20067/outputs/salmon_lpanamensis_v36/quant.sf</v>
      </c>
      <c r="BF13" s="12" t="str">
        <f t="shared" si="9"/>
        <v>preprocessing/TMRC20067/outputs/03hisat2_lpanamensis_v36/sno_gene_ID.count.xz</v>
      </c>
      <c r="BG13" s="19">
        <v>18845400</v>
      </c>
      <c r="BH13" s="19">
        <v>1193822</v>
      </c>
      <c r="BI13" s="20">
        <f>(BH13+BG13)/AY13</f>
        <v>0.87601701042780489</v>
      </c>
      <c r="BO13" s="59" t="str">
        <f t="shared" ref="BO13:BO14" si="15">CONCATENATE("preprocessing/", A13, "/outputs/vcfutils_lpanamensis_v36/r1_trimmed_lpanamensis_v36_count.txt")</f>
        <v>preprocessing/TMRC20067/outputs/vcfutils_lpanamensis_v36/r1_trimmed_lpanamensis_v36_count.txt</v>
      </c>
      <c r="BP13" s="59" t="str">
        <f t="shared" si="11"/>
        <v>preprocessing/TMRC20067/outputs/40freebayes_lpanamensis_v36/all_tags.txt.xz</v>
      </c>
      <c r="BQ13" s="12">
        <v>57</v>
      </c>
      <c r="BR13" s="12">
        <v>820</v>
      </c>
      <c r="BS13" s="12">
        <v>352606</v>
      </c>
      <c r="BT13" s="12">
        <v>828</v>
      </c>
      <c r="BU13" s="12" t="s">
        <v>88</v>
      </c>
      <c r="BV13" s="12" t="s">
        <v>97</v>
      </c>
      <c r="BX13" s="12" t="s">
        <v>160</v>
      </c>
      <c r="BZ13" s="12" t="s">
        <v>97</v>
      </c>
    </row>
    <row r="14" spans="1:78" ht="15" customHeight="1" x14ac:dyDescent="0.2">
      <c r="A14" s="48" t="s">
        <v>161</v>
      </c>
      <c r="B14" s="12">
        <v>12355</v>
      </c>
      <c r="C14" s="12" t="s">
        <v>77</v>
      </c>
      <c r="D14" s="13" t="s">
        <v>78</v>
      </c>
      <c r="E14" s="13" t="s">
        <v>79</v>
      </c>
      <c r="F14" s="29" t="s">
        <v>80</v>
      </c>
      <c r="G14" s="12">
        <v>12355</v>
      </c>
      <c r="H14" s="15" t="s">
        <v>81</v>
      </c>
      <c r="I14" s="15" t="s">
        <v>82</v>
      </c>
      <c r="J14" s="13" t="s">
        <v>83</v>
      </c>
      <c r="K14" s="13">
        <v>2</v>
      </c>
      <c r="L14" s="16" t="s">
        <v>84</v>
      </c>
      <c r="M14" s="16" t="s">
        <v>101</v>
      </c>
      <c r="N14" s="16" t="s">
        <v>102</v>
      </c>
      <c r="O14" s="16" t="s">
        <v>87</v>
      </c>
      <c r="P14" s="12" t="s">
        <v>88</v>
      </c>
      <c r="Q14" s="16" t="s">
        <v>89</v>
      </c>
      <c r="R14" s="46">
        <v>0.45</v>
      </c>
      <c r="S14" s="16" t="s">
        <v>162</v>
      </c>
      <c r="T14" s="16" t="s">
        <v>91</v>
      </c>
      <c r="U14" s="16" t="s">
        <v>92</v>
      </c>
      <c r="V14" s="13">
        <v>20181130</v>
      </c>
      <c r="W14" s="13">
        <v>20190912</v>
      </c>
      <c r="X14" s="13">
        <v>194</v>
      </c>
      <c r="Y14" s="13" t="s">
        <v>93</v>
      </c>
      <c r="Z14" s="12">
        <v>173.22</v>
      </c>
      <c r="AA14" s="12">
        <v>2.12</v>
      </c>
      <c r="AB14" s="12">
        <v>1.86</v>
      </c>
      <c r="AC14" s="13"/>
      <c r="AD14" s="13"/>
      <c r="AE14" s="13">
        <v>20201221</v>
      </c>
      <c r="AF14" s="13">
        <v>20201223</v>
      </c>
      <c r="AG14" s="13">
        <v>3.6</v>
      </c>
      <c r="AH14" s="13">
        <v>0.7</v>
      </c>
      <c r="AI14" s="13"/>
      <c r="AJ14" s="13">
        <v>4</v>
      </c>
      <c r="AK14" s="12" t="str">
        <f>VLOOKUP(AJ14, Indexes!$A$2:$B$49, 2)</f>
        <v>TGACCA</v>
      </c>
      <c r="AL14" s="13">
        <v>27</v>
      </c>
      <c r="AM14" s="13">
        <v>15</v>
      </c>
      <c r="AN14" s="12">
        <v>20210104</v>
      </c>
      <c r="AQ14" s="12" t="s">
        <v>163</v>
      </c>
      <c r="AR14" s="12">
        <v>30.9</v>
      </c>
      <c r="AU14" s="12" t="s">
        <v>118</v>
      </c>
      <c r="AW14" s="12">
        <v>20210608</v>
      </c>
      <c r="AX14" s="19">
        <v>26180387</v>
      </c>
      <c r="AY14" s="19">
        <v>22787628</v>
      </c>
      <c r="AZ14" s="20">
        <f t="shared" si="7"/>
        <v>0.87040837096869506</v>
      </c>
      <c r="BA14" s="12" t="str">
        <f t="shared" si="13"/>
        <v>preprocessing/TMRC20068/outputs/salmon_lpanamensis_v36/quant.sf</v>
      </c>
      <c r="BF14" s="12" t="str">
        <f t="shared" si="9"/>
        <v>preprocessing/TMRC20068/outputs/03hisat2_lpanamensis_v36/sno_gene_ID.count.xz</v>
      </c>
      <c r="BG14" s="19">
        <v>18903461</v>
      </c>
      <c r="BH14" s="19">
        <v>1513119</v>
      </c>
      <c r="BI14" s="20">
        <f>(BH14+BG14)/AY14</f>
        <v>0.89595020596263908</v>
      </c>
      <c r="BO14" s="59" t="str">
        <f t="shared" si="15"/>
        <v>preprocessing/TMRC20068/outputs/vcfutils_lpanamensis_v36/r1_trimmed_lpanamensis_v36_count.txt</v>
      </c>
      <c r="BP14" s="59" t="str">
        <f t="shared" si="11"/>
        <v>preprocessing/TMRC20068/outputs/40freebayes_lpanamensis_v36/all_tags.txt.xz</v>
      </c>
      <c r="BQ14" s="12">
        <v>13</v>
      </c>
      <c r="BR14" s="12">
        <v>237</v>
      </c>
      <c r="BS14" s="12">
        <v>200378</v>
      </c>
      <c r="BT14" s="12">
        <v>248</v>
      </c>
      <c r="BU14" s="12" t="s">
        <v>88</v>
      </c>
      <c r="BV14" s="12" t="s">
        <v>97</v>
      </c>
      <c r="BX14" s="12" t="s">
        <v>119</v>
      </c>
      <c r="BZ14" s="12" t="s">
        <v>97</v>
      </c>
    </row>
    <row r="15" spans="1:78" ht="15" customHeight="1" x14ac:dyDescent="0.2">
      <c r="A15" s="13" t="s">
        <v>164</v>
      </c>
      <c r="B15" s="12">
        <v>12367</v>
      </c>
      <c r="C15" s="12" t="s">
        <v>77</v>
      </c>
      <c r="D15" s="12" t="s">
        <v>78</v>
      </c>
      <c r="E15" s="12" t="s">
        <v>79</v>
      </c>
      <c r="F15" s="29" t="s">
        <v>80</v>
      </c>
      <c r="G15" s="12">
        <v>12367</v>
      </c>
      <c r="H15" s="15" t="s">
        <v>81</v>
      </c>
      <c r="I15" s="12" t="s">
        <v>82</v>
      </c>
      <c r="J15" s="12" t="s">
        <v>83</v>
      </c>
      <c r="K15" s="12">
        <v>2</v>
      </c>
      <c r="L15" s="16" t="s">
        <v>84</v>
      </c>
      <c r="M15" s="16" t="s">
        <v>101</v>
      </c>
      <c r="N15" s="16" t="s">
        <v>102</v>
      </c>
      <c r="O15" s="16" t="s">
        <v>87</v>
      </c>
      <c r="P15" s="12" t="s">
        <v>103</v>
      </c>
      <c r="Q15" s="16" t="s">
        <v>104</v>
      </c>
      <c r="R15" s="46">
        <v>0.97</v>
      </c>
      <c r="S15" s="16" t="s">
        <v>165</v>
      </c>
      <c r="T15" s="70" t="s">
        <v>106</v>
      </c>
      <c r="U15" s="16" t="s">
        <v>92</v>
      </c>
      <c r="V15" s="13">
        <v>20190813</v>
      </c>
      <c r="W15" s="13">
        <v>20190912</v>
      </c>
      <c r="X15" s="13">
        <v>775</v>
      </c>
      <c r="Y15" s="13" t="s">
        <v>93</v>
      </c>
      <c r="Z15" s="12">
        <v>771.23</v>
      </c>
      <c r="AA15" s="12">
        <v>2.12</v>
      </c>
      <c r="AB15" s="12">
        <v>1.84</v>
      </c>
      <c r="AC15" s="13"/>
      <c r="AD15" s="13"/>
      <c r="AE15" s="13">
        <v>20190918</v>
      </c>
      <c r="AF15" s="13">
        <v>20190919</v>
      </c>
      <c r="AG15" s="18"/>
      <c r="AH15" s="18"/>
      <c r="AI15" s="13" t="s">
        <v>87</v>
      </c>
      <c r="AJ15" s="13">
        <v>23</v>
      </c>
      <c r="AK15" s="12" t="str">
        <f>VLOOKUP(AJ15, Indexes!$A$2:$B$49, 2)</f>
        <v>GAGTGG</v>
      </c>
      <c r="AL15" s="13">
        <v>27</v>
      </c>
      <c r="AM15" s="13">
        <v>15</v>
      </c>
      <c r="AN15" s="61"/>
      <c r="AQ15" s="12" t="s">
        <v>166</v>
      </c>
      <c r="AR15" s="12">
        <v>53.7</v>
      </c>
      <c r="AS15" s="12">
        <f>(100 * 4)/AR15</f>
        <v>7.4487895716945989</v>
      </c>
      <c r="AT15" s="12">
        <f>100-AS15</f>
        <v>92.551210428305396</v>
      </c>
      <c r="AU15" s="12" t="s">
        <v>141</v>
      </c>
      <c r="AV15" s="12">
        <v>20210427</v>
      </c>
      <c r="AW15" s="12">
        <v>20210427</v>
      </c>
      <c r="AX15" s="19">
        <v>50812516</v>
      </c>
      <c r="AY15" s="19">
        <v>29898855</v>
      </c>
      <c r="AZ15" s="20">
        <f t="shared" ref="AZ15" si="16">AY15/AX15</f>
        <v>0.58841516527148552</v>
      </c>
      <c r="BA15" s="12" t="str">
        <f t="shared" ref="BA15:BA27" si="17">CONCATENATE("preprocessing/",A15, "/outputs/salmon_lpanamensis_v36/quant.sf")</f>
        <v>preprocessing/TMRC20041/outputs/salmon_lpanamensis_v36/quant.sf</v>
      </c>
      <c r="BF15" s="12" t="str">
        <f t="shared" si="9"/>
        <v>preprocessing/TMRC20041/outputs/03hisat2_lpanamensis_v36/sno_gene_ID.count.xz</v>
      </c>
      <c r="BG15" s="19">
        <v>26561197</v>
      </c>
      <c r="BH15" s="19">
        <v>1683706</v>
      </c>
      <c r="BI15" s="20">
        <f>(BH15+BG15)/AY15</f>
        <v>0.94468176122463554</v>
      </c>
      <c r="BL15" s="12">
        <v>771203</v>
      </c>
      <c r="BM15" s="12">
        <v>109504</v>
      </c>
      <c r="BO15" s="59" t="str">
        <f t="shared" ref="BO15:BO27" si="18">CONCATENATE("preprocessing/", A15, "/outputs/vcfutils_lpanamensis_v36/r1_trimmed_lpanamensis_v36_count.txt")</f>
        <v>preprocessing/TMRC20041/outputs/vcfutils_lpanamensis_v36/r1_trimmed_lpanamensis_v36_count.txt</v>
      </c>
      <c r="BP15" s="59" t="str">
        <f t="shared" si="11"/>
        <v>preprocessing/TMRC20041/outputs/40freebayes_lpanamensis_v36/all_tags.txt.xz</v>
      </c>
      <c r="BQ15" s="12">
        <v>28</v>
      </c>
      <c r="BR15" s="12">
        <v>47175</v>
      </c>
      <c r="BS15" s="12">
        <v>232904</v>
      </c>
      <c r="BT15" s="12">
        <v>47191</v>
      </c>
      <c r="BU15" s="12" t="s">
        <v>103</v>
      </c>
      <c r="BV15" s="12" t="s">
        <v>130</v>
      </c>
      <c r="BX15" s="12" t="s">
        <v>143</v>
      </c>
      <c r="BZ15" s="12" t="s">
        <v>142</v>
      </c>
    </row>
    <row r="16" spans="1:78" ht="16.5" x14ac:dyDescent="0.2">
      <c r="A16" s="49" t="s">
        <v>167</v>
      </c>
      <c r="B16" s="12">
        <v>11152</v>
      </c>
      <c r="C16" s="12" t="s">
        <v>77</v>
      </c>
      <c r="D16" s="12" t="s">
        <v>78</v>
      </c>
      <c r="E16" s="12" t="s">
        <v>79</v>
      </c>
      <c r="F16" s="29" t="s">
        <v>80</v>
      </c>
      <c r="G16" s="12">
        <v>11152</v>
      </c>
      <c r="H16" s="15" t="s">
        <v>81</v>
      </c>
      <c r="I16" s="12" t="s">
        <v>82</v>
      </c>
      <c r="J16" s="12" t="s">
        <v>83</v>
      </c>
      <c r="K16" s="12">
        <v>2</v>
      </c>
      <c r="L16" s="12" t="s">
        <v>168</v>
      </c>
      <c r="M16" s="12" t="s">
        <v>101</v>
      </c>
      <c r="N16" s="16" t="s">
        <v>102</v>
      </c>
      <c r="O16" s="16" t="s">
        <v>87</v>
      </c>
      <c r="P16" s="12" t="s">
        <v>88</v>
      </c>
      <c r="Q16" s="25" t="s">
        <v>89</v>
      </c>
      <c r="R16" s="46">
        <v>0.56000000000000005</v>
      </c>
      <c r="S16" s="16" t="s">
        <v>169</v>
      </c>
      <c r="T16" s="16" t="s">
        <v>91</v>
      </c>
      <c r="U16" s="16" t="s">
        <v>92</v>
      </c>
      <c r="V16" s="13">
        <v>20190127</v>
      </c>
      <c r="W16" s="13">
        <v>20200128</v>
      </c>
      <c r="X16" s="12">
        <v>169</v>
      </c>
      <c r="Y16" s="13" t="s">
        <v>93</v>
      </c>
      <c r="Z16" s="13" t="s">
        <v>109</v>
      </c>
      <c r="AA16" s="13" t="s">
        <v>109</v>
      </c>
      <c r="AB16" s="13" t="s">
        <v>109</v>
      </c>
      <c r="AC16" s="13">
        <v>30</v>
      </c>
      <c r="AD16" s="13">
        <f>AC16-(1.5+AG16)</f>
        <v>25.5</v>
      </c>
      <c r="AE16" s="13">
        <v>20200129</v>
      </c>
      <c r="AF16" s="13">
        <v>20200205</v>
      </c>
      <c r="AG16" s="13">
        <v>3</v>
      </c>
      <c r="AH16" s="13">
        <v>0.5</v>
      </c>
      <c r="AI16" s="13" t="s">
        <v>87</v>
      </c>
      <c r="AJ16" s="13">
        <v>15</v>
      </c>
      <c r="AK16" s="12" t="str">
        <f>VLOOKUP(AJ16, Indexes!$A$2:$B$49, 2)</f>
        <v>ATGTCA</v>
      </c>
      <c r="AL16" s="13">
        <v>28</v>
      </c>
      <c r="AM16" s="13">
        <v>15</v>
      </c>
      <c r="AN16" s="13">
        <v>20200217</v>
      </c>
      <c r="AQ16" s="12" t="s">
        <v>170</v>
      </c>
      <c r="AR16" s="12">
        <v>79.7</v>
      </c>
      <c r="AS16" s="12">
        <f t="shared" ref="AS16:AS25" si="19">(100 * 2)/AR16</f>
        <v>2.509410288582183</v>
      </c>
      <c r="AT16" s="12">
        <f t="shared" ref="AT16:AT26" si="20">100-AS16</f>
        <v>97.490589711417812</v>
      </c>
      <c r="AU16" s="12" t="s">
        <v>171</v>
      </c>
      <c r="AW16" s="12">
        <v>20200910</v>
      </c>
      <c r="AX16" s="19">
        <v>110757147</v>
      </c>
      <c r="AY16" s="19">
        <v>102425801</v>
      </c>
      <c r="AZ16" s="20">
        <f t="shared" ref="AZ16:AZ34" si="21">AY16/AX16</f>
        <v>0.92477825381327305</v>
      </c>
      <c r="BA16" s="12" t="str">
        <f t="shared" si="17"/>
        <v>preprocessing/TMRC20015/outputs/salmon_lpanamensis_v36/quant.sf</v>
      </c>
      <c r="BF16" s="12" t="str">
        <f t="shared" si="9"/>
        <v>preprocessing/TMRC20015/outputs/03hisat2_lpanamensis_v36/sno_gene_ID.count.xz</v>
      </c>
      <c r="BG16" s="19">
        <v>85756030</v>
      </c>
      <c r="BH16" s="19">
        <v>5410594</v>
      </c>
      <c r="BI16" s="20">
        <f>(BH16+BG16)/AY16</f>
        <v>0.8900747966813557</v>
      </c>
      <c r="BO16" s="59" t="str">
        <f t="shared" si="18"/>
        <v>preprocessing/TMRC20015/outputs/vcfutils_lpanamensis_v36/r1_trimmed_lpanamensis_v36_count.txt</v>
      </c>
      <c r="BP16" s="59" t="str">
        <f t="shared" si="11"/>
        <v>preprocessing/TMRC20015/outputs/40freebayes_lpanamensis_v36/all_tags.txt.xz</v>
      </c>
      <c r="BQ16" s="12">
        <v>111</v>
      </c>
      <c r="BR16" s="12">
        <v>410</v>
      </c>
      <c r="BS16" s="12">
        <v>1266325</v>
      </c>
      <c r="BT16" s="12">
        <v>32</v>
      </c>
      <c r="BU16" s="12" t="s">
        <v>88</v>
      </c>
      <c r="BV16" s="12" t="s">
        <v>97</v>
      </c>
      <c r="BX16" s="12" t="s">
        <v>172</v>
      </c>
      <c r="BZ16" s="12" t="s">
        <v>97</v>
      </c>
    </row>
    <row r="17" spans="1:78" ht="16.5" x14ac:dyDescent="0.2">
      <c r="A17" s="49" t="s">
        <v>173</v>
      </c>
      <c r="B17" s="12">
        <v>11109</v>
      </c>
      <c r="C17" s="12" t="s">
        <v>77</v>
      </c>
      <c r="D17" s="12" t="s">
        <v>78</v>
      </c>
      <c r="E17" s="12" t="s">
        <v>79</v>
      </c>
      <c r="F17" s="29" t="s">
        <v>80</v>
      </c>
      <c r="G17" s="12">
        <v>11109</v>
      </c>
      <c r="H17" s="15" t="s">
        <v>81</v>
      </c>
      <c r="I17" s="12" t="s">
        <v>82</v>
      </c>
      <c r="J17" s="12" t="s">
        <v>83</v>
      </c>
      <c r="K17" s="12">
        <v>2</v>
      </c>
      <c r="L17" s="12" t="s">
        <v>168</v>
      </c>
      <c r="M17" s="12" t="s">
        <v>101</v>
      </c>
      <c r="N17" s="16" t="s">
        <v>102</v>
      </c>
      <c r="O17" s="16" t="s">
        <v>87</v>
      </c>
      <c r="P17" s="12" t="s">
        <v>103</v>
      </c>
      <c r="Q17" s="25" t="s">
        <v>104</v>
      </c>
      <c r="R17" s="46">
        <v>0.99</v>
      </c>
      <c r="S17" s="26">
        <v>0.83</v>
      </c>
      <c r="T17" s="70" t="s">
        <v>106</v>
      </c>
      <c r="U17" s="16" t="s">
        <v>92</v>
      </c>
      <c r="V17" s="13">
        <v>20190127</v>
      </c>
      <c r="W17" s="13">
        <v>20200128</v>
      </c>
      <c r="X17" s="12">
        <v>183</v>
      </c>
      <c r="Y17" s="13" t="s">
        <v>93</v>
      </c>
      <c r="Z17" s="13" t="s">
        <v>109</v>
      </c>
      <c r="AA17" s="13"/>
      <c r="AB17" s="13" t="s">
        <v>109</v>
      </c>
      <c r="AC17" s="13">
        <v>30</v>
      </c>
      <c r="AD17" s="13">
        <f t="shared" ref="AD17:AD74" si="22">AC17-(1.5+AG17)</f>
        <v>25.8</v>
      </c>
      <c r="AE17" s="13">
        <v>20200129</v>
      </c>
      <c r="AF17" s="13">
        <v>20200205</v>
      </c>
      <c r="AG17" s="13">
        <v>2.7</v>
      </c>
      <c r="AH17" s="13">
        <v>0.5</v>
      </c>
      <c r="AI17" s="13"/>
      <c r="AJ17" s="13">
        <v>16</v>
      </c>
      <c r="AK17" s="12" t="str">
        <f>VLOOKUP(AJ17, Indexes!$A$2:$B$49, 2)</f>
        <v>CCGTCC</v>
      </c>
      <c r="AL17" s="13">
        <v>28</v>
      </c>
      <c r="AM17" s="13">
        <v>15</v>
      </c>
      <c r="AN17" s="13">
        <v>20200217</v>
      </c>
      <c r="AQ17" s="12" t="s">
        <v>174</v>
      </c>
      <c r="AR17" s="12">
        <v>57.6</v>
      </c>
      <c r="AS17" s="12">
        <f t="shared" si="19"/>
        <v>3.4722222222222223</v>
      </c>
      <c r="AT17" s="12">
        <f t="shared" si="20"/>
        <v>96.527777777777771</v>
      </c>
      <c r="AU17" s="12" t="s">
        <v>175</v>
      </c>
      <c r="AW17" s="12">
        <v>20200910</v>
      </c>
      <c r="AX17" s="19">
        <v>86234094</v>
      </c>
      <c r="AY17" s="19">
        <v>65289933</v>
      </c>
      <c r="AZ17" s="20">
        <f t="shared" si="21"/>
        <v>0.75712435733365502</v>
      </c>
      <c r="BA17" s="12" t="str">
        <f t="shared" si="17"/>
        <v>preprocessing/TMRC20009/outputs/salmon_lpanamensis_v36/quant.sf</v>
      </c>
      <c r="BF17" s="12" t="str">
        <f t="shared" si="9"/>
        <v>preprocessing/TMRC20009/outputs/03hisat2_lpanamensis_v36/sno_gene_ID.count.xz</v>
      </c>
      <c r="BG17" s="19">
        <v>56774557</v>
      </c>
      <c r="BH17" s="19">
        <v>4040066</v>
      </c>
      <c r="BI17" s="20">
        <f t="shared" ref="BI17:BI38" si="23">(BH17+BG17)/AY17</f>
        <v>0.93145482321141304</v>
      </c>
      <c r="BO17" s="59" t="str">
        <f t="shared" si="18"/>
        <v>preprocessing/TMRC20009/outputs/vcfutils_lpanamensis_v36/r1_trimmed_lpanamensis_v36_count.txt</v>
      </c>
      <c r="BP17" s="59" t="str">
        <f t="shared" si="11"/>
        <v>preprocessing/TMRC20009/outputs/40freebayes_lpanamensis_v36/all_tags.txt.xz</v>
      </c>
      <c r="BQ17" s="12">
        <v>67</v>
      </c>
      <c r="BR17" s="12">
        <v>479</v>
      </c>
      <c r="BS17" s="12">
        <v>773526</v>
      </c>
      <c r="BT17" s="12">
        <v>1</v>
      </c>
      <c r="BU17" s="12" t="s">
        <v>103</v>
      </c>
      <c r="BV17" s="12" t="s">
        <v>130</v>
      </c>
      <c r="BX17" s="12" t="s">
        <v>176</v>
      </c>
      <c r="BZ17" s="12" t="s">
        <v>130</v>
      </c>
    </row>
    <row r="18" spans="1:78" ht="16.5" x14ac:dyDescent="0.2">
      <c r="A18" s="49" t="s">
        <v>177</v>
      </c>
      <c r="B18" s="12">
        <v>11026</v>
      </c>
      <c r="C18" s="12" t="s">
        <v>77</v>
      </c>
      <c r="D18" s="12" t="s">
        <v>78</v>
      </c>
      <c r="E18" s="12" t="s">
        <v>79</v>
      </c>
      <c r="F18" s="29" t="s">
        <v>80</v>
      </c>
      <c r="G18" s="12">
        <v>11026</v>
      </c>
      <c r="H18" s="15" t="s">
        <v>81</v>
      </c>
      <c r="I18" s="12" t="s">
        <v>82</v>
      </c>
      <c r="J18" s="12" t="s">
        <v>83</v>
      </c>
      <c r="K18" s="12">
        <v>2</v>
      </c>
      <c r="L18" s="12" t="s">
        <v>168</v>
      </c>
      <c r="M18" s="12" t="s">
        <v>85</v>
      </c>
      <c r="N18" s="12" t="s">
        <v>86</v>
      </c>
      <c r="O18" s="16" t="s">
        <v>87</v>
      </c>
      <c r="P18" s="12" t="s">
        <v>88</v>
      </c>
      <c r="Q18" s="25" t="s">
        <v>89</v>
      </c>
      <c r="R18" s="46">
        <v>0.46</v>
      </c>
      <c r="S18" s="16" t="s">
        <v>178</v>
      </c>
      <c r="T18" s="16" t="s">
        <v>91</v>
      </c>
      <c r="U18" s="16" t="s">
        <v>92</v>
      </c>
      <c r="V18" s="13">
        <v>20190127</v>
      </c>
      <c r="W18" s="13">
        <v>20200128</v>
      </c>
      <c r="X18" s="12">
        <v>215</v>
      </c>
      <c r="Y18" s="13" t="s">
        <v>93</v>
      </c>
      <c r="Z18" s="13" t="s">
        <v>109</v>
      </c>
      <c r="AA18" s="13" t="s">
        <v>109</v>
      </c>
      <c r="AB18" s="13" t="s">
        <v>109</v>
      </c>
      <c r="AC18" s="13">
        <v>30</v>
      </c>
      <c r="AD18" s="22">
        <f t="shared" si="22"/>
        <v>26.174418604651162</v>
      </c>
      <c r="AE18" s="13">
        <v>20200204</v>
      </c>
      <c r="AF18" s="13">
        <v>20200205</v>
      </c>
      <c r="AG18" s="22">
        <v>2.3255813953488373</v>
      </c>
      <c r="AH18" s="13">
        <v>0.5</v>
      </c>
      <c r="AI18" s="13" t="s">
        <v>87</v>
      </c>
      <c r="AJ18" s="13">
        <v>18</v>
      </c>
      <c r="AK18" s="12" t="str">
        <f>VLOOKUP(AJ18, Indexes!$A$2:$B$49, 2)</f>
        <v>GTCCGC</v>
      </c>
      <c r="AL18" s="13">
        <v>28</v>
      </c>
      <c r="AM18" s="13">
        <v>15</v>
      </c>
      <c r="AN18" s="13">
        <v>20200217</v>
      </c>
      <c r="AQ18" s="12" t="s">
        <v>179</v>
      </c>
      <c r="AR18" s="12">
        <v>36.5</v>
      </c>
      <c r="AS18" s="12">
        <f t="shared" si="19"/>
        <v>5.4794520547945202</v>
      </c>
      <c r="AT18" s="12">
        <f t="shared" si="20"/>
        <v>94.520547945205479</v>
      </c>
      <c r="AU18" s="12" t="s">
        <v>175</v>
      </c>
      <c r="AW18" s="12">
        <v>20200910</v>
      </c>
      <c r="AX18" s="19">
        <v>45220396</v>
      </c>
      <c r="AY18" s="19">
        <v>34652404</v>
      </c>
      <c r="AZ18" s="20">
        <f t="shared" si="21"/>
        <v>0.76630032165131856</v>
      </c>
      <c r="BA18" s="12" t="str">
        <f t="shared" si="17"/>
        <v>preprocessing/TMRC20010/outputs/salmon_lpanamensis_v36/quant.sf</v>
      </c>
      <c r="BF18" s="12" t="str">
        <f t="shared" si="9"/>
        <v>preprocessing/TMRC20010/outputs/03hisat2_lpanamensis_v36/sno_gene_ID.count.xz</v>
      </c>
      <c r="BG18" s="19">
        <v>29309560</v>
      </c>
      <c r="BH18" s="19">
        <v>1737334</v>
      </c>
      <c r="BI18" s="20">
        <f t="shared" si="23"/>
        <v>0.89595209613739935</v>
      </c>
      <c r="BO18" s="59" t="str">
        <f t="shared" si="18"/>
        <v>preprocessing/TMRC20010/outputs/vcfutils_lpanamensis_v36/r1_trimmed_lpanamensis_v36_count.txt</v>
      </c>
      <c r="BP18" s="59" t="str">
        <f t="shared" si="11"/>
        <v>preprocessing/TMRC20010/outputs/40freebayes_lpanamensis_v36/all_tags.txt.xz</v>
      </c>
      <c r="BQ18" s="12">
        <v>26</v>
      </c>
      <c r="BR18" s="12">
        <v>369</v>
      </c>
      <c r="BS18" s="12">
        <v>571832</v>
      </c>
      <c r="BT18" s="12">
        <v>11</v>
      </c>
      <c r="BU18" s="12" t="s">
        <v>88</v>
      </c>
      <c r="BV18" s="12" t="s">
        <v>97</v>
      </c>
      <c r="BX18" s="12" t="s">
        <v>147</v>
      </c>
      <c r="BZ18" s="12" t="s">
        <v>97</v>
      </c>
    </row>
    <row r="19" spans="1:78" ht="16.5" x14ac:dyDescent="0.2">
      <c r="A19" s="49" t="s">
        <v>180</v>
      </c>
      <c r="B19" s="12">
        <v>7158</v>
      </c>
      <c r="C19" s="12" t="s">
        <v>77</v>
      </c>
      <c r="D19" s="12" t="s">
        <v>78</v>
      </c>
      <c r="E19" s="12" t="s">
        <v>79</v>
      </c>
      <c r="F19" s="29" t="s">
        <v>80</v>
      </c>
      <c r="G19" s="12">
        <v>7158</v>
      </c>
      <c r="H19" s="15" t="s">
        <v>81</v>
      </c>
      <c r="I19" s="12" t="s">
        <v>82</v>
      </c>
      <c r="J19" s="12" t="s">
        <v>83</v>
      </c>
      <c r="K19" s="12">
        <v>2</v>
      </c>
      <c r="L19" s="12" t="s">
        <v>168</v>
      </c>
      <c r="M19" s="12" t="s">
        <v>101</v>
      </c>
      <c r="N19" s="16" t="s">
        <v>102</v>
      </c>
      <c r="O19" s="16" t="s">
        <v>87</v>
      </c>
      <c r="P19" s="12" t="s">
        <v>88</v>
      </c>
      <c r="Q19" s="25" t="s">
        <v>89</v>
      </c>
      <c r="R19" s="46">
        <v>0.7</v>
      </c>
      <c r="S19" s="26">
        <v>0.18</v>
      </c>
      <c r="T19" s="16" t="s">
        <v>91</v>
      </c>
      <c r="U19" s="16" t="s">
        <v>92</v>
      </c>
      <c r="V19" s="13">
        <v>20190127</v>
      </c>
      <c r="W19" s="13">
        <v>20200128</v>
      </c>
      <c r="X19" s="12">
        <v>216</v>
      </c>
      <c r="Y19" s="13" t="s">
        <v>93</v>
      </c>
      <c r="Z19" s="13" t="s">
        <v>109</v>
      </c>
      <c r="AA19" s="13" t="s">
        <v>109</v>
      </c>
      <c r="AB19" s="13" t="s">
        <v>109</v>
      </c>
      <c r="AC19" s="13">
        <v>30</v>
      </c>
      <c r="AD19" s="22">
        <f t="shared" si="22"/>
        <v>26.185185185185183</v>
      </c>
      <c r="AE19" s="13">
        <v>20200204</v>
      </c>
      <c r="AF19" s="13">
        <v>20200205</v>
      </c>
      <c r="AG19" s="22">
        <v>2.3148148148148149</v>
      </c>
      <c r="AH19" s="13">
        <v>0.5</v>
      </c>
      <c r="AI19" s="13" t="s">
        <v>87</v>
      </c>
      <c r="AJ19" s="13">
        <v>19</v>
      </c>
      <c r="AK19" s="12" t="str">
        <f>VLOOKUP(AJ19, Indexes!$A$2:$B$49, 2)</f>
        <v>GTGAAA</v>
      </c>
      <c r="AL19" s="13">
        <v>28</v>
      </c>
      <c r="AM19" s="13">
        <v>15</v>
      </c>
      <c r="AN19" s="13">
        <v>20200217</v>
      </c>
      <c r="AQ19" s="12" t="s">
        <v>181</v>
      </c>
      <c r="AR19" s="12">
        <v>34.5</v>
      </c>
      <c r="AS19" s="12">
        <f t="shared" si="19"/>
        <v>5.7971014492753623</v>
      </c>
      <c r="AT19" s="12">
        <f t="shared" si="20"/>
        <v>94.20289855072464</v>
      </c>
      <c r="AU19" s="12" t="s">
        <v>171</v>
      </c>
      <c r="AW19" s="12">
        <v>20200910</v>
      </c>
      <c r="AX19" s="19">
        <v>47738507</v>
      </c>
      <c r="AY19" s="19">
        <v>44173531</v>
      </c>
      <c r="AZ19" s="20">
        <f t="shared" si="21"/>
        <v>0.92532284262681275</v>
      </c>
      <c r="BA19" s="12" t="str">
        <f t="shared" si="17"/>
        <v>preprocessing/TMRC20016/outputs/salmon_lpanamensis_v36/quant.sf</v>
      </c>
      <c r="BF19" s="12" t="str">
        <f t="shared" si="9"/>
        <v>preprocessing/TMRC20016/outputs/03hisat2_lpanamensis_v36/sno_gene_ID.count.xz</v>
      </c>
      <c r="BG19" s="19">
        <v>36718838</v>
      </c>
      <c r="BH19" s="19">
        <v>2483560</v>
      </c>
      <c r="BI19" s="20">
        <f t="shared" si="23"/>
        <v>0.88746353557292035</v>
      </c>
      <c r="BO19" s="59" t="str">
        <f t="shared" si="18"/>
        <v>preprocessing/TMRC20016/outputs/vcfutils_lpanamensis_v36/r1_trimmed_lpanamensis_v36_count.txt</v>
      </c>
      <c r="BP19" s="59" t="str">
        <f t="shared" si="11"/>
        <v>preprocessing/TMRC20016/outputs/40freebayes_lpanamensis_v36/all_tags.txt.xz</v>
      </c>
      <c r="BQ19" s="12">
        <v>54</v>
      </c>
      <c r="BR19" s="12">
        <v>1130</v>
      </c>
      <c r="BS19" s="12">
        <v>711892</v>
      </c>
      <c r="BT19" s="12">
        <v>19</v>
      </c>
      <c r="BU19" s="12" t="s">
        <v>88</v>
      </c>
      <c r="BV19" s="12" t="s">
        <v>97</v>
      </c>
      <c r="BX19" s="12" t="s">
        <v>182</v>
      </c>
      <c r="BZ19" s="12" t="s">
        <v>97</v>
      </c>
    </row>
    <row r="20" spans="1:78" ht="16.5" x14ac:dyDescent="0.2">
      <c r="A20" s="49" t="s">
        <v>183</v>
      </c>
      <c r="B20" s="12">
        <v>10977</v>
      </c>
      <c r="C20" s="12" t="s">
        <v>77</v>
      </c>
      <c r="D20" s="12" t="s">
        <v>78</v>
      </c>
      <c r="E20" s="12" t="s">
        <v>79</v>
      </c>
      <c r="F20" s="29" t="s">
        <v>80</v>
      </c>
      <c r="G20" s="12">
        <v>10977</v>
      </c>
      <c r="H20" s="15" t="s">
        <v>81</v>
      </c>
      <c r="I20" s="12" t="s">
        <v>82</v>
      </c>
      <c r="J20" s="12" t="s">
        <v>83</v>
      </c>
      <c r="K20" s="12">
        <v>2</v>
      </c>
      <c r="L20" s="12" t="s">
        <v>168</v>
      </c>
      <c r="M20" s="12" t="s">
        <v>101</v>
      </c>
      <c r="N20" s="16" t="s">
        <v>102</v>
      </c>
      <c r="O20" s="16" t="s">
        <v>87</v>
      </c>
      <c r="P20" s="12" t="s">
        <v>103</v>
      </c>
      <c r="Q20" s="25" t="s">
        <v>104</v>
      </c>
      <c r="R20" s="46">
        <v>0.99</v>
      </c>
      <c r="S20" s="26">
        <v>0.99</v>
      </c>
      <c r="T20" s="70" t="s">
        <v>106</v>
      </c>
      <c r="U20" s="16" t="s">
        <v>92</v>
      </c>
      <c r="V20" s="13">
        <v>20190127</v>
      </c>
      <c r="W20" s="13">
        <v>20200128</v>
      </c>
      <c r="X20" s="12">
        <v>213</v>
      </c>
      <c r="Y20" s="13" t="s">
        <v>93</v>
      </c>
      <c r="Z20" s="13" t="s">
        <v>109</v>
      </c>
      <c r="AA20" s="13" t="s">
        <v>109</v>
      </c>
      <c r="AB20" s="13" t="s">
        <v>109</v>
      </c>
      <c r="AC20" s="13">
        <v>30</v>
      </c>
      <c r="AD20" s="22">
        <f t="shared" si="22"/>
        <v>26.152582159624412</v>
      </c>
      <c r="AE20" s="13">
        <v>20200204</v>
      </c>
      <c r="AF20" s="13">
        <v>20200205</v>
      </c>
      <c r="AG20" s="22">
        <v>2.347417840375587</v>
      </c>
      <c r="AH20" s="13">
        <v>0.5</v>
      </c>
      <c r="AI20" s="13" t="s">
        <v>87</v>
      </c>
      <c r="AJ20" s="13">
        <v>20</v>
      </c>
      <c r="AK20" s="12" t="str">
        <f>VLOOKUP(AJ20, Indexes!$A$2:$B$49, 2)</f>
        <v>GTGGCC</v>
      </c>
      <c r="AL20" s="13">
        <v>28</v>
      </c>
      <c r="AM20" s="13">
        <v>15</v>
      </c>
      <c r="AN20" s="13">
        <v>20200217</v>
      </c>
      <c r="AQ20" s="12" t="s">
        <v>184</v>
      </c>
      <c r="AR20" s="12">
        <v>75.7</v>
      </c>
      <c r="AS20" s="12">
        <f t="shared" si="19"/>
        <v>2.6420079260237781</v>
      </c>
      <c r="AT20" s="12">
        <f t="shared" si="20"/>
        <v>97.35799207397622</v>
      </c>
      <c r="AU20" s="12" t="s">
        <v>175</v>
      </c>
      <c r="AW20" s="12">
        <v>20200910</v>
      </c>
      <c r="AX20" s="19">
        <v>35973380</v>
      </c>
      <c r="AY20" s="19">
        <v>27724705</v>
      </c>
      <c r="AZ20" s="20">
        <f t="shared" si="21"/>
        <v>0.77070058471013847</v>
      </c>
      <c r="BA20" s="12" t="str">
        <f t="shared" si="17"/>
        <v>preprocessing/TMRC20011/outputs/salmon_lpanamensis_v36/quant.sf</v>
      </c>
      <c r="BF20" s="12" t="str">
        <f t="shared" si="9"/>
        <v>preprocessing/TMRC20011/outputs/03hisat2_lpanamensis_v36/sno_gene_ID.count.xz</v>
      </c>
      <c r="BG20" s="19">
        <v>24279823</v>
      </c>
      <c r="BH20" s="19">
        <v>1580797</v>
      </c>
      <c r="BI20" s="20">
        <f t="shared" si="23"/>
        <v>0.93276447846785027</v>
      </c>
      <c r="BO20" s="59" t="str">
        <f t="shared" si="18"/>
        <v>preprocessing/TMRC20011/outputs/vcfutils_lpanamensis_v36/r1_trimmed_lpanamensis_v36_count.txt</v>
      </c>
      <c r="BP20" s="59" t="str">
        <f t="shared" si="11"/>
        <v>preprocessing/TMRC20011/outputs/40freebayes_lpanamensis_v36/all_tags.txt.xz</v>
      </c>
      <c r="BQ20" s="12">
        <v>10</v>
      </c>
      <c r="BR20" s="12">
        <v>163</v>
      </c>
      <c r="BS20" s="12">
        <v>487065</v>
      </c>
      <c r="BT20" s="12">
        <v>2</v>
      </c>
      <c r="BU20" s="12" t="s">
        <v>103</v>
      </c>
      <c r="BV20" s="12" t="s">
        <v>130</v>
      </c>
      <c r="BX20" s="12" t="s">
        <v>185</v>
      </c>
      <c r="BZ20" s="12" t="s">
        <v>130</v>
      </c>
    </row>
    <row r="21" spans="1:78" ht="16.5" x14ac:dyDescent="0.2">
      <c r="A21" s="49" t="s">
        <v>186</v>
      </c>
      <c r="B21" s="12">
        <v>11075</v>
      </c>
      <c r="C21" s="12" t="s">
        <v>77</v>
      </c>
      <c r="D21" s="12" t="s">
        <v>78</v>
      </c>
      <c r="E21" s="12" t="s">
        <v>79</v>
      </c>
      <c r="F21" s="29" t="s">
        <v>80</v>
      </c>
      <c r="G21" s="12">
        <v>11075</v>
      </c>
      <c r="H21" s="15" t="s">
        <v>81</v>
      </c>
      <c r="I21" s="12" t="s">
        <v>82</v>
      </c>
      <c r="J21" s="12" t="s">
        <v>83</v>
      </c>
      <c r="K21" s="12">
        <v>2</v>
      </c>
      <c r="L21" s="12" t="s">
        <v>168</v>
      </c>
      <c r="M21" s="12" t="s">
        <v>85</v>
      </c>
      <c r="N21" s="12" t="s">
        <v>86</v>
      </c>
      <c r="O21" s="16" t="s">
        <v>87</v>
      </c>
      <c r="P21" s="12" t="s">
        <v>103</v>
      </c>
      <c r="Q21" s="25" t="s">
        <v>104</v>
      </c>
      <c r="R21" s="46">
        <v>0.99</v>
      </c>
      <c r="S21" s="26">
        <v>0.97</v>
      </c>
      <c r="T21" s="70" t="s">
        <v>106</v>
      </c>
      <c r="U21" s="16" t="s">
        <v>92</v>
      </c>
      <c r="V21" s="13">
        <v>20190127</v>
      </c>
      <c r="W21" s="13">
        <v>20200128</v>
      </c>
      <c r="X21" s="12">
        <v>344</v>
      </c>
      <c r="Y21" s="13" t="s">
        <v>93</v>
      </c>
      <c r="Z21" s="13" t="s">
        <v>109</v>
      </c>
      <c r="AA21" s="13" t="s">
        <v>109</v>
      </c>
      <c r="AB21" s="13" t="s">
        <v>109</v>
      </c>
      <c r="AC21" s="13">
        <v>30</v>
      </c>
      <c r="AD21" s="22">
        <f t="shared" si="22"/>
        <v>27.046511627906977</v>
      </c>
      <c r="AE21" s="13">
        <v>20200204</v>
      </c>
      <c r="AF21" s="13">
        <v>20200205</v>
      </c>
      <c r="AG21" s="22">
        <v>1.4534883720930234</v>
      </c>
      <c r="AH21" s="13">
        <v>0.5</v>
      </c>
      <c r="AI21" s="13" t="s">
        <v>87</v>
      </c>
      <c r="AJ21" s="13">
        <v>21</v>
      </c>
      <c r="AK21" s="12" t="str">
        <f>VLOOKUP(AJ21, Indexes!$A$2:$B$49, 2)</f>
        <v>GTTTCG</v>
      </c>
      <c r="AL21" s="13">
        <v>28</v>
      </c>
      <c r="AM21" s="13">
        <v>15</v>
      </c>
      <c r="AN21" s="13">
        <v>20200217</v>
      </c>
      <c r="AQ21" s="12" t="s">
        <v>187</v>
      </c>
      <c r="AR21" s="12">
        <v>73.900000000000006</v>
      </c>
      <c r="AS21" s="12">
        <f t="shared" si="19"/>
        <v>2.7063599458728009</v>
      </c>
      <c r="AT21" s="12">
        <f t="shared" si="20"/>
        <v>97.293640054127195</v>
      </c>
      <c r="AU21" s="12" t="s">
        <v>175</v>
      </c>
      <c r="AW21" s="12">
        <v>20200910</v>
      </c>
      <c r="AX21" s="19">
        <v>43280128</v>
      </c>
      <c r="AY21" s="19">
        <v>30931651</v>
      </c>
      <c r="AZ21" s="20">
        <f t="shared" si="21"/>
        <v>0.71468483180086717</v>
      </c>
      <c r="BA21" s="12" t="str">
        <f t="shared" si="17"/>
        <v>preprocessing/TMRC20012/outputs/salmon_lpanamensis_v36/quant.sf</v>
      </c>
      <c r="BF21" s="12" t="str">
        <f t="shared" si="9"/>
        <v>preprocessing/TMRC20012/outputs/03hisat2_lpanamensis_v36/sno_gene_ID.count.xz</v>
      </c>
      <c r="BG21" s="19">
        <v>184723</v>
      </c>
      <c r="BH21" s="19">
        <v>19166</v>
      </c>
      <c r="BI21" s="27">
        <f t="shared" si="23"/>
        <v>6.5915977132937394E-3</v>
      </c>
      <c r="BL21" s="12">
        <v>22441366</v>
      </c>
      <c r="BM21" s="12">
        <v>5406308</v>
      </c>
      <c r="BN21" s="27">
        <f>(BL21+BM21)/AY21</f>
        <v>0.90029704524986398</v>
      </c>
      <c r="BO21" s="59" t="str">
        <f t="shared" si="18"/>
        <v>preprocessing/TMRC20012/outputs/vcfutils_lpanamensis_v36/r1_trimmed_lpanamensis_v36_count.txt</v>
      </c>
      <c r="BP21" s="59" t="str">
        <f t="shared" si="11"/>
        <v>preprocessing/TMRC20012/outputs/40freebayes_lpanamensis_v36/all_tags.txt.xz</v>
      </c>
      <c r="BQ21" s="12">
        <v>20</v>
      </c>
      <c r="BR21" s="12">
        <v>162</v>
      </c>
      <c r="BS21" s="12">
        <v>494814</v>
      </c>
      <c r="BT21" s="12">
        <v>0</v>
      </c>
      <c r="BU21" s="12" t="s">
        <v>103</v>
      </c>
      <c r="BV21" s="38" t="s">
        <v>130</v>
      </c>
      <c r="BW21" s="12" t="s">
        <v>188</v>
      </c>
      <c r="BX21" s="12" t="s">
        <v>99</v>
      </c>
      <c r="BZ21" s="12" t="s">
        <v>130</v>
      </c>
    </row>
    <row r="22" spans="1:78" ht="16.5" x14ac:dyDescent="0.2">
      <c r="A22" s="49" t="s">
        <v>189</v>
      </c>
      <c r="B22" s="12">
        <v>11024</v>
      </c>
      <c r="C22" s="12" t="s">
        <v>77</v>
      </c>
      <c r="D22" s="12" t="s">
        <v>78</v>
      </c>
      <c r="E22" s="12" t="s">
        <v>79</v>
      </c>
      <c r="F22" s="29" t="s">
        <v>80</v>
      </c>
      <c r="G22" s="12">
        <v>11024</v>
      </c>
      <c r="H22" s="15" t="s">
        <v>81</v>
      </c>
      <c r="I22" s="12" t="s">
        <v>82</v>
      </c>
      <c r="J22" s="12" t="s">
        <v>83</v>
      </c>
      <c r="K22" s="12">
        <v>2</v>
      </c>
      <c r="L22" s="12" t="s">
        <v>168</v>
      </c>
      <c r="M22" s="12" t="s">
        <v>85</v>
      </c>
      <c r="N22" s="12" t="s">
        <v>86</v>
      </c>
      <c r="O22" s="16" t="s">
        <v>87</v>
      </c>
      <c r="P22" s="12" t="s">
        <v>88</v>
      </c>
      <c r="Q22" s="25" t="s">
        <v>89</v>
      </c>
      <c r="R22" s="46">
        <v>0.45</v>
      </c>
      <c r="S22" s="26">
        <v>0.59</v>
      </c>
      <c r="T22" s="16" t="s">
        <v>91</v>
      </c>
      <c r="U22" s="16" t="s">
        <v>92</v>
      </c>
      <c r="V22" s="13">
        <v>20190127</v>
      </c>
      <c r="W22" s="13">
        <v>20200128</v>
      </c>
      <c r="X22" s="12">
        <v>242</v>
      </c>
      <c r="Y22" s="13" t="s">
        <v>93</v>
      </c>
      <c r="Z22" s="13" t="s">
        <v>109</v>
      </c>
      <c r="AA22" s="13" t="s">
        <v>109</v>
      </c>
      <c r="AB22" s="13" t="s">
        <v>109</v>
      </c>
      <c r="AC22" s="13">
        <v>30</v>
      </c>
      <c r="AD22" s="22">
        <f t="shared" si="22"/>
        <v>26.43388429752066</v>
      </c>
      <c r="AE22" s="13">
        <v>20200204</v>
      </c>
      <c r="AF22" s="13">
        <v>20200205</v>
      </c>
      <c r="AG22" s="22">
        <v>2.0661157024793391</v>
      </c>
      <c r="AH22" s="13">
        <v>0.5</v>
      </c>
      <c r="AI22" s="13" t="s">
        <v>87</v>
      </c>
      <c r="AJ22" s="13">
        <v>22</v>
      </c>
      <c r="AK22" s="12" t="str">
        <f>VLOOKUP(AJ22, Indexes!$A$2:$B$49, 2)</f>
        <v>CGTACG</v>
      </c>
      <c r="AL22" s="13">
        <v>28</v>
      </c>
      <c r="AM22" s="13">
        <v>15</v>
      </c>
      <c r="AN22" s="13">
        <v>20200217</v>
      </c>
      <c r="AQ22" s="12" t="s">
        <v>190</v>
      </c>
      <c r="AR22" s="12">
        <v>29.2</v>
      </c>
      <c r="AS22" s="12">
        <f t="shared" si="19"/>
        <v>6.8493150684931505</v>
      </c>
      <c r="AT22" s="12">
        <f t="shared" si="20"/>
        <v>93.150684931506845</v>
      </c>
      <c r="AU22" s="12" t="s">
        <v>175</v>
      </c>
      <c r="AW22" s="12">
        <v>20200910</v>
      </c>
      <c r="AX22" s="19">
        <v>56659791</v>
      </c>
      <c r="AY22" s="19">
        <v>43423737</v>
      </c>
      <c r="AZ22" s="20">
        <f t="shared" si="21"/>
        <v>0.76639423184600164</v>
      </c>
      <c r="BA22" s="12" t="str">
        <f t="shared" si="17"/>
        <v>preprocessing/TMRC20013/outputs/salmon_lpanamensis_v36/quant.sf</v>
      </c>
      <c r="BF22" s="12" t="str">
        <f t="shared" si="9"/>
        <v>preprocessing/TMRC20013/outputs/03hisat2_lpanamensis_v36/sno_gene_ID.count.xz</v>
      </c>
      <c r="BG22" s="19">
        <v>36078766</v>
      </c>
      <c r="BH22" s="19">
        <v>2448643</v>
      </c>
      <c r="BI22" s="20">
        <f t="shared" si="23"/>
        <v>0.88724305326370234</v>
      </c>
      <c r="BO22" s="59" t="str">
        <f t="shared" si="18"/>
        <v>preprocessing/TMRC20013/outputs/vcfutils_lpanamensis_v36/r1_trimmed_lpanamensis_v36_count.txt</v>
      </c>
      <c r="BP22" s="59" t="str">
        <f t="shared" si="11"/>
        <v>preprocessing/TMRC20013/outputs/40freebayes_lpanamensis_v36/all_tags.txt.xz</v>
      </c>
      <c r="BQ22" s="12">
        <v>103</v>
      </c>
      <c r="BR22" s="12">
        <v>245</v>
      </c>
      <c r="BS22" s="12">
        <v>687366</v>
      </c>
      <c r="BT22" s="12">
        <v>2</v>
      </c>
      <c r="BU22" s="12" t="s">
        <v>88</v>
      </c>
      <c r="BV22" s="12" t="s">
        <v>97</v>
      </c>
      <c r="BX22" s="12" t="s">
        <v>147</v>
      </c>
      <c r="BZ22" s="12" t="s">
        <v>97</v>
      </c>
    </row>
    <row r="23" spans="1:78" ht="16.5" x14ac:dyDescent="0.2">
      <c r="A23" s="49" t="s">
        <v>191</v>
      </c>
      <c r="B23" s="12">
        <v>11031</v>
      </c>
      <c r="C23" s="12" t="s">
        <v>77</v>
      </c>
      <c r="D23" s="12" t="s">
        <v>78</v>
      </c>
      <c r="E23" s="12" t="s">
        <v>79</v>
      </c>
      <c r="F23" s="29" t="s">
        <v>80</v>
      </c>
      <c r="G23" s="12">
        <v>11031</v>
      </c>
      <c r="H23" s="15" t="s">
        <v>81</v>
      </c>
      <c r="I23" s="12" t="s">
        <v>82</v>
      </c>
      <c r="J23" s="12" t="s">
        <v>83</v>
      </c>
      <c r="K23" s="12">
        <v>2</v>
      </c>
      <c r="L23" s="12" t="s">
        <v>168</v>
      </c>
      <c r="M23" s="24" t="s">
        <v>101</v>
      </c>
      <c r="N23" s="24" t="s">
        <v>102</v>
      </c>
      <c r="O23" s="16" t="s">
        <v>87</v>
      </c>
      <c r="P23" s="12" t="s">
        <v>103</v>
      </c>
      <c r="Q23" s="25" t="s">
        <v>104</v>
      </c>
      <c r="R23" s="46">
        <v>0.98</v>
      </c>
      <c r="S23" s="26">
        <v>0.95</v>
      </c>
      <c r="T23" s="70" t="s">
        <v>106</v>
      </c>
      <c r="U23" s="16" t="s">
        <v>92</v>
      </c>
      <c r="V23" s="13">
        <v>20190127</v>
      </c>
      <c r="W23" s="13">
        <v>20200128</v>
      </c>
      <c r="X23" s="12">
        <v>160</v>
      </c>
      <c r="Y23" s="13" t="s">
        <v>93</v>
      </c>
      <c r="Z23" s="13" t="s">
        <v>109</v>
      </c>
      <c r="AA23" s="13" t="s">
        <v>109</v>
      </c>
      <c r="AB23" s="13" t="s">
        <v>109</v>
      </c>
      <c r="AC23" s="13">
        <v>30</v>
      </c>
      <c r="AD23" s="22">
        <f t="shared" si="22"/>
        <v>25.375</v>
      </c>
      <c r="AE23" s="13">
        <v>20200204</v>
      </c>
      <c r="AF23" s="13">
        <v>20200205</v>
      </c>
      <c r="AG23" s="22">
        <v>3.125</v>
      </c>
      <c r="AH23" s="13">
        <v>0.5</v>
      </c>
      <c r="AI23" s="13" t="s">
        <v>87</v>
      </c>
      <c r="AJ23" s="13">
        <v>23</v>
      </c>
      <c r="AK23" s="12" t="str">
        <f>VLOOKUP(AJ23, Indexes!$A$2:$B$49, 2)</f>
        <v>GAGTGG</v>
      </c>
      <c r="AL23" s="13">
        <v>28</v>
      </c>
      <c r="AM23" s="13">
        <v>15</v>
      </c>
      <c r="AN23" s="13">
        <v>20200217</v>
      </c>
      <c r="AQ23" s="12" t="s">
        <v>192</v>
      </c>
      <c r="AR23" s="12">
        <v>69.3</v>
      </c>
      <c r="AS23" s="12">
        <f t="shared" si="19"/>
        <v>2.8860028860028861</v>
      </c>
      <c r="AT23" s="12">
        <f t="shared" si="20"/>
        <v>97.113997113997115</v>
      </c>
      <c r="AU23" s="12" t="s">
        <v>171</v>
      </c>
      <c r="AW23" s="12">
        <v>20200910</v>
      </c>
      <c r="AX23" s="19">
        <v>78049515</v>
      </c>
      <c r="AY23" s="19">
        <v>72570382</v>
      </c>
      <c r="AZ23" s="20">
        <f t="shared" si="21"/>
        <v>0.92979926909219102</v>
      </c>
      <c r="BA23" s="12" t="str">
        <f t="shared" si="17"/>
        <v>preprocessing/TMRC20017/outputs/salmon_lpanamensis_v36/quant.sf</v>
      </c>
      <c r="BF23" s="12" t="str">
        <f t="shared" si="9"/>
        <v>preprocessing/TMRC20017/outputs/03hisat2_lpanamensis_v36/sno_gene_ID.count.xz</v>
      </c>
      <c r="BG23" s="19">
        <v>62667129</v>
      </c>
      <c r="BH23" s="19">
        <v>4654064</v>
      </c>
      <c r="BI23" s="20">
        <f t="shared" si="23"/>
        <v>0.92766761238765427</v>
      </c>
      <c r="BO23" s="59" t="str">
        <f t="shared" si="18"/>
        <v>preprocessing/TMRC20017/outputs/vcfutils_lpanamensis_v36/r1_trimmed_lpanamensis_v36_count.txt</v>
      </c>
      <c r="BP23" s="59" t="str">
        <f t="shared" si="11"/>
        <v>preprocessing/TMRC20017/outputs/40freebayes_lpanamensis_v36/all_tags.txt.xz</v>
      </c>
      <c r="BQ23" s="12">
        <v>77</v>
      </c>
      <c r="BR23" s="12">
        <v>464</v>
      </c>
      <c r="BS23" s="12">
        <v>1190838</v>
      </c>
      <c r="BT23" s="12">
        <v>467</v>
      </c>
      <c r="BU23" s="12" t="s">
        <v>103</v>
      </c>
      <c r="BV23" s="12" t="s">
        <v>130</v>
      </c>
      <c r="BX23" s="12" t="s">
        <v>193</v>
      </c>
      <c r="BZ23" s="12" t="s">
        <v>130</v>
      </c>
    </row>
    <row r="24" spans="1:78" ht="16.5" x14ac:dyDescent="0.2">
      <c r="A24" s="49" t="s">
        <v>194</v>
      </c>
      <c r="B24" s="12">
        <v>11006</v>
      </c>
      <c r="C24" s="12" t="s">
        <v>77</v>
      </c>
      <c r="D24" s="12" t="s">
        <v>78</v>
      </c>
      <c r="E24" s="12" t="s">
        <v>79</v>
      </c>
      <c r="F24" s="29" t="s">
        <v>80</v>
      </c>
      <c r="G24" s="12">
        <v>11006</v>
      </c>
      <c r="H24" s="15" t="s">
        <v>81</v>
      </c>
      <c r="I24" s="12" t="s">
        <v>82</v>
      </c>
      <c r="J24" s="12" t="s">
        <v>83</v>
      </c>
      <c r="K24" s="12">
        <v>2</v>
      </c>
      <c r="L24" s="12" t="s">
        <v>168</v>
      </c>
      <c r="M24" s="12" t="s">
        <v>85</v>
      </c>
      <c r="N24" s="12" t="s">
        <v>86</v>
      </c>
      <c r="O24" s="16" t="s">
        <v>87</v>
      </c>
      <c r="P24" s="12" t="s">
        <v>103</v>
      </c>
      <c r="Q24" s="25" t="s">
        <v>104</v>
      </c>
      <c r="R24" s="46">
        <v>0.99</v>
      </c>
      <c r="S24" s="26">
        <v>0.91</v>
      </c>
      <c r="T24" s="70" t="s">
        <v>106</v>
      </c>
      <c r="U24" s="16" t="s">
        <v>92</v>
      </c>
      <c r="V24" s="13">
        <v>20190127</v>
      </c>
      <c r="W24" s="13">
        <v>20200128</v>
      </c>
      <c r="X24" s="12">
        <v>191</v>
      </c>
      <c r="Y24" s="13" t="s">
        <v>93</v>
      </c>
      <c r="Z24" s="13" t="s">
        <v>109</v>
      </c>
      <c r="AA24" s="13" t="s">
        <v>109</v>
      </c>
      <c r="AB24" s="13" t="s">
        <v>109</v>
      </c>
      <c r="AC24" s="13">
        <v>30</v>
      </c>
      <c r="AD24" s="22">
        <f t="shared" si="22"/>
        <v>25.88219895287958</v>
      </c>
      <c r="AE24" s="13">
        <v>20200204</v>
      </c>
      <c r="AF24" s="13">
        <v>20200205</v>
      </c>
      <c r="AG24" s="22">
        <v>2.6178010471204187</v>
      </c>
      <c r="AH24" s="13">
        <v>0.5</v>
      </c>
      <c r="AI24" s="13" t="s">
        <v>87</v>
      </c>
      <c r="AJ24" s="13">
        <v>25</v>
      </c>
      <c r="AK24" s="12" t="str">
        <f>VLOOKUP(AJ24, Indexes!$A$2:$B$49, 2)</f>
        <v>ACTGAT</v>
      </c>
      <c r="AL24" s="13">
        <v>28</v>
      </c>
      <c r="AM24" s="13">
        <v>15</v>
      </c>
      <c r="AN24" s="13">
        <v>20200217</v>
      </c>
      <c r="AQ24" s="12" t="s">
        <v>195</v>
      </c>
      <c r="AR24" s="12">
        <v>66.099999999999994</v>
      </c>
      <c r="AS24" s="12">
        <f t="shared" si="19"/>
        <v>3.0257186081694405</v>
      </c>
      <c r="AT24" s="12">
        <f t="shared" si="20"/>
        <v>96.974281391830559</v>
      </c>
      <c r="AU24" s="12" t="s">
        <v>175</v>
      </c>
      <c r="AW24" s="12">
        <v>20200910</v>
      </c>
      <c r="AX24" s="19">
        <v>65018158</v>
      </c>
      <c r="AY24" s="19">
        <v>50191147</v>
      </c>
      <c r="AZ24" s="20">
        <f t="shared" si="21"/>
        <v>0.77195584347375701</v>
      </c>
      <c r="BA24" s="12" t="str">
        <f t="shared" si="17"/>
        <v>preprocessing/TMRC20014/outputs/salmon_lpanamensis_v36/quant.sf</v>
      </c>
      <c r="BF24" s="12" t="str">
        <f t="shared" si="9"/>
        <v>preprocessing/TMRC20014/outputs/03hisat2_lpanamensis_v36/sno_gene_ID.count.xz</v>
      </c>
      <c r="BG24" s="19">
        <v>43198085</v>
      </c>
      <c r="BH24" s="19">
        <v>3424657</v>
      </c>
      <c r="BI24" s="20">
        <f t="shared" si="23"/>
        <v>0.92890369690096941</v>
      </c>
      <c r="BO24" s="59" t="str">
        <f t="shared" si="18"/>
        <v>preprocessing/TMRC20014/outputs/vcfutils_lpanamensis_v36/r1_trimmed_lpanamensis_v36_count.txt</v>
      </c>
      <c r="BP24" s="59" t="str">
        <f t="shared" si="11"/>
        <v>preprocessing/TMRC20014/outputs/40freebayes_lpanamensis_v36/all_tags.txt.xz</v>
      </c>
      <c r="BQ24" s="12">
        <v>32</v>
      </c>
      <c r="BR24" s="12">
        <v>238</v>
      </c>
      <c r="BS24" s="12">
        <v>829951</v>
      </c>
      <c r="BT24" s="12">
        <v>2</v>
      </c>
      <c r="BU24" s="12" t="s">
        <v>103</v>
      </c>
      <c r="BV24" s="12" t="s">
        <v>130</v>
      </c>
      <c r="BX24" s="12" t="s">
        <v>185</v>
      </c>
      <c r="BZ24" s="12" t="s">
        <v>130</v>
      </c>
    </row>
    <row r="25" spans="1:78" ht="16.5" x14ac:dyDescent="0.2">
      <c r="A25" s="49" t="s">
        <v>196</v>
      </c>
      <c r="B25" s="12">
        <v>12116</v>
      </c>
      <c r="C25" s="12" t="s">
        <v>77</v>
      </c>
      <c r="D25" s="12" t="s">
        <v>78</v>
      </c>
      <c r="E25" s="12" t="s">
        <v>79</v>
      </c>
      <c r="F25" s="29" t="s">
        <v>80</v>
      </c>
      <c r="G25" s="12">
        <v>12116</v>
      </c>
      <c r="H25" s="15" t="s">
        <v>81</v>
      </c>
      <c r="I25" s="12" t="s">
        <v>82</v>
      </c>
      <c r="J25" s="12" t="s">
        <v>83</v>
      </c>
      <c r="K25" s="12">
        <v>2</v>
      </c>
      <c r="L25" s="12" t="s">
        <v>168</v>
      </c>
      <c r="M25" s="12" t="s">
        <v>85</v>
      </c>
      <c r="N25" s="12" t="s">
        <v>86</v>
      </c>
      <c r="O25" s="16" t="s">
        <v>87</v>
      </c>
      <c r="P25" s="12" t="s">
        <v>88</v>
      </c>
      <c r="Q25" s="25" t="s">
        <v>89</v>
      </c>
      <c r="R25" s="46">
        <v>0.49</v>
      </c>
      <c r="S25" s="66" t="s">
        <v>197</v>
      </c>
      <c r="T25" s="16" t="s">
        <v>91</v>
      </c>
      <c r="U25" s="16" t="s">
        <v>92</v>
      </c>
      <c r="V25" s="13">
        <v>20190127</v>
      </c>
      <c r="W25" s="13">
        <v>20200128</v>
      </c>
      <c r="X25" s="12">
        <v>378</v>
      </c>
      <c r="Y25" s="13" t="s">
        <v>93</v>
      </c>
      <c r="Z25" s="13" t="s">
        <v>109</v>
      </c>
      <c r="AA25" s="13" t="s">
        <v>109</v>
      </c>
      <c r="AB25" s="13" t="s">
        <v>109</v>
      </c>
      <c r="AC25" s="13">
        <v>30</v>
      </c>
      <c r="AD25" s="22">
        <f t="shared" si="22"/>
        <v>27.177248677248677</v>
      </c>
      <c r="AE25" s="13">
        <v>20200204</v>
      </c>
      <c r="AF25" s="13">
        <v>20200205</v>
      </c>
      <c r="AG25" s="22">
        <v>1.3227513227513228</v>
      </c>
      <c r="AH25" s="13">
        <v>0.5</v>
      </c>
      <c r="AI25" s="13" t="s">
        <v>87</v>
      </c>
      <c r="AJ25" s="13">
        <v>27</v>
      </c>
      <c r="AK25" s="12" t="str">
        <f>VLOOKUP(AJ25, Indexes!$A$2:$B$49, 2)</f>
        <v>ATTCCT</v>
      </c>
      <c r="AL25" s="13">
        <v>28</v>
      </c>
      <c r="AM25" s="13">
        <v>15</v>
      </c>
      <c r="AN25" s="13">
        <v>20200217</v>
      </c>
      <c r="AQ25" s="12" t="s">
        <v>198</v>
      </c>
      <c r="AR25" s="12">
        <v>54.9</v>
      </c>
      <c r="AS25" s="12">
        <f t="shared" si="19"/>
        <v>3.6429872495446265</v>
      </c>
      <c r="AT25" s="12">
        <f t="shared" si="20"/>
        <v>96.357012750455368</v>
      </c>
      <c r="AU25" s="12" t="s">
        <v>171</v>
      </c>
      <c r="AW25" s="12">
        <v>20200910</v>
      </c>
      <c r="AX25" s="19">
        <v>63799117</v>
      </c>
      <c r="AY25" s="19">
        <v>59031095</v>
      </c>
      <c r="AZ25" s="20">
        <f t="shared" si="21"/>
        <v>0.92526507851198003</v>
      </c>
      <c r="BA25" s="12" t="str">
        <f t="shared" si="17"/>
        <v>preprocessing/TMRC20018/outputs/salmon_lpanamensis_v36/quant.sf</v>
      </c>
      <c r="BF25" s="12" t="str">
        <f t="shared" si="9"/>
        <v>preprocessing/TMRC20018/outputs/03hisat2_lpanamensis_v36/sno_gene_ID.count.xz</v>
      </c>
      <c r="BG25" s="19">
        <v>48267450</v>
      </c>
      <c r="BH25" s="19">
        <v>3375619</v>
      </c>
      <c r="BI25" s="20">
        <f t="shared" si="23"/>
        <v>0.87484518117104215</v>
      </c>
      <c r="BO25" s="59" t="str">
        <f t="shared" si="18"/>
        <v>preprocessing/TMRC20018/outputs/vcfutils_lpanamensis_v36/r1_trimmed_lpanamensis_v36_count.txt</v>
      </c>
      <c r="BP25" s="59" t="str">
        <f t="shared" si="11"/>
        <v>preprocessing/TMRC20018/outputs/40freebayes_lpanamensis_v36/all_tags.txt.xz</v>
      </c>
      <c r="BQ25" s="12">
        <v>45</v>
      </c>
      <c r="BR25" s="12">
        <v>441</v>
      </c>
      <c r="BS25" s="12">
        <v>960775</v>
      </c>
      <c r="BT25" s="12">
        <v>8</v>
      </c>
      <c r="BU25" s="12" t="s">
        <v>88</v>
      </c>
      <c r="BV25" s="12" t="s">
        <v>97</v>
      </c>
      <c r="BX25" s="12" t="s">
        <v>182</v>
      </c>
      <c r="BZ25" s="12" t="s">
        <v>97</v>
      </c>
    </row>
    <row r="26" spans="1:78" ht="16.5" x14ac:dyDescent="0.25">
      <c r="A26" s="12" t="s">
        <v>199</v>
      </c>
      <c r="B26" s="28">
        <v>10750</v>
      </c>
      <c r="C26" s="12" t="s">
        <v>77</v>
      </c>
      <c r="D26" s="12" t="s">
        <v>78</v>
      </c>
      <c r="E26" s="12" t="s">
        <v>79</v>
      </c>
      <c r="F26" s="29" t="s">
        <v>80</v>
      </c>
      <c r="G26" s="28">
        <v>10750</v>
      </c>
      <c r="H26" s="15" t="s">
        <v>81</v>
      </c>
      <c r="I26" s="12" t="s">
        <v>82</v>
      </c>
      <c r="J26" s="12" t="s">
        <v>83</v>
      </c>
      <c r="K26" s="12">
        <v>2</v>
      </c>
      <c r="L26" s="16" t="s">
        <v>84</v>
      </c>
      <c r="M26" s="16" t="s">
        <v>101</v>
      </c>
      <c r="N26" s="16" t="s">
        <v>102</v>
      </c>
      <c r="O26" s="16" t="s">
        <v>87</v>
      </c>
      <c r="P26" s="12" t="s">
        <v>103</v>
      </c>
      <c r="Q26" s="16" t="s">
        <v>104</v>
      </c>
      <c r="R26" s="55" t="s">
        <v>200</v>
      </c>
      <c r="S26" s="16" t="s">
        <v>201</v>
      </c>
      <c r="T26" s="70" t="s">
        <v>106</v>
      </c>
      <c r="U26" s="16" t="s">
        <v>92</v>
      </c>
      <c r="V26" s="13">
        <v>20200918</v>
      </c>
      <c r="W26" s="13">
        <v>20200921</v>
      </c>
      <c r="X26" s="13">
        <v>926</v>
      </c>
      <c r="Y26" s="13" t="s">
        <v>93</v>
      </c>
      <c r="Z26" s="13" t="s">
        <v>109</v>
      </c>
      <c r="AA26" s="13" t="s">
        <v>109</v>
      </c>
      <c r="AB26" s="13" t="s">
        <v>109</v>
      </c>
      <c r="AC26" s="13">
        <v>30</v>
      </c>
      <c r="AD26" s="22">
        <f t="shared" si="22"/>
        <v>27.9</v>
      </c>
      <c r="AE26" s="13">
        <v>20200922</v>
      </c>
      <c r="AF26" s="13">
        <v>20200929</v>
      </c>
      <c r="AG26" s="13">
        <v>0.6</v>
      </c>
      <c r="AH26" s="13">
        <v>0.6</v>
      </c>
      <c r="AI26" s="13" t="s">
        <v>87</v>
      </c>
      <c r="AJ26" s="13">
        <v>1</v>
      </c>
      <c r="AK26" s="12" t="str">
        <f>VLOOKUP(AJ26, Indexes!$A$2:$B$49, 2)</f>
        <v>ATCACG</v>
      </c>
      <c r="AL26" s="13">
        <v>28</v>
      </c>
      <c r="AM26" s="13">
        <v>15</v>
      </c>
      <c r="AN26" s="13">
        <v>20201005</v>
      </c>
      <c r="AQ26" s="12" t="s">
        <v>202</v>
      </c>
      <c r="AR26" s="12">
        <v>22.3</v>
      </c>
      <c r="AS26" s="12">
        <f>(100 * 4)/AR26</f>
        <v>17.937219730941703</v>
      </c>
      <c r="AT26" s="12">
        <f t="shared" si="20"/>
        <v>82.062780269058294</v>
      </c>
      <c r="AW26" s="12">
        <v>20210315</v>
      </c>
      <c r="AX26" s="19">
        <v>123198668</v>
      </c>
      <c r="AY26" s="19">
        <v>113496754</v>
      </c>
      <c r="AZ26" s="20">
        <f t="shared" si="21"/>
        <v>0.92124984662983533</v>
      </c>
      <c r="BA26" s="12" t="str">
        <f t="shared" si="17"/>
        <v>preprocessing/TMRC20019/outputs/salmon_lpanamensis_v36/quant.sf</v>
      </c>
      <c r="BF26" s="12" t="str">
        <f t="shared" si="9"/>
        <v>preprocessing/TMRC20019/outputs/03hisat2_lpanamensis_v36/sno_gene_ID.count.xz</v>
      </c>
      <c r="BG26" s="19">
        <v>99632308</v>
      </c>
      <c r="BH26" s="19">
        <v>6144422</v>
      </c>
      <c r="BI26" s="20">
        <f t="shared" si="23"/>
        <v>0.93198022209516229</v>
      </c>
      <c r="BO26" s="59" t="str">
        <f t="shared" si="18"/>
        <v>preprocessing/TMRC20019/outputs/vcfutils_lpanamensis_v36/r1_trimmed_lpanamensis_v36_count.txt</v>
      </c>
      <c r="BP26" s="59" t="str">
        <f t="shared" si="11"/>
        <v>preprocessing/TMRC20019/outputs/40freebayes_lpanamensis_v36/all_tags.txt.xz</v>
      </c>
      <c r="BQ26" s="12">
        <v>32</v>
      </c>
      <c r="BR26" s="12">
        <v>978</v>
      </c>
      <c r="BS26" s="12">
        <v>1450388</v>
      </c>
      <c r="BT26" s="12">
        <v>10</v>
      </c>
      <c r="BU26" s="12" t="s">
        <v>103</v>
      </c>
      <c r="BV26" s="12" t="s">
        <v>130</v>
      </c>
      <c r="BX26" s="12" t="s">
        <v>185</v>
      </c>
      <c r="BZ26" s="12" t="s">
        <v>130</v>
      </c>
    </row>
    <row r="27" spans="1:78" ht="15" customHeight="1" x14ac:dyDescent="0.25">
      <c r="A27" s="47" t="s">
        <v>203</v>
      </c>
      <c r="B27" s="28">
        <v>4775</v>
      </c>
      <c r="C27" s="12" t="s">
        <v>77</v>
      </c>
      <c r="D27" s="12" t="s">
        <v>78</v>
      </c>
      <c r="E27" s="12" t="s">
        <v>79</v>
      </c>
      <c r="F27" s="29" t="s">
        <v>80</v>
      </c>
      <c r="G27" s="28">
        <v>4745</v>
      </c>
      <c r="H27" s="15" t="s">
        <v>81</v>
      </c>
      <c r="I27" s="12" t="s">
        <v>82</v>
      </c>
      <c r="J27" s="12" t="s">
        <v>83</v>
      </c>
      <c r="K27" s="12">
        <v>2</v>
      </c>
      <c r="L27" s="16" t="s">
        <v>84</v>
      </c>
      <c r="M27" s="16" t="s">
        <v>85</v>
      </c>
      <c r="N27" s="12" t="s">
        <v>86</v>
      </c>
      <c r="O27" s="16" t="s">
        <v>87</v>
      </c>
      <c r="P27" s="12" t="s">
        <v>88</v>
      </c>
      <c r="Q27" s="16" t="s">
        <v>89</v>
      </c>
      <c r="R27" s="55" t="s">
        <v>200</v>
      </c>
      <c r="S27" s="16" t="s">
        <v>204</v>
      </c>
      <c r="T27" s="16" t="s">
        <v>91</v>
      </c>
      <c r="U27" s="16" t="s">
        <v>92</v>
      </c>
      <c r="V27" s="13">
        <v>20200918</v>
      </c>
      <c r="W27" s="13">
        <v>20200921</v>
      </c>
      <c r="X27" s="13">
        <v>781</v>
      </c>
      <c r="Y27" s="13" t="s">
        <v>93</v>
      </c>
      <c r="Z27" s="13" t="s">
        <v>109</v>
      </c>
      <c r="AA27" s="13" t="s">
        <v>109</v>
      </c>
      <c r="AB27" s="13" t="s">
        <v>109</v>
      </c>
      <c r="AC27" s="13">
        <v>30</v>
      </c>
      <c r="AD27" s="22">
        <f t="shared" si="22"/>
        <v>27.6</v>
      </c>
      <c r="AE27" s="13">
        <v>20201221</v>
      </c>
      <c r="AF27" s="13">
        <v>20201223</v>
      </c>
      <c r="AG27" s="13">
        <v>0.9</v>
      </c>
      <c r="AH27" s="13">
        <v>0.7</v>
      </c>
      <c r="AI27" s="13" t="s">
        <v>87</v>
      </c>
      <c r="AJ27" s="13">
        <v>6</v>
      </c>
      <c r="AK27" s="12" t="str">
        <f>VLOOKUP(AJ27, Indexes!$A$2:$B$49, 2)</f>
        <v>GCCAAT</v>
      </c>
      <c r="AL27" s="13">
        <v>28</v>
      </c>
      <c r="AM27" s="13">
        <v>15</v>
      </c>
      <c r="AN27" s="12">
        <v>20210104</v>
      </c>
      <c r="AQ27" s="12" t="s">
        <v>205</v>
      </c>
      <c r="AR27" s="12">
        <v>29.4</v>
      </c>
      <c r="AU27" s="12" t="s">
        <v>118</v>
      </c>
      <c r="AW27" s="12">
        <v>20210608</v>
      </c>
      <c r="AX27" s="19">
        <v>33697930</v>
      </c>
      <c r="AY27" s="19">
        <v>29133722</v>
      </c>
      <c r="AZ27" s="20">
        <f t="shared" si="21"/>
        <v>0.86455524122698335</v>
      </c>
      <c r="BA27" s="12" t="str">
        <f t="shared" si="17"/>
        <v>preprocessing/TMRC20070/outputs/salmon_lpanamensis_v36/quant.sf</v>
      </c>
      <c r="BF27" s="12" t="str">
        <f t="shared" si="9"/>
        <v>preprocessing/TMRC20070/outputs/03hisat2_lpanamensis_v36/sno_gene_ID.count.xz</v>
      </c>
      <c r="BG27" s="19">
        <v>24362430</v>
      </c>
      <c r="BH27" s="19">
        <v>1507569</v>
      </c>
      <c r="BI27" s="20">
        <f t="shared" si="23"/>
        <v>0.8879743892661569</v>
      </c>
      <c r="BO27" s="59" t="str">
        <f t="shared" si="18"/>
        <v>preprocessing/TMRC20070/outputs/vcfutils_lpanamensis_v36/r1_trimmed_lpanamensis_v36_count.txt</v>
      </c>
      <c r="BP27" s="59" t="str">
        <f t="shared" si="11"/>
        <v>preprocessing/TMRC20070/outputs/40freebayes_lpanamensis_v36/all_tags.txt.xz</v>
      </c>
      <c r="BQ27" s="12">
        <v>30</v>
      </c>
      <c r="BR27" s="12">
        <v>590</v>
      </c>
      <c r="BS27" s="12">
        <v>383545</v>
      </c>
      <c r="BT27" s="12">
        <v>8</v>
      </c>
      <c r="BU27" s="12" t="s">
        <v>88</v>
      </c>
      <c r="BV27" s="12" t="s">
        <v>97</v>
      </c>
      <c r="BX27" s="12" t="s">
        <v>119</v>
      </c>
      <c r="BZ27" s="12" t="s">
        <v>97</v>
      </c>
    </row>
    <row r="28" spans="1:78" ht="15" customHeight="1" x14ac:dyDescent="0.2">
      <c r="A28" s="13" t="s">
        <v>206</v>
      </c>
      <c r="B28" s="12">
        <v>4830</v>
      </c>
      <c r="C28" s="12" t="s">
        <v>77</v>
      </c>
      <c r="D28" s="12" t="s">
        <v>78</v>
      </c>
      <c r="E28" s="12" t="s">
        <v>79</v>
      </c>
      <c r="F28" s="29" t="s">
        <v>80</v>
      </c>
      <c r="G28" s="12">
        <v>4830</v>
      </c>
      <c r="H28" s="15" t="s">
        <v>81</v>
      </c>
      <c r="I28" s="12" t="s">
        <v>82</v>
      </c>
      <c r="J28" s="12" t="s">
        <v>83</v>
      </c>
      <c r="K28" s="12">
        <v>2</v>
      </c>
      <c r="L28" s="16" t="s">
        <v>84</v>
      </c>
      <c r="M28" s="16" t="s">
        <v>85</v>
      </c>
      <c r="N28" s="12" t="s">
        <v>86</v>
      </c>
      <c r="O28" s="16" t="s">
        <v>87</v>
      </c>
      <c r="P28" s="12" t="s">
        <v>103</v>
      </c>
      <c r="Q28" s="16" t="s">
        <v>104</v>
      </c>
      <c r="R28" s="56">
        <v>0.99</v>
      </c>
      <c r="S28" s="16" t="s">
        <v>201</v>
      </c>
      <c r="T28" s="70" t="s">
        <v>106</v>
      </c>
      <c r="U28" s="16" t="s">
        <v>92</v>
      </c>
      <c r="V28" s="13">
        <v>20200918</v>
      </c>
      <c r="W28" s="13">
        <v>20200921</v>
      </c>
      <c r="X28" s="13">
        <v>782</v>
      </c>
      <c r="Y28" s="13" t="s">
        <v>93</v>
      </c>
      <c r="Z28" s="13" t="s">
        <v>109</v>
      </c>
      <c r="AA28" s="13" t="s">
        <v>109</v>
      </c>
      <c r="AB28" s="13" t="s">
        <v>109</v>
      </c>
      <c r="AC28" s="13">
        <v>30</v>
      </c>
      <c r="AD28" s="22">
        <f t="shared" si="22"/>
        <v>27.7</v>
      </c>
      <c r="AE28" s="13">
        <v>20200922</v>
      </c>
      <c r="AF28" s="13">
        <v>20200924</v>
      </c>
      <c r="AG28" s="13">
        <v>0.8</v>
      </c>
      <c r="AH28" s="13">
        <v>0.6</v>
      </c>
      <c r="AI28" s="13" t="s">
        <v>87</v>
      </c>
      <c r="AJ28" s="13">
        <v>3</v>
      </c>
      <c r="AK28" s="12" t="str">
        <f>VLOOKUP(AJ28, Indexes!$A$2:$B$49, 2)</f>
        <v>TTAGGC</v>
      </c>
      <c r="AL28" s="13">
        <v>28</v>
      </c>
      <c r="AM28" s="13">
        <v>15</v>
      </c>
      <c r="AN28" s="13">
        <v>20201005</v>
      </c>
      <c r="AQ28" s="12" t="s">
        <v>207</v>
      </c>
      <c r="AR28" s="12">
        <v>42.5</v>
      </c>
      <c r="AS28" s="12">
        <f>(100 * 4)/AR28</f>
        <v>9.4117647058823533</v>
      </c>
      <c r="AT28" s="12">
        <f t="shared" ref="AT28" si="24">100-AS28</f>
        <v>90.588235294117652</v>
      </c>
      <c r="AU28" s="12" t="s">
        <v>131</v>
      </c>
      <c r="AW28" s="12">
        <v>20210315</v>
      </c>
      <c r="AX28" s="19">
        <v>151962460</v>
      </c>
      <c r="AY28" s="19">
        <v>139077385</v>
      </c>
      <c r="AZ28" s="20">
        <f t="shared" si="21"/>
        <v>0.91520882854884034</v>
      </c>
      <c r="BA28" s="12" t="str">
        <f t="shared" ref="BA28:BA43" si="25">CONCATENATE("preprocessing/",A28, "/outputs/salmon_lpanamensis_v36/quant.sf")</f>
        <v>preprocessing/TMRC20020/outputs/salmon_lpanamensis_v36/quant.sf</v>
      </c>
      <c r="BF28" s="12" t="str">
        <f t="shared" si="9"/>
        <v>preprocessing/TMRC20020/outputs/03hisat2_lpanamensis_v36/sno_gene_ID.count.xz</v>
      </c>
      <c r="BG28" s="19">
        <v>119646828</v>
      </c>
      <c r="BH28" s="19">
        <v>7648225</v>
      </c>
      <c r="BI28" s="20">
        <f t="shared" si="23"/>
        <v>0.9152821862447299</v>
      </c>
      <c r="BO28" s="59" t="str">
        <f t="shared" ref="BO28:BO33" si="26">CONCATENATE("preprocessing/", A28, "/outputs/vcfutils_lpanamensis_v36/r1_trimmed_lpanamensis_v36_count.txt")</f>
        <v>preprocessing/TMRC20020/outputs/vcfutils_lpanamensis_v36/r1_trimmed_lpanamensis_v36_count.txt</v>
      </c>
      <c r="BP28" s="59" t="str">
        <f t="shared" si="11"/>
        <v>preprocessing/TMRC20020/outputs/40freebayes_lpanamensis_v36/all_tags.txt.xz</v>
      </c>
      <c r="BQ28" s="12">
        <v>36</v>
      </c>
      <c r="BR28" s="12">
        <v>647</v>
      </c>
      <c r="BU28" s="12" t="s">
        <v>103</v>
      </c>
      <c r="BV28" s="12" t="s">
        <v>130</v>
      </c>
      <c r="BX28" s="12" t="s">
        <v>185</v>
      </c>
      <c r="BZ28" s="12" t="s">
        <v>130</v>
      </c>
    </row>
    <row r="29" spans="1:78" ht="16.5" x14ac:dyDescent="0.2">
      <c r="A29" s="13" t="s">
        <v>208</v>
      </c>
      <c r="B29" s="12" t="s">
        <v>209</v>
      </c>
      <c r="C29" s="12" t="s">
        <v>77</v>
      </c>
      <c r="D29" s="12" t="s">
        <v>78</v>
      </c>
      <c r="E29" s="12" t="s">
        <v>79</v>
      </c>
      <c r="F29" s="29" t="s">
        <v>80</v>
      </c>
      <c r="G29" s="12" t="s">
        <v>209</v>
      </c>
      <c r="H29" s="15" t="s">
        <v>81</v>
      </c>
      <c r="I29" s="12" t="s">
        <v>82</v>
      </c>
      <c r="J29" s="12" t="s">
        <v>83</v>
      </c>
      <c r="K29" s="12">
        <v>2</v>
      </c>
      <c r="L29" s="16" t="s">
        <v>84</v>
      </c>
      <c r="M29" s="16" t="s">
        <v>85</v>
      </c>
      <c r="N29" s="12" t="s">
        <v>86</v>
      </c>
      <c r="O29" s="16" t="s">
        <v>87</v>
      </c>
      <c r="P29" s="12" t="s">
        <v>88</v>
      </c>
      <c r="Q29" s="25" t="s">
        <v>89</v>
      </c>
      <c r="R29" s="46">
        <v>0.66</v>
      </c>
      <c r="S29" s="26">
        <v>0.53</v>
      </c>
      <c r="T29" s="16" t="s">
        <v>91</v>
      </c>
      <c r="U29" s="16" t="s">
        <v>92</v>
      </c>
      <c r="V29" s="13">
        <v>20200918</v>
      </c>
      <c r="W29" s="13">
        <v>20200921</v>
      </c>
      <c r="X29" s="13">
        <v>648</v>
      </c>
      <c r="Y29" s="13" t="s">
        <v>93</v>
      </c>
      <c r="Z29" s="13" t="s">
        <v>109</v>
      </c>
      <c r="AA29" s="13" t="s">
        <v>109</v>
      </c>
      <c r="AB29" s="13" t="s">
        <v>109</v>
      </c>
      <c r="AC29" s="13">
        <v>30</v>
      </c>
      <c r="AD29" s="22">
        <f t="shared" si="22"/>
        <v>27.6</v>
      </c>
      <c r="AE29" s="13">
        <v>20200922</v>
      </c>
      <c r="AF29" s="13">
        <v>20200929</v>
      </c>
      <c r="AG29" s="13">
        <v>0.9</v>
      </c>
      <c r="AH29" s="13">
        <v>0.6</v>
      </c>
      <c r="AI29" s="13" t="s">
        <v>87</v>
      </c>
      <c r="AJ29" s="13">
        <v>4</v>
      </c>
      <c r="AK29" s="12" t="str">
        <f>VLOOKUP(AJ29, Indexes!$A$2:$B$49, 2)</f>
        <v>TGACCA</v>
      </c>
      <c r="AL29" s="13">
        <v>28</v>
      </c>
      <c r="AM29" s="13">
        <v>15</v>
      </c>
      <c r="AN29" s="13">
        <v>20201005</v>
      </c>
      <c r="AQ29" s="12" t="s">
        <v>210</v>
      </c>
      <c r="AR29" s="12">
        <v>37.299999999999997</v>
      </c>
      <c r="AS29" s="12">
        <f t="shared" ref="AS29:AS30" si="27">(100 * 4)/AR29</f>
        <v>10.723860589812332</v>
      </c>
      <c r="AT29" s="12">
        <f t="shared" ref="AT29:AT30" si="28">100-AS29</f>
        <v>89.276139410187668</v>
      </c>
      <c r="AU29" s="12" t="s">
        <v>131</v>
      </c>
      <c r="AW29" s="12">
        <v>20210315</v>
      </c>
      <c r="AX29" s="19">
        <v>159536694</v>
      </c>
      <c r="AY29" s="19">
        <v>147191354</v>
      </c>
      <c r="AZ29" s="20">
        <f t="shared" si="21"/>
        <v>0.92261755154585312</v>
      </c>
      <c r="BA29" s="12" t="str">
        <f t="shared" si="25"/>
        <v>preprocessing/TMRC20021/outputs/salmon_lpanamensis_v36/quant.sf</v>
      </c>
      <c r="BF29" s="12" t="str">
        <f t="shared" si="9"/>
        <v>preprocessing/TMRC20021/outputs/03hisat2_lpanamensis_v36/sno_gene_ID.count.xz</v>
      </c>
      <c r="BG29" s="19">
        <v>121004365</v>
      </c>
      <c r="BH29" s="19">
        <v>7431328</v>
      </c>
      <c r="BI29" s="20">
        <f t="shared" si="23"/>
        <v>0.87257634031955433</v>
      </c>
      <c r="BO29" s="59" t="str">
        <f t="shared" si="26"/>
        <v>preprocessing/TMRC20021/outputs/vcfutils_lpanamensis_v36/r1_trimmed_lpanamensis_v36_count.txt</v>
      </c>
      <c r="BP29" s="59" t="str">
        <f t="shared" si="11"/>
        <v>preprocessing/TMRC20021/outputs/40freebayes_lpanamensis_v36/all_tags.txt.xz</v>
      </c>
      <c r="BQ29" s="12">
        <v>56</v>
      </c>
      <c r="BR29" s="12">
        <v>391</v>
      </c>
      <c r="BU29" s="12" t="s">
        <v>88</v>
      </c>
      <c r="BV29" s="12" t="s">
        <v>97</v>
      </c>
      <c r="BX29" s="12" t="s">
        <v>160</v>
      </c>
      <c r="BZ29" s="12" t="s">
        <v>97</v>
      </c>
    </row>
    <row r="30" spans="1:78" ht="16.5" x14ac:dyDescent="0.2">
      <c r="A30" s="13" t="s">
        <v>211</v>
      </c>
      <c r="B30" s="12">
        <v>11071</v>
      </c>
      <c r="C30" s="12" t="s">
        <v>77</v>
      </c>
      <c r="D30" s="12" t="s">
        <v>78</v>
      </c>
      <c r="E30" s="12" t="s">
        <v>79</v>
      </c>
      <c r="F30" s="29" t="s">
        <v>80</v>
      </c>
      <c r="G30" s="12">
        <v>11071</v>
      </c>
      <c r="H30" s="15" t="s">
        <v>81</v>
      </c>
      <c r="I30" s="12" t="s">
        <v>82</v>
      </c>
      <c r="J30" s="12" t="s">
        <v>83</v>
      </c>
      <c r="K30" s="12">
        <v>2</v>
      </c>
      <c r="L30" s="16" t="s">
        <v>84</v>
      </c>
      <c r="M30" s="16" t="s">
        <v>85</v>
      </c>
      <c r="N30" s="12" t="s">
        <v>86</v>
      </c>
      <c r="O30" s="16" t="s">
        <v>87</v>
      </c>
      <c r="P30" s="12" t="s">
        <v>103</v>
      </c>
      <c r="Q30" s="25" t="s">
        <v>104</v>
      </c>
      <c r="R30" s="46">
        <v>0.99</v>
      </c>
      <c r="S30" s="26">
        <v>0.93</v>
      </c>
      <c r="T30" s="70" t="s">
        <v>106</v>
      </c>
      <c r="U30" s="16" t="s">
        <v>92</v>
      </c>
      <c r="V30" s="13">
        <v>20200918</v>
      </c>
      <c r="W30" s="13">
        <v>20200921</v>
      </c>
      <c r="X30" s="13">
        <v>700</v>
      </c>
      <c r="Y30" s="13" t="s">
        <v>93</v>
      </c>
      <c r="Z30" s="13" t="s">
        <v>109</v>
      </c>
      <c r="AA30" s="13" t="s">
        <v>109</v>
      </c>
      <c r="AB30" s="13" t="s">
        <v>109</v>
      </c>
      <c r="AC30" s="13">
        <v>30</v>
      </c>
      <c r="AD30" s="22">
        <f t="shared" si="22"/>
        <v>27.6</v>
      </c>
      <c r="AE30" s="13">
        <v>20200922</v>
      </c>
      <c r="AF30" s="13">
        <v>20200929</v>
      </c>
      <c r="AG30" s="13">
        <v>0.9</v>
      </c>
      <c r="AH30" s="13">
        <v>0.6</v>
      </c>
      <c r="AI30" s="13" t="s">
        <v>87</v>
      </c>
      <c r="AJ30" s="13">
        <v>5</v>
      </c>
      <c r="AK30" s="12" t="str">
        <f>VLOOKUP(AJ30, Indexes!$A$2:$B$49, 2)</f>
        <v>ACAGTG</v>
      </c>
      <c r="AL30" s="13">
        <v>28</v>
      </c>
      <c r="AM30" s="13">
        <v>15</v>
      </c>
      <c r="AN30" s="13">
        <v>20201005</v>
      </c>
      <c r="AQ30" s="12" t="s">
        <v>212</v>
      </c>
      <c r="AR30" s="12">
        <v>9.6</v>
      </c>
      <c r="AS30" s="12">
        <f t="shared" si="27"/>
        <v>41.666666666666671</v>
      </c>
      <c r="AT30" s="12">
        <f t="shared" si="28"/>
        <v>58.333333333333329</v>
      </c>
      <c r="AU30" s="12" t="s">
        <v>131</v>
      </c>
      <c r="AW30" s="12">
        <v>20210315</v>
      </c>
      <c r="AX30" s="19">
        <v>58315194</v>
      </c>
      <c r="AY30" s="19">
        <v>53245006</v>
      </c>
      <c r="AZ30" s="20">
        <f t="shared" si="21"/>
        <v>0.91305545515290576</v>
      </c>
      <c r="BA30" s="12" t="str">
        <f t="shared" si="25"/>
        <v>preprocessing/TMRC20022/outputs/salmon_lpanamensis_v36/quant.sf</v>
      </c>
      <c r="BF30" s="12" t="str">
        <f t="shared" si="9"/>
        <v>preprocessing/TMRC20022/outputs/03hisat2_lpanamensis_v36/sno_gene_ID.count.xz</v>
      </c>
      <c r="BG30" s="19">
        <v>44620999</v>
      </c>
      <c r="BH30" s="19">
        <v>3304421</v>
      </c>
      <c r="BI30" s="20">
        <f t="shared" si="23"/>
        <v>0.90009230161416454</v>
      </c>
      <c r="BO30" s="59" t="str">
        <f t="shared" si="26"/>
        <v>preprocessing/TMRC20022/outputs/vcfutils_lpanamensis_v36/r1_trimmed_lpanamensis_v36_count.txt</v>
      </c>
      <c r="BP30" s="59" t="str">
        <f t="shared" si="11"/>
        <v>preprocessing/TMRC20022/outputs/40freebayes_lpanamensis_v36/all_tags.txt.xz</v>
      </c>
      <c r="BQ30" s="12">
        <v>18</v>
      </c>
      <c r="BR30" s="12">
        <v>148</v>
      </c>
      <c r="BS30" s="12">
        <v>671151</v>
      </c>
      <c r="BT30" s="12">
        <v>12</v>
      </c>
      <c r="BU30" s="12" t="s">
        <v>103</v>
      </c>
      <c r="BV30" s="12" t="s">
        <v>130</v>
      </c>
      <c r="BX30" s="12" t="s">
        <v>193</v>
      </c>
      <c r="BZ30" s="12" t="s">
        <v>130</v>
      </c>
    </row>
    <row r="31" spans="1:78" s="73" customFormat="1" ht="15" customHeight="1" x14ac:dyDescent="0.25">
      <c r="A31" s="75" t="s">
        <v>213</v>
      </c>
      <c r="B31" s="73">
        <v>4769</v>
      </c>
      <c r="C31" s="73" t="s">
        <v>114</v>
      </c>
      <c r="D31" s="73" t="s">
        <v>78</v>
      </c>
      <c r="E31" s="73" t="s">
        <v>79</v>
      </c>
      <c r="F31" s="76" t="s">
        <v>135</v>
      </c>
      <c r="G31" s="73">
        <v>4769</v>
      </c>
      <c r="H31" s="77" t="s">
        <v>81</v>
      </c>
      <c r="I31" s="73" t="s">
        <v>82</v>
      </c>
      <c r="J31" s="73" t="s">
        <v>83</v>
      </c>
      <c r="K31" s="73">
        <v>2</v>
      </c>
      <c r="L31" s="78" t="s">
        <v>84</v>
      </c>
      <c r="M31" s="78" t="s">
        <v>85</v>
      </c>
      <c r="N31" s="73" t="s">
        <v>86</v>
      </c>
      <c r="O31" s="78"/>
      <c r="P31" s="73" t="s">
        <v>214</v>
      </c>
      <c r="Q31" s="78" t="s">
        <v>215</v>
      </c>
      <c r="R31" s="94" t="s">
        <v>200</v>
      </c>
      <c r="S31" s="78" t="s">
        <v>216</v>
      </c>
      <c r="T31" s="78" t="s">
        <v>91</v>
      </c>
      <c r="U31" s="78" t="s">
        <v>92</v>
      </c>
      <c r="V31" s="75">
        <v>20200918</v>
      </c>
      <c r="W31" s="75">
        <v>20200921</v>
      </c>
      <c r="X31" s="75">
        <v>260</v>
      </c>
      <c r="Y31" s="75" t="s">
        <v>93</v>
      </c>
      <c r="Z31" s="75" t="s">
        <v>109</v>
      </c>
      <c r="AA31" s="75" t="s">
        <v>109</v>
      </c>
      <c r="AB31" s="75" t="s">
        <v>109</v>
      </c>
      <c r="AC31" s="75">
        <v>30</v>
      </c>
      <c r="AD31" s="87">
        <f t="shared" si="22"/>
        <v>26.2</v>
      </c>
      <c r="AE31" s="75">
        <v>20200922</v>
      </c>
      <c r="AF31" s="75">
        <v>20200924</v>
      </c>
      <c r="AG31" s="75">
        <v>2.2999999999999998</v>
      </c>
      <c r="AH31" s="75">
        <v>0.6</v>
      </c>
      <c r="AI31" s="75" t="s">
        <v>87</v>
      </c>
      <c r="AJ31" s="75">
        <v>6</v>
      </c>
      <c r="AK31" s="73" t="str">
        <f>VLOOKUP(AJ31, Indexes!$A$2:$B$49, 2)</f>
        <v>GCCAAT</v>
      </c>
      <c r="AL31" s="75">
        <v>28</v>
      </c>
      <c r="AM31" s="75">
        <v>15</v>
      </c>
      <c r="AN31" s="75">
        <v>20201005</v>
      </c>
      <c r="AQ31" s="73" t="s">
        <v>217</v>
      </c>
      <c r="AR31" s="73">
        <v>93.2</v>
      </c>
      <c r="AS31" s="73">
        <f>(100 * 4)/AR31</f>
        <v>4.2918454935622314</v>
      </c>
      <c r="AT31" s="73">
        <f t="shared" ref="AT31:AT33" si="29">100-AS31</f>
        <v>95.708154506437765</v>
      </c>
      <c r="AU31" s="73" t="s">
        <v>131</v>
      </c>
      <c r="AW31" s="73">
        <v>20210315</v>
      </c>
      <c r="AX31" s="88">
        <v>60123529</v>
      </c>
      <c r="AY31" s="88">
        <v>55067619</v>
      </c>
      <c r="AZ31" s="84">
        <f t="shared" si="21"/>
        <v>0.91590796341977865</v>
      </c>
      <c r="BA31" s="73" t="str">
        <f t="shared" si="25"/>
        <v>preprocessing/TMRC20025/outputs/salmon_lpanamensis_v36/quant.sf</v>
      </c>
      <c r="BF31" s="73" t="str">
        <f t="shared" si="9"/>
        <v>preprocessing/TMRC20025/outputs/03hisat2_lpanamensis_v36/sno_gene_ID.count.xz</v>
      </c>
      <c r="BG31" s="88">
        <v>36836839</v>
      </c>
      <c r="BH31" s="88">
        <v>2321329</v>
      </c>
      <c r="BI31" s="84">
        <f t="shared" si="23"/>
        <v>0.71109244799561788</v>
      </c>
      <c r="BO31" s="85" t="str">
        <f t="shared" si="26"/>
        <v>preprocessing/TMRC20025/outputs/vcfutils_lpanamensis_v36/r1_trimmed_lpanamensis_v36_count.txt</v>
      </c>
      <c r="BP31" s="85" t="str">
        <f t="shared" si="11"/>
        <v>preprocessing/TMRC20025/outputs/40freebayes_lpanamensis_v36/all_tags.txt.xz</v>
      </c>
      <c r="BQ31" s="73">
        <v>36</v>
      </c>
      <c r="BR31" s="73">
        <v>433</v>
      </c>
      <c r="BS31" s="73">
        <v>723169</v>
      </c>
      <c r="BT31" s="73">
        <v>5</v>
      </c>
      <c r="BU31" s="73" t="s">
        <v>214</v>
      </c>
      <c r="BV31" s="93" t="s">
        <v>136</v>
      </c>
      <c r="BW31" s="73" t="s">
        <v>218</v>
      </c>
      <c r="BX31" s="73" t="s">
        <v>137</v>
      </c>
      <c r="BZ31" s="73" t="s">
        <v>136</v>
      </c>
    </row>
    <row r="32" spans="1:78" ht="16.5" x14ac:dyDescent="0.2">
      <c r="A32" s="13" t="s">
        <v>219</v>
      </c>
      <c r="B32" s="12">
        <v>11028</v>
      </c>
      <c r="C32" s="12" t="s">
        <v>77</v>
      </c>
      <c r="D32" s="12" t="s">
        <v>78</v>
      </c>
      <c r="E32" s="12" t="s">
        <v>79</v>
      </c>
      <c r="F32" s="29" t="s">
        <v>80</v>
      </c>
      <c r="G32" s="12">
        <v>11028</v>
      </c>
      <c r="H32" s="15" t="s">
        <v>81</v>
      </c>
      <c r="I32" s="12" t="s">
        <v>82</v>
      </c>
      <c r="J32" s="12" t="s">
        <v>83</v>
      </c>
      <c r="K32" s="12">
        <v>2</v>
      </c>
      <c r="L32" s="16" t="s">
        <v>84</v>
      </c>
      <c r="M32" s="16" t="s">
        <v>101</v>
      </c>
      <c r="N32" s="16" t="s">
        <v>102</v>
      </c>
      <c r="O32" s="16" t="s">
        <v>87</v>
      </c>
      <c r="P32" s="12" t="s">
        <v>103</v>
      </c>
      <c r="Q32" s="16" t="s">
        <v>104</v>
      </c>
      <c r="R32" s="46">
        <v>0.99</v>
      </c>
      <c r="S32" s="57" t="s">
        <v>105</v>
      </c>
      <c r="T32" s="70" t="s">
        <v>106</v>
      </c>
      <c r="U32" s="16" t="s">
        <v>92</v>
      </c>
      <c r="V32" s="13">
        <v>20200918</v>
      </c>
      <c r="W32" s="13">
        <v>20200921</v>
      </c>
      <c r="X32" s="13">
        <v>211</v>
      </c>
      <c r="Y32" s="13" t="s">
        <v>93</v>
      </c>
      <c r="Z32" s="13" t="s">
        <v>109</v>
      </c>
      <c r="AA32" s="13" t="s">
        <v>109</v>
      </c>
      <c r="AB32" s="13" t="s">
        <v>109</v>
      </c>
      <c r="AC32" s="13">
        <v>30</v>
      </c>
      <c r="AD32" s="22">
        <f t="shared" si="22"/>
        <v>25.7</v>
      </c>
      <c r="AE32" s="13">
        <v>20200922</v>
      </c>
      <c r="AF32" s="13">
        <v>20200929</v>
      </c>
      <c r="AG32" s="13">
        <v>2.8</v>
      </c>
      <c r="AH32" s="13">
        <v>0.6</v>
      </c>
      <c r="AI32" s="13" t="s">
        <v>87</v>
      </c>
      <c r="AJ32" s="13">
        <v>7</v>
      </c>
      <c r="AK32" s="12" t="str">
        <f>VLOOKUP(AJ32, Indexes!$A$2:$B$49, 2)</f>
        <v>CAGATC</v>
      </c>
      <c r="AL32" s="13">
        <v>28</v>
      </c>
      <c r="AM32" s="13">
        <v>15</v>
      </c>
      <c r="AN32" s="13">
        <v>20201005</v>
      </c>
      <c r="AQ32" s="12" t="s">
        <v>220</v>
      </c>
      <c r="AR32" s="12">
        <v>39.4</v>
      </c>
      <c r="AS32" s="12">
        <f t="shared" ref="AS32:AS33" si="30">(100 * 4)/AR32</f>
        <v>10.152284263959391</v>
      </c>
      <c r="AT32" s="12">
        <f t="shared" si="29"/>
        <v>89.847715736040612</v>
      </c>
      <c r="AU32" s="12" t="s">
        <v>131</v>
      </c>
      <c r="AW32" s="12">
        <v>20210315</v>
      </c>
      <c r="AX32" s="19">
        <v>102136692</v>
      </c>
      <c r="AY32" s="19">
        <v>94349801</v>
      </c>
      <c r="AZ32" s="20">
        <f t="shared" si="21"/>
        <v>0.92376010180552937</v>
      </c>
      <c r="BA32" s="12" t="str">
        <f t="shared" si="25"/>
        <v>preprocessing/TMRC20024/outputs/salmon_lpanamensis_v36/quant.sf</v>
      </c>
      <c r="BF32" s="12" t="str">
        <f t="shared" si="9"/>
        <v>preprocessing/TMRC20024/outputs/03hisat2_lpanamensis_v36/sno_gene_ID.count.xz</v>
      </c>
      <c r="BG32" s="19">
        <v>80410649</v>
      </c>
      <c r="BH32" s="19">
        <v>5248550</v>
      </c>
      <c r="BI32" s="20">
        <f t="shared" si="23"/>
        <v>0.90788955665099924</v>
      </c>
      <c r="BO32" s="59" t="str">
        <f t="shared" si="26"/>
        <v>preprocessing/TMRC20024/outputs/vcfutils_lpanamensis_v36/r1_trimmed_lpanamensis_v36_count.txt</v>
      </c>
      <c r="BP32" s="59" t="str">
        <f t="shared" si="11"/>
        <v>preprocessing/TMRC20024/outputs/40freebayes_lpanamensis_v36/all_tags.txt.xz</v>
      </c>
      <c r="BQ32" s="12">
        <v>29</v>
      </c>
      <c r="BR32" s="12">
        <v>578</v>
      </c>
      <c r="BS32" s="12">
        <v>1188223</v>
      </c>
      <c r="BT32" s="12">
        <v>0</v>
      </c>
      <c r="BU32" s="12" t="s">
        <v>103</v>
      </c>
      <c r="BV32" s="12" t="s">
        <v>130</v>
      </c>
      <c r="BX32" s="12" t="s">
        <v>176</v>
      </c>
      <c r="BZ32" s="12" t="s">
        <v>130</v>
      </c>
    </row>
    <row r="33" spans="1:78" ht="16.5" x14ac:dyDescent="0.2">
      <c r="A33" s="13" t="s">
        <v>221</v>
      </c>
      <c r="B33" s="12">
        <v>12312</v>
      </c>
      <c r="C33" s="12" t="s">
        <v>77</v>
      </c>
      <c r="D33" s="12" t="s">
        <v>78</v>
      </c>
      <c r="E33" s="12" t="s">
        <v>79</v>
      </c>
      <c r="F33" s="29" t="s">
        <v>80</v>
      </c>
      <c r="G33" s="12">
        <v>12312</v>
      </c>
      <c r="H33" s="15" t="s">
        <v>81</v>
      </c>
      <c r="I33" s="12" t="s">
        <v>82</v>
      </c>
      <c r="J33" s="12" t="s">
        <v>83</v>
      </c>
      <c r="K33" s="12">
        <v>2</v>
      </c>
      <c r="L33" s="16" t="s">
        <v>84</v>
      </c>
      <c r="M33" s="16" t="s">
        <v>101</v>
      </c>
      <c r="N33" s="16" t="s">
        <v>102</v>
      </c>
      <c r="O33" s="16" t="s">
        <v>87</v>
      </c>
      <c r="P33" s="12" t="s">
        <v>103</v>
      </c>
      <c r="Q33" s="16" t="s">
        <v>104</v>
      </c>
      <c r="R33" s="46">
        <v>1</v>
      </c>
      <c r="S33" s="16" t="s">
        <v>150</v>
      </c>
      <c r="T33" s="70" t="s">
        <v>106</v>
      </c>
      <c r="U33" s="16" t="s">
        <v>92</v>
      </c>
      <c r="V33" s="13">
        <v>20200918</v>
      </c>
      <c r="W33" s="13">
        <v>20200921</v>
      </c>
      <c r="X33" s="13">
        <v>366</v>
      </c>
      <c r="Y33" s="13" t="s">
        <v>93</v>
      </c>
      <c r="Z33" s="13" t="s">
        <v>109</v>
      </c>
      <c r="AA33" s="13" t="s">
        <v>109</v>
      </c>
      <c r="AB33" s="13" t="s">
        <v>109</v>
      </c>
      <c r="AC33" s="13">
        <v>30</v>
      </c>
      <c r="AD33" s="22">
        <f t="shared" si="22"/>
        <v>26.9</v>
      </c>
      <c r="AE33" s="13">
        <v>20200922</v>
      </c>
      <c r="AF33" s="13">
        <v>20200924</v>
      </c>
      <c r="AG33" s="13">
        <v>1.6</v>
      </c>
      <c r="AH33" s="13">
        <v>0.6</v>
      </c>
      <c r="AI33" s="13" t="s">
        <v>87</v>
      </c>
      <c r="AJ33" s="13">
        <v>8</v>
      </c>
      <c r="AK33" s="12" t="str">
        <f>VLOOKUP(AJ33, Indexes!$A$2:$B$49, 2)</f>
        <v>ACTTGA</v>
      </c>
      <c r="AL33" s="13">
        <v>28</v>
      </c>
      <c r="AM33" s="13">
        <v>15</v>
      </c>
      <c r="AN33" s="13">
        <v>20201005</v>
      </c>
      <c r="AQ33" s="12" t="s">
        <v>222</v>
      </c>
      <c r="AR33" s="12">
        <v>54.5</v>
      </c>
      <c r="AS33" s="12">
        <f t="shared" si="30"/>
        <v>7.3394495412844041</v>
      </c>
      <c r="AT33" s="12">
        <f t="shared" si="29"/>
        <v>92.660550458715591</v>
      </c>
      <c r="AU33" s="12" t="s">
        <v>141</v>
      </c>
      <c r="AV33" s="12">
        <v>20210427</v>
      </c>
      <c r="AW33" s="12">
        <v>20210427</v>
      </c>
      <c r="AX33" s="19">
        <v>24287481</v>
      </c>
      <c r="AY33" s="19">
        <v>15208580</v>
      </c>
      <c r="AZ33" s="20">
        <f t="shared" si="21"/>
        <v>0.62619009357125177</v>
      </c>
      <c r="BA33" s="12" t="str">
        <f t="shared" si="25"/>
        <v>preprocessing/TMRC20036/outputs/salmon_lpanamensis_v36/quant.sf</v>
      </c>
      <c r="BF33" s="12" t="str">
        <f t="shared" si="9"/>
        <v>preprocessing/TMRC20036/outputs/03hisat2_lpanamensis_v36/sno_gene_ID.count.xz</v>
      </c>
      <c r="BG33" s="19">
        <v>13482123</v>
      </c>
      <c r="BH33" s="19">
        <v>715319</v>
      </c>
      <c r="BI33" s="20">
        <f t="shared" si="23"/>
        <v>0.93351529202594852</v>
      </c>
      <c r="BL33" s="12">
        <v>488086</v>
      </c>
      <c r="BM33" s="12">
        <v>66749</v>
      </c>
      <c r="BO33" s="59" t="str">
        <f t="shared" si="26"/>
        <v>preprocessing/TMRC20036/outputs/vcfutils_lpanamensis_v36/r1_trimmed_lpanamensis_v36_count.txt</v>
      </c>
      <c r="BP33" s="59" t="str">
        <f t="shared" si="11"/>
        <v>preprocessing/TMRC20036/outputs/40freebayes_lpanamensis_v36/all_tags.txt.xz</v>
      </c>
      <c r="BQ33" s="12">
        <v>11</v>
      </c>
      <c r="BR33" s="12">
        <v>49219</v>
      </c>
      <c r="BS33" s="12">
        <v>186118</v>
      </c>
      <c r="BT33" s="12">
        <v>9</v>
      </c>
      <c r="BU33" s="12" t="s">
        <v>103</v>
      </c>
      <c r="BV33" s="12" t="s">
        <v>130</v>
      </c>
      <c r="BX33" s="12" t="s">
        <v>143</v>
      </c>
      <c r="BZ33" s="12" t="s">
        <v>142</v>
      </c>
    </row>
    <row r="34" spans="1:78" ht="16.5" x14ac:dyDescent="0.2">
      <c r="A34" s="47" t="s">
        <v>223</v>
      </c>
      <c r="B34" s="12">
        <v>11090</v>
      </c>
      <c r="C34" s="12" t="s">
        <v>77</v>
      </c>
      <c r="D34" s="12" t="s">
        <v>78</v>
      </c>
      <c r="E34" s="12" t="s">
        <v>79</v>
      </c>
      <c r="F34" s="29" t="s">
        <v>80</v>
      </c>
      <c r="G34" s="12">
        <v>11090</v>
      </c>
      <c r="H34" s="15" t="s">
        <v>81</v>
      </c>
      <c r="I34" s="12" t="s">
        <v>82</v>
      </c>
      <c r="J34" s="12" t="s">
        <v>83</v>
      </c>
      <c r="K34" s="12">
        <v>2</v>
      </c>
      <c r="L34" s="16" t="s">
        <v>84</v>
      </c>
      <c r="M34" s="16" t="s">
        <v>101</v>
      </c>
      <c r="N34" s="16" t="s">
        <v>102</v>
      </c>
      <c r="O34" s="16" t="s">
        <v>87</v>
      </c>
      <c r="P34" s="12" t="s">
        <v>103</v>
      </c>
      <c r="Q34" s="16" t="s">
        <v>104</v>
      </c>
      <c r="R34" s="46">
        <v>1</v>
      </c>
      <c r="S34" s="56">
        <v>0.92</v>
      </c>
      <c r="T34" s="70" t="s">
        <v>106</v>
      </c>
      <c r="U34" s="16" t="s">
        <v>92</v>
      </c>
      <c r="V34" s="13">
        <v>20200918</v>
      </c>
      <c r="W34" s="13">
        <v>20200921</v>
      </c>
      <c r="X34" s="13">
        <v>478</v>
      </c>
      <c r="Y34" s="13" t="s">
        <v>93</v>
      </c>
      <c r="Z34" s="13" t="s">
        <v>109</v>
      </c>
      <c r="AA34" s="13" t="s">
        <v>109</v>
      </c>
      <c r="AB34" s="13" t="s">
        <v>109</v>
      </c>
      <c r="AC34" s="13">
        <v>30</v>
      </c>
      <c r="AD34" s="22">
        <f t="shared" si="22"/>
        <v>27</v>
      </c>
      <c r="AE34" s="13">
        <v>20201221</v>
      </c>
      <c r="AF34" s="13">
        <v>20201223</v>
      </c>
      <c r="AG34" s="13">
        <v>1.5</v>
      </c>
      <c r="AH34" s="13">
        <v>0.7</v>
      </c>
      <c r="AI34" s="13" t="s">
        <v>87</v>
      </c>
      <c r="AJ34" s="13">
        <v>5</v>
      </c>
      <c r="AK34" s="12" t="str">
        <f>VLOOKUP(AJ34, Indexes!$A$2:$B$49, 2)</f>
        <v>ACAGTG</v>
      </c>
      <c r="AL34" s="13">
        <v>28</v>
      </c>
      <c r="AM34" s="13">
        <v>15</v>
      </c>
      <c r="AN34" s="12">
        <v>20210104</v>
      </c>
      <c r="AQ34" s="12" t="s">
        <v>224</v>
      </c>
      <c r="AR34" s="12">
        <v>28</v>
      </c>
      <c r="AU34" s="12" t="s">
        <v>118</v>
      </c>
      <c r="AW34" s="12">
        <v>20210608</v>
      </c>
      <c r="AX34" s="19">
        <v>33090038</v>
      </c>
      <c r="AY34" s="19">
        <v>29151747</v>
      </c>
      <c r="AZ34" s="20">
        <f t="shared" si="21"/>
        <v>0.88098257850293193</v>
      </c>
      <c r="BA34" s="12" t="str">
        <f t="shared" si="25"/>
        <v>preprocessing/TMRC20069/outputs/salmon_lpanamensis_v36/quant.sf</v>
      </c>
      <c r="BF34" s="12" t="str">
        <f t="shared" si="9"/>
        <v>preprocessing/TMRC20069/outputs/03hisat2_lpanamensis_v36/sno_gene_ID.count.xz</v>
      </c>
      <c r="BG34" s="19">
        <v>25433256</v>
      </c>
      <c r="BH34" s="19">
        <v>1710566</v>
      </c>
      <c r="BI34" s="20">
        <f t="shared" si="23"/>
        <v>0.93112162368862494</v>
      </c>
      <c r="BO34" s="59" t="str">
        <f t="shared" ref="BO34:BO43" si="31">CONCATENATE("preprocessing/", A34, "/outputs/vcfutils_lpanamensis_v36/r1_trimmed_lpanamensis_v36_count.txt")</f>
        <v>preprocessing/TMRC20069/outputs/vcfutils_lpanamensis_v36/r1_trimmed_lpanamensis_v36_count.txt</v>
      </c>
      <c r="BP34" s="59" t="str">
        <f t="shared" si="11"/>
        <v>preprocessing/TMRC20069/outputs/40freebayes_lpanamensis_v36/all_tags.txt.xz</v>
      </c>
      <c r="BQ34" s="12">
        <v>37</v>
      </c>
      <c r="BR34" s="12">
        <v>479</v>
      </c>
      <c r="BS34" s="12">
        <v>339307</v>
      </c>
      <c r="BT34" s="12">
        <v>12</v>
      </c>
      <c r="BU34" s="12" t="s">
        <v>103</v>
      </c>
      <c r="BV34" s="12" t="s">
        <v>130</v>
      </c>
      <c r="BX34" s="12" t="s">
        <v>225</v>
      </c>
      <c r="BZ34" s="12" t="s">
        <v>130</v>
      </c>
    </row>
    <row r="35" spans="1:78" ht="16.5" x14ac:dyDescent="0.2">
      <c r="A35" s="13" t="s">
        <v>226</v>
      </c>
      <c r="B35" s="12">
        <v>12417</v>
      </c>
      <c r="C35" s="12" t="s">
        <v>77</v>
      </c>
      <c r="D35" s="12" t="s">
        <v>78</v>
      </c>
      <c r="E35" s="12" t="s">
        <v>79</v>
      </c>
      <c r="F35" s="29" t="s">
        <v>80</v>
      </c>
      <c r="G35" s="12">
        <v>12417</v>
      </c>
      <c r="H35" s="15" t="s">
        <v>81</v>
      </c>
      <c r="I35" s="12" t="s">
        <v>82</v>
      </c>
      <c r="J35" s="12" t="s">
        <v>83</v>
      </c>
      <c r="K35" s="12">
        <v>2</v>
      </c>
      <c r="L35" s="16" t="s">
        <v>84</v>
      </c>
      <c r="M35" s="16" t="s">
        <v>101</v>
      </c>
      <c r="N35" s="16" t="s">
        <v>102</v>
      </c>
      <c r="O35" s="16" t="s">
        <v>87</v>
      </c>
      <c r="P35" s="12" t="s">
        <v>103</v>
      </c>
      <c r="Q35" s="16" t="s">
        <v>104</v>
      </c>
      <c r="R35" s="46">
        <v>0.94</v>
      </c>
      <c r="S35" s="16" t="s">
        <v>227</v>
      </c>
      <c r="T35" s="71" t="s">
        <v>106</v>
      </c>
      <c r="U35" s="16" t="s">
        <v>92</v>
      </c>
      <c r="V35" s="13">
        <v>20200918</v>
      </c>
      <c r="W35" s="13">
        <v>20200921</v>
      </c>
      <c r="X35" s="13">
        <v>242</v>
      </c>
      <c r="Y35" s="13" t="s">
        <v>93</v>
      </c>
      <c r="Z35" s="13" t="s">
        <v>109</v>
      </c>
      <c r="AA35" s="13" t="s">
        <v>109</v>
      </c>
      <c r="AB35" s="13" t="s">
        <v>109</v>
      </c>
      <c r="AC35" s="13">
        <v>30</v>
      </c>
      <c r="AD35" s="22">
        <f t="shared" si="22"/>
        <v>26</v>
      </c>
      <c r="AE35" s="13">
        <v>20200922</v>
      </c>
      <c r="AF35" s="13">
        <v>20200924</v>
      </c>
      <c r="AG35" s="13">
        <v>2.5</v>
      </c>
      <c r="AH35" s="13">
        <v>0.6</v>
      </c>
      <c r="AI35" s="13" t="s">
        <v>87</v>
      </c>
      <c r="AJ35" s="13">
        <v>10</v>
      </c>
      <c r="AK35" s="12" t="str">
        <f>VLOOKUP(AJ35, Indexes!$A$2:$B$49, 2)</f>
        <v>TAGCTT</v>
      </c>
      <c r="AL35" s="13">
        <v>28</v>
      </c>
      <c r="AM35" s="13">
        <v>15</v>
      </c>
      <c r="AN35" s="13">
        <v>20201005</v>
      </c>
      <c r="AQ35" s="12" t="s">
        <v>228</v>
      </c>
      <c r="AR35" s="12">
        <v>64</v>
      </c>
      <c r="AS35" s="12">
        <f t="shared" ref="AS35:AS37" si="32">(100 * 4)/AR35</f>
        <v>6.25</v>
      </c>
      <c r="AT35" s="12">
        <f t="shared" ref="AT35:AT37" si="33">100-AS35</f>
        <v>93.75</v>
      </c>
      <c r="AU35" s="12" t="s">
        <v>131</v>
      </c>
      <c r="AW35" s="12">
        <v>20210315</v>
      </c>
      <c r="AX35" s="19">
        <v>141906831</v>
      </c>
      <c r="AY35" s="19">
        <v>99921135</v>
      </c>
      <c r="AZ35" s="20">
        <f t="shared" ref="AZ35:AZ43" si="34">AY35/AX35</f>
        <v>0.70413195965175213</v>
      </c>
      <c r="BA35" s="12" t="str">
        <f t="shared" si="25"/>
        <v>preprocessing/TMRC20033/outputs/salmon_lpanamensis_v36/quant.sf</v>
      </c>
      <c r="BF35" s="12" t="str">
        <f t="shared" si="9"/>
        <v>preprocessing/TMRC20033/outputs/03hisat2_lpanamensis_v36/sno_gene_ID.count.xz</v>
      </c>
      <c r="BG35" s="19">
        <v>85385520</v>
      </c>
      <c r="BH35" s="19">
        <v>5476618</v>
      </c>
      <c r="BI35" s="20">
        <f t="shared" si="23"/>
        <v>0.90933852983155161</v>
      </c>
      <c r="BO35" s="59" t="str">
        <f t="shared" si="31"/>
        <v>preprocessing/TMRC20033/outputs/vcfutils_lpanamensis_v36/r1_trimmed_lpanamensis_v36_count.txt</v>
      </c>
      <c r="BP35" s="59" t="str">
        <f t="shared" si="11"/>
        <v>preprocessing/TMRC20033/outputs/40freebayes_lpanamensis_v36/all_tags.txt.xz</v>
      </c>
      <c r="BQ35" s="12">
        <v>38</v>
      </c>
      <c r="BR35" s="12">
        <v>612</v>
      </c>
      <c r="BS35" s="12">
        <v>1253353</v>
      </c>
      <c r="BT35" s="12">
        <v>1</v>
      </c>
      <c r="BU35" s="12" t="s">
        <v>103</v>
      </c>
      <c r="BV35" s="12" t="s">
        <v>130</v>
      </c>
      <c r="BX35" s="12" t="s">
        <v>193</v>
      </c>
      <c r="BZ35" s="12" t="s">
        <v>130</v>
      </c>
    </row>
    <row r="36" spans="1:78" ht="16.5" x14ac:dyDescent="0.2">
      <c r="A36" s="13" t="s">
        <v>229</v>
      </c>
      <c r="B36" s="12">
        <v>11134</v>
      </c>
      <c r="C36" s="12" t="s">
        <v>77</v>
      </c>
      <c r="D36" s="12" t="s">
        <v>78</v>
      </c>
      <c r="E36" s="12" t="s">
        <v>79</v>
      </c>
      <c r="F36" s="29" t="s">
        <v>80</v>
      </c>
      <c r="G36" s="12">
        <v>11134</v>
      </c>
      <c r="H36" s="15" t="s">
        <v>81</v>
      </c>
      <c r="I36" s="12" t="s">
        <v>82</v>
      </c>
      <c r="J36" s="12" t="s">
        <v>83</v>
      </c>
      <c r="K36" s="12">
        <v>2</v>
      </c>
      <c r="L36" s="16" t="s">
        <v>84</v>
      </c>
      <c r="M36" s="16" t="s">
        <v>85</v>
      </c>
      <c r="N36" s="16" t="s">
        <v>86</v>
      </c>
      <c r="O36" s="16" t="s">
        <v>87</v>
      </c>
      <c r="P36" s="12" t="s">
        <v>103</v>
      </c>
      <c r="Q36" s="16" t="s">
        <v>104</v>
      </c>
      <c r="R36" s="46">
        <v>0.94</v>
      </c>
      <c r="S36" s="16" t="s">
        <v>105</v>
      </c>
      <c r="T36" s="70" t="s">
        <v>106</v>
      </c>
      <c r="U36" s="16" t="s">
        <v>92</v>
      </c>
      <c r="V36" s="13">
        <v>20200918</v>
      </c>
      <c r="W36" s="13">
        <v>20200921</v>
      </c>
      <c r="X36" s="13">
        <v>523</v>
      </c>
      <c r="Y36" s="13" t="s">
        <v>93</v>
      </c>
      <c r="Z36" s="13" t="s">
        <v>109</v>
      </c>
      <c r="AA36" s="13" t="s">
        <v>109</v>
      </c>
      <c r="AB36" s="13" t="s">
        <v>109</v>
      </c>
      <c r="AC36" s="13">
        <v>30</v>
      </c>
      <c r="AD36" s="22">
        <f t="shared" si="22"/>
        <v>27.4</v>
      </c>
      <c r="AE36" s="13">
        <v>20200922</v>
      </c>
      <c r="AF36" s="13">
        <v>20200924</v>
      </c>
      <c r="AG36" s="13">
        <v>1.1000000000000001</v>
      </c>
      <c r="AH36" s="13">
        <v>0.6</v>
      </c>
      <c r="AI36" s="13" t="s">
        <v>87</v>
      </c>
      <c r="AJ36" s="13">
        <v>11</v>
      </c>
      <c r="AK36" s="12" t="str">
        <f>VLOOKUP(AJ36, Indexes!$A$2:$B$49, 2)</f>
        <v>GGCTAC</v>
      </c>
      <c r="AL36" s="13">
        <v>28</v>
      </c>
      <c r="AM36" s="13">
        <v>15</v>
      </c>
      <c r="AN36" s="13">
        <v>20201005</v>
      </c>
      <c r="AQ36" s="12" t="s">
        <v>230</v>
      </c>
      <c r="AR36" s="12">
        <v>50.5</v>
      </c>
      <c r="AS36" s="12">
        <f t="shared" si="32"/>
        <v>7.9207920792079207</v>
      </c>
      <c r="AT36" s="12">
        <f t="shared" si="33"/>
        <v>92.079207920792072</v>
      </c>
      <c r="AU36" s="12" t="s">
        <v>131</v>
      </c>
      <c r="AW36" s="12">
        <v>20210315</v>
      </c>
      <c r="AX36" s="19">
        <v>64125522</v>
      </c>
      <c r="AY36" s="19">
        <v>58235350</v>
      </c>
      <c r="AZ36" s="20">
        <f t="shared" si="34"/>
        <v>0.90814621360899017</v>
      </c>
      <c r="BA36" s="12" t="str">
        <f t="shared" si="25"/>
        <v>preprocessing/TMRC20026/outputs/salmon_lpanamensis_v36/quant.sf</v>
      </c>
      <c r="BF36" s="12" t="str">
        <f t="shared" si="9"/>
        <v>preprocessing/TMRC20026/outputs/03hisat2_lpanamensis_v36/sno_gene_ID.count.xz</v>
      </c>
      <c r="BG36" s="19">
        <v>49819437</v>
      </c>
      <c r="BH36" s="19">
        <v>3570764</v>
      </c>
      <c r="BI36" s="20">
        <f t="shared" si="23"/>
        <v>0.91680055155502627</v>
      </c>
      <c r="BO36" s="59" t="str">
        <f t="shared" si="31"/>
        <v>preprocessing/TMRC20026/outputs/vcfutils_lpanamensis_v36/r1_trimmed_lpanamensis_v36_count.txt</v>
      </c>
      <c r="BP36" s="59" t="str">
        <f t="shared" si="11"/>
        <v>preprocessing/TMRC20026/outputs/40freebayes_lpanamensis_v36/all_tags.txt.xz</v>
      </c>
      <c r="BQ36" s="12">
        <v>14</v>
      </c>
      <c r="BR36" s="12">
        <v>199</v>
      </c>
      <c r="BS36" s="12">
        <v>828083</v>
      </c>
      <c r="BT36" s="12">
        <v>3</v>
      </c>
      <c r="BU36" s="12" t="s">
        <v>103</v>
      </c>
      <c r="BV36" s="12" t="s">
        <v>130</v>
      </c>
      <c r="BX36" s="12" t="s">
        <v>193</v>
      </c>
      <c r="BZ36" s="12" t="s">
        <v>130</v>
      </c>
    </row>
    <row r="37" spans="1:78" ht="16.5" x14ac:dyDescent="0.2">
      <c r="A37" s="13" t="s">
        <v>231</v>
      </c>
      <c r="B37" s="12">
        <v>12554</v>
      </c>
      <c r="C37" s="12" t="s">
        <v>77</v>
      </c>
      <c r="D37" s="12" t="s">
        <v>78</v>
      </c>
      <c r="E37" s="12" t="s">
        <v>79</v>
      </c>
      <c r="F37" s="29" t="s">
        <v>80</v>
      </c>
      <c r="G37" s="12">
        <v>12554</v>
      </c>
      <c r="H37" s="15" t="s">
        <v>81</v>
      </c>
      <c r="I37" s="12" t="s">
        <v>82</v>
      </c>
      <c r="J37" s="12" t="s">
        <v>83</v>
      </c>
      <c r="K37" s="12">
        <v>2</v>
      </c>
      <c r="L37" s="16" t="s">
        <v>84</v>
      </c>
      <c r="M37" s="16" t="s">
        <v>101</v>
      </c>
      <c r="N37" s="16" t="s">
        <v>102</v>
      </c>
      <c r="O37" s="16" t="s">
        <v>87</v>
      </c>
      <c r="P37" s="12" t="s">
        <v>103</v>
      </c>
      <c r="Q37" s="16" t="s">
        <v>104</v>
      </c>
      <c r="R37" s="16" t="s">
        <v>200</v>
      </c>
      <c r="S37" s="16" t="s">
        <v>232</v>
      </c>
      <c r="T37" s="70" t="s">
        <v>106</v>
      </c>
      <c r="U37" s="16" t="s">
        <v>92</v>
      </c>
      <c r="V37" s="13">
        <v>20200918</v>
      </c>
      <c r="W37" s="13">
        <v>20200921</v>
      </c>
      <c r="X37" s="13">
        <v>527</v>
      </c>
      <c r="Y37" s="13" t="s">
        <v>93</v>
      </c>
      <c r="Z37" s="13" t="s">
        <v>109</v>
      </c>
      <c r="AA37" s="13" t="s">
        <v>109</v>
      </c>
      <c r="AB37" s="13" t="s">
        <v>109</v>
      </c>
      <c r="AC37" s="13">
        <v>30</v>
      </c>
      <c r="AD37" s="22">
        <f t="shared" si="22"/>
        <v>27.4</v>
      </c>
      <c r="AE37" s="13">
        <v>20200922</v>
      </c>
      <c r="AF37" s="13">
        <v>20200924</v>
      </c>
      <c r="AG37" s="13">
        <v>1.1000000000000001</v>
      </c>
      <c r="AH37" s="13">
        <v>0.6</v>
      </c>
      <c r="AI37" s="13" t="s">
        <v>87</v>
      </c>
      <c r="AJ37" s="13">
        <v>12</v>
      </c>
      <c r="AK37" s="12" t="str">
        <f>VLOOKUP(AJ37, Indexes!$A$2:$B$49, 2)</f>
        <v>CTTGTA</v>
      </c>
      <c r="AL37" s="13">
        <v>28</v>
      </c>
      <c r="AM37" s="13">
        <v>15</v>
      </c>
      <c r="AN37" s="13">
        <v>20201005</v>
      </c>
      <c r="AQ37" s="12" t="s">
        <v>233</v>
      </c>
      <c r="AR37" s="12">
        <v>82.9</v>
      </c>
      <c r="AS37" s="12">
        <f t="shared" si="32"/>
        <v>4.8250904704463204</v>
      </c>
      <c r="AT37" s="12">
        <f t="shared" si="33"/>
        <v>95.174909529553673</v>
      </c>
      <c r="AU37" s="12" t="s">
        <v>131</v>
      </c>
      <c r="AW37" s="12">
        <v>20210315</v>
      </c>
      <c r="AX37" s="19">
        <v>70184290</v>
      </c>
      <c r="AY37" s="19">
        <v>47988742</v>
      </c>
      <c r="AZ37" s="20">
        <f t="shared" si="34"/>
        <v>0.6837533299831059</v>
      </c>
      <c r="BA37" s="12" t="str">
        <f t="shared" si="25"/>
        <v>preprocessing/TMRC20031/outputs/salmon_lpanamensis_v36/quant.sf</v>
      </c>
      <c r="BF37" s="12" t="str">
        <f t="shared" si="9"/>
        <v>preprocessing/TMRC20031/outputs/03hisat2_lpanamensis_v36/sno_gene_ID.count.xz</v>
      </c>
      <c r="BG37" s="19">
        <v>41091715</v>
      </c>
      <c r="BH37" s="19">
        <v>2704719</v>
      </c>
      <c r="BI37" s="20">
        <f t="shared" si="23"/>
        <v>0.91263976038380001</v>
      </c>
      <c r="BO37" s="59" t="str">
        <f t="shared" si="31"/>
        <v>preprocessing/TMRC20031/outputs/vcfutils_lpanamensis_v36/r1_trimmed_lpanamensis_v36_count.txt</v>
      </c>
      <c r="BP37" s="59" t="str">
        <f t="shared" si="11"/>
        <v>preprocessing/TMRC20031/outputs/40freebayes_lpanamensis_v36/all_tags.txt.xz</v>
      </c>
      <c r="BQ37" s="12">
        <v>22</v>
      </c>
      <c r="BR37" s="12">
        <v>152</v>
      </c>
      <c r="BS37" s="12">
        <v>610862</v>
      </c>
      <c r="BT37" s="12">
        <v>2</v>
      </c>
      <c r="BU37" s="12" t="s">
        <v>103</v>
      </c>
      <c r="BV37" s="12" t="s">
        <v>130</v>
      </c>
      <c r="BX37" s="12" t="s">
        <v>185</v>
      </c>
      <c r="BZ37" s="12" t="s">
        <v>130</v>
      </c>
    </row>
    <row r="38" spans="1:78" ht="16.5" x14ac:dyDescent="0.2">
      <c r="A38" s="50" t="s">
        <v>234</v>
      </c>
      <c r="B38" s="12">
        <v>13473</v>
      </c>
      <c r="C38" s="12" t="s">
        <v>77</v>
      </c>
      <c r="D38" s="12" t="s">
        <v>78</v>
      </c>
      <c r="E38" s="12" t="s">
        <v>235</v>
      </c>
      <c r="F38" s="29" t="s">
        <v>80</v>
      </c>
      <c r="G38" s="12">
        <v>13473</v>
      </c>
      <c r="H38" s="15" t="s">
        <v>81</v>
      </c>
      <c r="I38" s="12" t="s">
        <v>82</v>
      </c>
      <c r="J38" s="12" t="s">
        <v>83</v>
      </c>
      <c r="K38" s="12">
        <v>2</v>
      </c>
      <c r="L38" s="16" t="s">
        <v>84</v>
      </c>
      <c r="M38" s="16" t="s">
        <v>85</v>
      </c>
      <c r="N38" s="16" t="s">
        <v>86</v>
      </c>
      <c r="O38" s="16" t="s">
        <v>87</v>
      </c>
      <c r="P38" s="16" t="s">
        <v>103</v>
      </c>
      <c r="Q38" s="16" t="s">
        <v>104</v>
      </c>
      <c r="R38" s="16" t="s">
        <v>200</v>
      </c>
      <c r="S38" s="67" t="s">
        <v>236</v>
      </c>
      <c r="T38" s="70" t="s">
        <v>106</v>
      </c>
      <c r="U38" s="16" t="s">
        <v>92</v>
      </c>
      <c r="V38" s="13">
        <v>20210211</v>
      </c>
      <c r="W38" s="13">
        <v>20210217</v>
      </c>
      <c r="X38" s="13">
        <v>245</v>
      </c>
      <c r="Y38" s="13" t="s">
        <v>93</v>
      </c>
      <c r="Z38" s="13" t="s">
        <v>109</v>
      </c>
      <c r="AA38" s="13" t="s">
        <v>109</v>
      </c>
      <c r="AB38" s="13" t="s">
        <v>109</v>
      </c>
      <c r="AC38" s="13">
        <v>30</v>
      </c>
      <c r="AD38" s="22">
        <f t="shared" si="22"/>
        <v>25.64</v>
      </c>
      <c r="AE38" s="13">
        <v>20210317</v>
      </c>
      <c r="AF38" s="13">
        <v>20210317</v>
      </c>
      <c r="AG38" s="13">
        <v>2.86</v>
      </c>
      <c r="AH38" s="13">
        <v>0.7</v>
      </c>
      <c r="AI38" s="13" t="s">
        <v>87</v>
      </c>
      <c r="AJ38" s="13">
        <v>25</v>
      </c>
      <c r="AK38" s="12" t="str">
        <f>VLOOKUP(AJ38, Indexes!$A$2:$B$49, 2)</f>
        <v>ACTGAT</v>
      </c>
      <c r="AL38" s="13">
        <v>28</v>
      </c>
      <c r="AM38" s="13">
        <v>15</v>
      </c>
      <c r="AN38" s="12">
        <v>20210427</v>
      </c>
      <c r="AU38" s="12" t="s">
        <v>237</v>
      </c>
      <c r="AW38" s="12">
        <v>20210623</v>
      </c>
      <c r="AX38" s="19">
        <v>29606704</v>
      </c>
      <c r="AY38" s="19">
        <v>25037601</v>
      </c>
      <c r="AZ38" s="20">
        <f t="shared" si="34"/>
        <v>0.8456733650594811</v>
      </c>
      <c r="BA38" s="12" t="str">
        <f t="shared" si="25"/>
        <v>preprocessing/TMRC20076/outputs/salmon_lpanamensis_v36/quant.sf</v>
      </c>
      <c r="BF38" s="12" t="str">
        <f t="shared" si="9"/>
        <v>preprocessing/TMRC20076/outputs/03hisat2_lpanamensis_v36/sno_gene_ID.count.xz</v>
      </c>
      <c r="BG38" s="25">
        <v>22192130</v>
      </c>
      <c r="BH38" s="25">
        <v>1178625</v>
      </c>
      <c r="BI38" s="20">
        <f t="shared" si="23"/>
        <v>0.93342628952350504</v>
      </c>
      <c r="BP38" s="59" t="str">
        <f>CONCATENATE("preprocessing/", A38, "/outputs/40freebayes_lpanamensis_v36/all_tags.txt.xz")</f>
        <v>preprocessing/TMRC20076/outputs/40freebayes_lpanamensis_v36/all_tags.txt.xz</v>
      </c>
      <c r="BU38" s="16" t="s">
        <v>103</v>
      </c>
      <c r="BV38" s="12" t="s">
        <v>130</v>
      </c>
      <c r="BX38" s="12" t="s">
        <v>176</v>
      </c>
      <c r="BZ38" s="12" t="s">
        <v>130</v>
      </c>
    </row>
    <row r="39" spans="1:78" ht="16.5" x14ac:dyDescent="0.2">
      <c r="A39" s="47" t="s">
        <v>238</v>
      </c>
      <c r="B39" s="28">
        <v>13582</v>
      </c>
      <c r="C39" s="12" t="s">
        <v>77</v>
      </c>
      <c r="D39" s="12" t="s">
        <v>78</v>
      </c>
      <c r="E39" s="12" t="s">
        <v>79</v>
      </c>
      <c r="F39" s="29" t="s">
        <v>80</v>
      </c>
      <c r="G39" s="28">
        <v>13582</v>
      </c>
      <c r="H39" s="15" t="s">
        <v>81</v>
      </c>
      <c r="I39" s="12" t="s">
        <v>82</v>
      </c>
      <c r="J39" s="12" t="s">
        <v>83</v>
      </c>
      <c r="K39" s="12">
        <v>2</v>
      </c>
      <c r="L39" s="16" t="s">
        <v>84</v>
      </c>
      <c r="M39" s="13" t="s">
        <v>85</v>
      </c>
      <c r="N39" s="13" t="s">
        <v>86</v>
      </c>
      <c r="O39" s="16" t="s">
        <v>87</v>
      </c>
      <c r="P39" s="13" t="s">
        <v>88</v>
      </c>
      <c r="Q39" s="13" t="s">
        <v>89</v>
      </c>
      <c r="R39" s="16" t="s">
        <v>200</v>
      </c>
      <c r="S39" s="30">
        <v>0.36</v>
      </c>
      <c r="T39" s="16" t="s">
        <v>91</v>
      </c>
      <c r="U39" s="16" t="s">
        <v>92</v>
      </c>
      <c r="V39" s="13">
        <v>20201215</v>
      </c>
      <c r="W39" s="13">
        <v>20201217</v>
      </c>
      <c r="X39" s="13">
        <v>1429</v>
      </c>
      <c r="Y39" s="13" t="s">
        <v>87</v>
      </c>
      <c r="Z39" s="13" t="s">
        <v>109</v>
      </c>
      <c r="AA39" s="13" t="s">
        <v>109</v>
      </c>
      <c r="AB39" s="13" t="s">
        <v>109</v>
      </c>
      <c r="AC39" s="13">
        <v>30</v>
      </c>
      <c r="AD39" s="22">
        <f t="shared" si="22"/>
        <v>28</v>
      </c>
      <c r="AE39" s="13">
        <v>20201222</v>
      </c>
      <c r="AF39" s="13">
        <v>20201223</v>
      </c>
      <c r="AG39" s="13">
        <v>0.5</v>
      </c>
      <c r="AH39" s="13">
        <v>0.7</v>
      </c>
      <c r="AI39" s="13" t="s">
        <v>87</v>
      </c>
      <c r="AJ39" s="13">
        <v>12</v>
      </c>
      <c r="AK39" s="12" t="str">
        <f>VLOOKUP(AJ39, Indexes!$A$2:$B$49, 2)</f>
        <v>CTTGTA</v>
      </c>
      <c r="AL39" s="13">
        <v>28</v>
      </c>
      <c r="AM39" s="13">
        <v>15</v>
      </c>
      <c r="AN39" s="12">
        <v>20210104</v>
      </c>
      <c r="AQ39" s="12" t="s">
        <v>239</v>
      </c>
      <c r="AR39" s="12">
        <v>38.1</v>
      </c>
      <c r="AU39" s="12" t="s">
        <v>118</v>
      </c>
      <c r="AW39" s="12">
        <v>20210608</v>
      </c>
      <c r="AX39" s="19">
        <v>33562198</v>
      </c>
      <c r="AY39" s="19">
        <v>28684575</v>
      </c>
      <c r="AZ39" s="20">
        <f t="shared" si="34"/>
        <v>0.85466914294469032</v>
      </c>
      <c r="BA39" s="12" t="str">
        <f t="shared" si="25"/>
        <v>preprocessing/TMRC20073/outputs/salmon_lpanamensis_v36/quant.sf</v>
      </c>
      <c r="BF39" s="12" t="str">
        <f t="shared" si="9"/>
        <v>preprocessing/TMRC20073/outputs/03hisat2_lpanamensis_v36/sno_gene_ID.count.xz</v>
      </c>
      <c r="BG39" s="19">
        <v>23827807</v>
      </c>
      <c r="BH39" s="19">
        <v>1412915</v>
      </c>
      <c r="BI39" s="20">
        <f t="shared" ref="BI39:BI43" si="35">(BH39+BG39)/AY39</f>
        <v>0.87994059525023471</v>
      </c>
      <c r="BO39" s="59" t="str">
        <f t="shared" si="31"/>
        <v>preprocessing/TMRC20073/outputs/vcfutils_lpanamensis_v36/r1_trimmed_lpanamensis_v36_count.txt</v>
      </c>
      <c r="BP39" s="59" t="str">
        <f t="shared" ref="BP39:BP43" si="36">CONCATENATE("preprocessing/", A39, "/outputs/40freebayes_lpanamensis_v36/all_tags.txt.xz")</f>
        <v>preprocessing/TMRC20073/outputs/40freebayes_lpanamensis_v36/all_tags.txt.xz</v>
      </c>
      <c r="BQ39" s="12">
        <v>36</v>
      </c>
      <c r="BR39" s="12">
        <v>1305</v>
      </c>
      <c r="BS39" s="12">
        <v>385168</v>
      </c>
      <c r="BT39" s="12">
        <v>9</v>
      </c>
      <c r="BU39" s="13" t="s">
        <v>88</v>
      </c>
      <c r="BV39" s="12" t="s">
        <v>97</v>
      </c>
      <c r="BX39" s="12" t="s">
        <v>119</v>
      </c>
      <c r="BZ39" s="12" t="s">
        <v>97</v>
      </c>
    </row>
    <row r="40" spans="1:78" ht="16.5" x14ac:dyDescent="0.2">
      <c r="A40" s="49" t="s">
        <v>240</v>
      </c>
      <c r="B40" s="12">
        <v>13595</v>
      </c>
      <c r="C40" s="12" t="s">
        <v>77</v>
      </c>
      <c r="D40" s="12" t="s">
        <v>78</v>
      </c>
      <c r="E40" s="12" t="s">
        <v>79</v>
      </c>
      <c r="F40" s="29" t="s">
        <v>80</v>
      </c>
      <c r="G40" s="12">
        <v>13595</v>
      </c>
      <c r="H40" s="15" t="s">
        <v>81</v>
      </c>
      <c r="I40" s="12" t="s">
        <v>82</v>
      </c>
      <c r="J40" s="12" t="s">
        <v>83</v>
      </c>
      <c r="K40" s="12">
        <v>2</v>
      </c>
      <c r="L40" s="16" t="s">
        <v>84</v>
      </c>
      <c r="M40" s="24" t="s">
        <v>101</v>
      </c>
      <c r="N40" s="24" t="s">
        <v>102</v>
      </c>
      <c r="O40" s="13" t="s">
        <v>87</v>
      </c>
      <c r="P40" s="12" t="s">
        <v>103</v>
      </c>
      <c r="Q40" s="13" t="s">
        <v>104</v>
      </c>
      <c r="R40" s="16" t="s">
        <v>200</v>
      </c>
      <c r="S40" s="30">
        <v>0.94</v>
      </c>
      <c r="T40" s="70" t="s">
        <v>106</v>
      </c>
      <c r="U40" s="16" t="s">
        <v>92</v>
      </c>
      <c r="V40" s="13">
        <v>20201215</v>
      </c>
      <c r="W40" s="13">
        <v>20201217</v>
      </c>
      <c r="X40" s="13">
        <v>683</v>
      </c>
      <c r="Y40" s="13" t="s">
        <v>87</v>
      </c>
      <c r="Z40" s="13" t="s">
        <v>109</v>
      </c>
      <c r="AA40" s="13" t="s">
        <v>109</v>
      </c>
      <c r="AB40" s="13" t="s">
        <v>109</v>
      </c>
      <c r="AC40" s="13">
        <v>30</v>
      </c>
      <c r="AD40" s="22">
        <f t="shared" si="22"/>
        <v>27.5</v>
      </c>
      <c r="AE40" s="13">
        <v>20201222</v>
      </c>
      <c r="AF40" s="13">
        <v>20201223</v>
      </c>
      <c r="AG40" s="13">
        <v>1</v>
      </c>
      <c r="AH40" s="13">
        <v>0.7</v>
      </c>
      <c r="AI40" s="13" t="s">
        <v>87</v>
      </c>
      <c r="AJ40" s="13">
        <v>15</v>
      </c>
      <c r="AK40" s="12" t="str">
        <f>VLOOKUP(AJ40, Indexes!$A$2:$B$49, 2)</f>
        <v>ATGTCA</v>
      </c>
      <c r="AL40" s="13">
        <v>28</v>
      </c>
      <c r="AM40" s="13">
        <v>15</v>
      </c>
      <c r="AN40" s="12">
        <v>20210104</v>
      </c>
      <c r="AQ40" s="12" t="s">
        <v>241</v>
      </c>
      <c r="AR40" s="12">
        <v>42.1</v>
      </c>
      <c r="AU40" s="12" t="s">
        <v>118</v>
      </c>
      <c r="AW40" s="12">
        <v>20210608</v>
      </c>
      <c r="AX40" s="19">
        <v>24336034</v>
      </c>
      <c r="AY40" s="19">
        <v>21046723</v>
      </c>
      <c r="AZ40" s="20">
        <f t="shared" si="34"/>
        <v>0.86483783676502091</v>
      </c>
      <c r="BA40" s="12" t="str">
        <f t="shared" si="25"/>
        <v>preprocessing/TMRC20055/outputs/salmon_lpanamensis_v36/quant.sf</v>
      </c>
      <c r="BF40" s="12" t="str">
        <f t="shared" si="9"/>
        <v>preprocessing/TMRC20055/outputs/03hisat2_lpanamensis_v36/sno_gene_ID.count.xz</v>
      </c>
      <c r="BG40" s="19">
        <v>18035877</v>
      </c>
      <c r="BH40" s="19">
        <v>1164878</v>
      </c>
      <c r="BI40" s="20">
        <f t="shared" si="35"/>
        <v>0.91229190406506511</v>
      </c>
      <c r="BO40" s="59" t="str">
        <f t="shared" si="31"/>
        <v>preprocessing/TMRC20055/outputs/vcfutils_lpanamensis_v36/r1_trimmed_lpanamensis_v36_count.txt</v>
      </c>
      <c r="BP40" s="59" t="str">
        <f t="shared" si="36"/>
        <v>preprocessing/TMRC20055/outputs/40freebayes_lpanamensis_v36/all_tags.txt.xz</v>
      </c>
      <c r="BQ40" s="12">
        <v>21</v>
      </c>
      <c r="BR40" s="12">
        <v>1685</v>
      </c>
      <c r="BS40" s="12">
        <v>330185</v>
      </c>
      <c r="BT40" s="12">
        <v>2</v>
      </c>
      <c r="BU40" s="12" t="s">
        <v>103</v>
      </c>
      <c r="BV40" s="12" t="s">
        <v>130</v>
      </c>
      <c r="BX40" s="12" t="s">
        <v>193</v>
      </c>
      <c r="BZ40" s="12" t="s">
        <v>130</v>
      </c>
    </row>
    <row r="41" spans="1:78" ht="16.5" x14ac:dyDescent="0.2">
      <c r="A41" s="49" t="s">
        <v>242</v>
      </c>
      <c r="B41" s="12">
        <v>13597</v>
      </c>
      <c r="C41" s="12" t="s">
        <v>77</v>
      </c>
      <c r="D41" s="12" t="s">
        <v>78</v>
      </c>
      <c r="E41" s="12" t="s">
        <v>79</v>
      </c>
      <c r="F41" s="29" t="s">
        <v>80</v>
      </c>
      <c r="G41" s="12">
        <v>13597</v>
      </c>
      <c r="H41" s="15" t="s">
        <v>81</v>
      </c>
      <c r="I41" s="12" t="s">
        <v>82</v>
      </c>
      <c r="J41" s="12" t="s">
        <v>83</v>
      </c>
      <c r="K41" s="12">
        <v>2</v>
      </c>
      <c r="L41" s="16" t="s">
        <v>84</v>
      </c>
      <c r="M41" s="24" t="s">
        <v>85</v>
      </c>
      <c r="N41" s="24" t="s">
        <v>86</v>
      </c>
      <c r="O41" s="16" t="s">
        <v>87</v>
      </c>
      <c r="P41" s="13" t="s">
        <v>88</v>
      </c>
      <c r="Q41" s="13" t="s">
        <v>89</v>
      </c>
      <c r="R41" s="16" t="s">
        <v>200</v>
      </c>
      <c r="S41" s="16" t="s">
        <v>158</v>
      </c>
      <c r="T41" s="16" t="s">
        <v>91</v>
      </c>
      <c r="U41" s="16" t="s">
        <v>92</v>
      </c>
      <c r="V41" s="13">
        <v>20201215</v>
      </c>
      <c r="W41" s="13">
        <v>20201217</v>
      </c>
      <c r="X41" s="13">
        <v>901</v>
      </c>
      <c r="Y41" s="13" t="s">
        <v>87</v>
      </c>
      <c r="Z41" s="13" t="s">
        <v>109</v>
      </c>
      <c r="AA41" s="13" t="s">
        <v>109</v>
      </c>
      <c r="AB41" s="13" t="s">
        <v>109</v>
      </c>
      <c r="AC41" s="13">
        <v>30</v>
      </c>
      <c r="AD41" s="22">
        <f t="shared" si="22"/>
        <v>27.7</v>
      </c>
      <c r="AE41" s="13">
        <v>20201222</v>
      </c>
      <c r="AF41" s="13">
        <v>20201223</v>
      </c>
      <c r="AG41" s="13">
        <v>0.8</v>
      </c>
      <c r="AH41" s="13">
        <v>0.7</v>
      </c>
      <c r="AI41" s="13" t="s">
        <v>87</v>
      </c>
      <c r="AJ41" s="13">
        <v>13</v>
      </c>
      <c r="AK41" s="12" t="str">
        <f>VLOOKUP(AJ41, Indexes!$A$2:$B$49, 2)</f>
        <v>AGTCAA</v>
      </c>
      <c r="AL41" s="13">
        <v>28</v>
      </c>
      <c r="AM41" s="13">
        <v>15</v>
      </c>
      <c r="AN41" s="12">
        <v>20210104</v>
      </c>
      <c r="AQ41" s="12" t="s">
        <v>243</v>
      </c>
      <c r="AR41" s="12">
        <v>26</v>
      </c>
      <c r="AU41" s="12" t="s">
        <v>118</v>
      </c>
      <c r="AW41" s="12">
        <v>20210608</v>
      </c>
      <c r="AX41" s="19">
        <v>31711594</v>
      </c>
      <c r="AY41" s="19">
        <v>26806264</v>
      </c>
      <c r="AZ41" s="20">
        <f t="shared" si="34"/>
        <v>0.84531430365815097</v>
      </c>
      <c r="BA41" s="12" t="str">
        <f t="shared" si="25"/>
        <v>preprocessing/TMRC20079/outputs/salmon_lpanamensis_v36/quant.sf</v>
      </c>
      <c r="BF41" s="12" t="str">
        <f t="shared" si="9"/>
        <v>preprocessing/TMRC20079/outputs/03hisat2_lpanamensis_v36/sno_gene_ID.count.xz</v>
      </c>
      <c r="BG41" s="19">
        <v>21935289</v>
      </c>
      <c r="BH41" s="19">
        <v>1170812</v>
      </c>
      <c r="BI41" s="20">
        <f t="shared" si="35"/>
        <v>0.86196647917815028</v>
      </c>
      <c r="BO41" s="59" t="str">
        <f t="shared" si="31"/>
        <v>preprocessing/TMRC20079/outputs/vcfutils_lpanamensis_v36/r1_trimmed_lpanamensis_v36_count.txt</v>
      </c>
      <c r="BP41" s="59" t="str">
        <f t="shared" si="36"/>
        <v>preprocessing/TMRC20079/outputs/40freebayes_lpanamensis_v36/all_tags.txt.xz</v>
      </c>
      <c r="BQ41" s="12">
        <v>44</v>
      </c>
      <c r="BR41" s="12">
        <v>1394</v>
      </c>
      <c r="BS41" s="12">
        <v>322651</v>
      </c>
      <c r="BT41" s="12">
        <v>5</v>
      </c>
      <c r="BU41" s="13" t="s">
        <v>88</v>
      </c>
      <c r="BV41" s="12" t="s">
        <v>97</v>
      </c>
      <c r="BX41" s="12" t="s">
        <v>119</v>
      </c>
      <c r="BZ41" s="12" t="s">
        <v>97</v>
      </c>
    </row>
    <row r="42" spans="1:78" ht="16.5" x14ac:dyDescent="0.2">
      <c r="A42" s="47" t="s">
        <v>244</v>
      </c>
      <c r="B42" s="12">
        <v>13625</v>
      </c>
      <c r="C42" s="12" t="s">
        <v>77</v>
      </c>
      <c r="D42" s="12" t="s">
        <v>78</v>
      </c>
      <c r="E42" s="12" t="s">
        <v>79</v>
      </c>
      <c r="F42" s="29" t="s">
        <v>80</v>
      </c>
      <c r="G42" s="12">
        <v>13625</v>
      </c>
      <c r="H42" s="15" t="s">
        <v>81</v>
      </c>
      <c r="I42" s="12" t="s">
        <v>82</v>
      </c>
      <c r="J42" s="12" t="s">
        <v>83</v>
      </c>
      <c r="K42" s="12">
        <v>2</v>
      </c>
      <c r="L42" s="16" t="s">
        <v>84</v>
      </c>
      <c r="M42" s="13" t="s">
        <v>85</v>
      </c>
      <c r="N42" s="13" t="s">
        <v>86</v>
      </c>
      <c r="O42" s="13" t="s">
        <v>87</v>
      </c>
      <c r="P42" s="12" t="s">
        <v>88</v>
      </c>
      <c r="Q42" s="25" t="s">
        <v>89</v>
      </c>
      <c r="R42" s="16" t="s">
        <v>200</v>
      </c>
      <c r="S42" s="16" t="s">
        <v>245</v>
      </c>
      <c r="T42" s="16" t="s">
        <v>91</v>
      </c>
      <c r="U42" s="16" t="s">
        <v>92</v>
      </c>
      <c r="V42" s="13">
        <v>20201215</v>
      </c>
      <c r="W42" s="13">
        <v>20201217</v>
      </c>
      <c r="X42" s="13">
        <v>1287</v>
      </c>
      <c r="Y42" s="13" t="s">
        <v>87</v>
      </c>
      <c r="Z42" s="13" t="s">
        <v>109</v>
      </c>
      <c r="AA42" s="13" t="s">
        <v>109</v>
      </c>
      <c r="AB42" s="13" t="s">
        <v>109</v>
      </c>
      <c r="AC42" s="13">
        <v>30</v>
      </c>
      <c r="AD42" s="22">
        <f t="shared" si="22"/>
        <v>28</v>
      </c>
      <c r="AE42" s="13">
        <v>20201222</v>
      </c>
      <c r="AF42" s="13">
        <v>20201223</v>
      </c>
      <c r="AG42" s="13">
        <v>0.5</v>
      </c>
      <c r="AH42" s="13">
        <v>0.7</v>
      </c>
      <c r="AI42" s="13" t="s">
        <v>87</v>
      </c>
      <c r="AJ42" s="13">
        <v>9</v>
      </c>
      <c r="AK42" s="12" t="str">
        <f>VLOOKUP(AJ42, Indexes!$A$2:$B$49, 2)</f>
        <v>GATCAG</v>
      </c>
      <c r="AL42" s="13">
        <v>28</v>
      </c>
      <c r="AM42" s="13">
        <v>15</v>
      </c>
      <c r="AN42" s="12">
        <v>20210104</v>
      </c>
      <c r="AQ42" s="12" t="s">
        <v>246</v>
      </c>
      <c r="AR42" s="12">
        <v>36.6</v>
      </c>
      <c r="AU42" s="12" t="s">
        <v>118</v>
      </c>
      <c r="AW42" s="12">
        <v>20210608</v>
      </c>
      <c r="AX42" s="19">
        <v>25842539</v>
      </c>
      <c r="AY42" s="19">
        <v>21252239</v>
      </c>
      <c r="AZ42" s="20">
        <f t="shared" si="34"/>
        <v>0.82237426438632832</v>
      </c>
      <c r="BA42" s="12" t="str">
        <f t="shared" si="25"/>
        <v>preprocessing/TMRC20071/outputs/salmon_lpanamensis_v36/quant.sf</v>
      </c>
      <c r="BF42" s="12" t="str">
        <f t="shared" si="9"/>
        <v>preprocessing/TMRC20071/outputs/03hisat2_lpanamensis_v36/sno_gene_ID.count.xz</v>
      </c>
      <c r="BG42" s="19">
        <v>17430643</v>
      </c>
      <c r="BH42" s="19">
        <v>852560</v>
      </c>
      <c r="BI42" s="20">
        <f t="shared" si="35"/>
        <v>0.86029537875985673</v>
      </c>
      <c r="BO42" s="59" t="str">
        <f t="shared" si="31"/>
        <v>preprocessing/TMRC20071/outputs/vcfutils_lpanamensis_v36/r1_trimmed_lpanamensis_v36_count.txt</v>
      </c>
      <c r="BP42" s="59" t="str">
        <f t="shared" si="36"/>
        <v>preprocessing/TMRC20071/outputs/40freebayes_lpanamensis_v36/all_tags.txt.xz</v>
      </c>
      <c r="BQ42" s="12">
        <v>24</v>
      </c>
      <c r="BR42" s="12">
        <v>2040</v>
      </c>
      <c r="BS42" s="12">
        <v>295151</v>
      </c>
      <c r="BT42" s="12">
        <v>5</v>
      </c>
      <c r="BU42" s="12" t="s">
        <v>88</v>
      </c>
      <c r="BV42" s="12" t="s">
        <v>97</v>
      </c>
      <c r="BX42" s="12" t="s">
        <v>119</v>
      </c>
      <c r="BZ42" s="12" t="s">
        <v>97</v>
      </c>
    </row>
    <row r="43" spans="1:78" ht="16.5" x14ac:dyDescent="0.2">
      <c r="A43" s="49" t="s">
        <v>247</v>
      </c>
      <c r="B43" s="12">
        <v>13464</v>
      </c>
      <c r="C43" s="12" t="s">
        <v>77</v>
      </c>
      <c r="D43" s="12" t="s">
        <v>78</v>
      </c>
      <c r="E43" s="12" t="s">
        <v>79</v>
      </c>
      <c r="F43" s="29" t="s">
        <v>80</v>
      </c>
      <c r="G43" s="12">
        <v>13464</v>
      </c>
      <c r="H43" s="15" t="s">
        <v>81</v>
      </c>
      <c r="I43" s="12" t="s">
        <v>82</v>
      </c>
      <c r="J43" s="12" t="s">
        <v>83</v>
      </c>
      <c r="K43" s="12">
        <v>2</v>
      </c>
      <c r="L43" s="16" t="s">
        <v>84</v>
      </c>
      <c r="M43" s="13" t="s">
        <v>101</v>
      </c>
      <c r="N43" s="13" t="s">
        <v>102</v>
      </c>
      <c r="O43" s="16" t="s">
        <v>87</v>
      </c>
      <c r="P43" s="12" t="s">
        <v>103</v>
      </c>
      <c r="Q43" s="16" t="s">
        <v>104</v>
      </c>
      <c r="R43" s="16" t="s">
        <v>200</v>
      </c>
      <c r="S43" s="30">
        <v>0.87</v>
      </c>
      <c r="T43" s="70" t="s">
        <v>106</v>
      </c>
      <c r="U43" s="16" t="s">
        <v>92</v>
      </c>
      <c r="V43" s="13">
        <v>20201215</v>
      </c>
      <c r="W43" s="13">
        <v>20201217</v>
      </c>
      <c r="X43" s="13">
        <v>412</v>
      </c>
      <c r="Y43" s="13" t="s">
        <v>87</v>
      </c>
      <c r="Z43" s="13" t="s">
        <v>109</v>
      </c>
      <c r="AA43" s="13" t="s">
        <v>109</v>
      </c>
      <c r="AB43" s="13" t="s">
        <v>109</v>
      </c>
      <c r="AC43" s="13">
        <v>30</v>
      </c>
      <c r="AD43" s="22">
        <f t="shared" si="22"/>
        <v>26.8</v>
      </c>
      <c r="AE43" s="13">
        <v>20201222</v>
      </c>
      <c r="AF43" s="13">
        <v>20201223</v>
      </c>
      <c r="AG43" s="13">
        <v>1.7</v>
      </c>
      <c r="AH43" s="13">
        <v>0.7</v>
      </c>
      <c r="AI43" s="13" t="s">
        <v>87</v>
      </c>
      <c r="AJ43" s="13">
        <v>10</v>
      </c>
      <c r="AK43" s="12" t="str">
        <f>VLOOKUP(AJ43, Indexes!$A$2:$B$49, 2)</f>
        <v>TAGCTT</v>
      </c>
      <c r="AL43" s="13">
        <v>28</v>
      </c>
      <c r="AM43" s="13">
        <v>15</v>
      </c>
      <c r="AN43" s="12">
        <v>20210104</v>
      </c>
      <c r="AQ43" s="12" t="s">
        <v>248</v>
      </c>
      <c r="AR43" s="12">
        <v>33.799999999999997</v>
      </c>
      <c r="AU43" s="12" t="s">
        <v>118</v>
      </c>
      <c r="AW43" s="12">
        <v>20210608</v>
      </c>
      <c r="AX43" s="19">
        <v>35556025</v>
      </c>
      <c r="AY43" s="19">
        <v>30526292</v>
      </c>
      <c r="AZ43" s="20">
        <f t="shared" si="34"/>
        <v>0.85854062708078305</v>
      </c>
      <c r="BA43" s="12" t="str">
        <f t="shared" si="25"/>
        <v>preprocessing/TMRC20078/outputs/salmon_lpanamensis_v36/quant.sf</v>
      </c>
      <c r="BF43" s="12" t="str">
        <f t="shared" si="9"/>
        <v>preprocessing/TMRC20078/outputs/03hisat2_lpanamensis_v36/sno_gene_ID.count.xz</v>
      </c>
      <c r="BG43" s="19">
        <v>26209362</v>
      </c>
      <c r="BH43" s="19">
        <v>1384321</v>
      </c>
      <c r="BI43" s="20">
        <f t="shared" si="35"/>
        <v>0.90393169927091044</v>
      </c>
      <c r="BO43" s="59" t="str">
        <f t="shared" si="31"/>
        <v>preprocessing/TMRC20078/outputs/vcfutils_lpanamensis_v36/r1_trimmed_lpanamensis_v36_count.txt</v>
      </c>
      <c r="BP43" s="59" t="str">
        <f t="shared" si="36"/>
        <v>preprocessing/TMRC20078/outputs/40freebayes_lpanamensis_v36/all_tags.txt.xz</v>
      </c>
      <c r="BQ43" s="12">
        <v>51</v>
      </c>
      <c r="BR43" s="12">
        <v>2487</v>
      </c>
      <c r="BS43" s="12">
        <v>394451</v>
      </c>
      <c r="BT43" s="12">
        <v>2</v>
      </c>
      <c r="BU43" s="12" t="s">
        <v>103</v>
      </c>
      <c r="BV43" s="12" t="s">
        <v>130</v>
      </c>
      <c r="BX43" s="12" t="s">
        <v>225</v>
      </c>
      <c r="BZ43" s="12" t="s">
        <v>130</v>
      </c>
    </row>
    <row r="44" spans="1:78" ht="14.25" x14ac:dyDescent="0.2">
      <c r="A44" s="12" t="s">
        <v>250</v>
      </c>
      <c r="B44" s="12">
        <v>13589</v>
      </c>
      <c r="C44" s="12" t="s">
        <v>77</v>
      </c>
      <c r="D44" s="12" t="s">
        <v>78</v>
      </c>
      <c r="E44" s="12" t="s">
        <v>251</v>
      </c>
      <c r="F44" s="29" t="s">
        <v>80</v>
      </c>
      <c r="G44" s="12">
        <v>13589</v>
      </c>
      <c r="H44" s="15" t="s">
        <v>81</v>
      </c>
      <c r="I44" s="12" t="s">
        <v>82</v>
      </c>
      <c r="J44" s="12" t="s">
        <v>83</v>
      </c>
      <c r="K44" s="12">
        <v>2</v>
      </c>
      <c r="L44" s="16" t="s">
        <v>252</v>
      </c>
      <c r="M44" s="13" t="s">
        <v>101</v>
      </c>
      <c r="N44" s="13" t="s">
        <v>102</v>
      </c>
      <c r="O44" s="16" t="s">
        <v>87</v>
      </c>
      <c r="P44" s="13" t="s">
        <v>88</v>
      </c>
      <c r="Q44" s="13" t="s">
        <v>89</v>
      </c>
      <c r="R44" s="16" t="s">
        <v>200</v>
      </c>
      <c r="S44" s="16" t="s">
        <v>249</v>
      </c>
      <c r="T44" s="16" t="s">
        <v>91</v>
      </c>
      <c r="U44" s="16" t="s">
        <v>92</v>
      </c>
      <c r="V44" s="13">
        <v>20211112</v>
      </c>
      <c r="W44" s="13">
        <v>20211116</v>
      </c>
      <c r="X44" s="13">
        <v>264</v>
      </c>
      <c r="Y44" s="13" t="s">
        <v>93</v>
      </c>
      <c r="Z44" s="13" t="s">
        <v>109</v>
      </c>
      <c r="AA44" s="13" t="s">
        <v>109</v>
      </c>
      <c r="AB44" s="13" t="s">
        <v>109</v>
      </c>
      <c r="AC44" s="13">
        <v>30</v>
      </c>
      <c r="AD44" s="22">
        <f t="shared" si="22"/>
        <v>26.6</v>
      </c>
      <c r="AE44" s="13">
        <v>20211223</v>
      </c>
      <c r="AF44" s="13">
        <v>20211223</v>
      </c>
      <c r="AG44" s="13">
        <v>1.9</v>
      </c>
      <c r="AH44" s="13">
        <v>0.5</v>
      </c>
      <c r="AI44" s="13" t="s">
        <v>87</v>
      </c>
      <c r="AJ44" s="13">
        <v>14</v>
      </c>
      <c r="AK44" s="63" t="s">
        <v>253</v>
      </c>
      <c r="AL44" s="13">
        <v>28</v>
      </c>
      <c r="AM44" s="13">
        <v>15</v>
      </c>
      <c r="AN44" s="13">
        <v>20220103</v>
      </c>
      <c r="BF44" s="12" t="str">
        <f>CONCATENATE("preprocessing/", A44, "/outputs/03hisat2_lpanamensis_v36/sno_gene_ID.count.xz")</f>
        <v>preprocessing/TMRC20094/outputs/03hisat2_lpanamensis_v36/sno_gene_ID.count.xz</v>
      </c>
      <c r="BG44" s="19"/>
      <c r="BH44" s="19"/>
      <c r="BP44" s="59" t="str">
        <f>CONCATENATE("preprocessing/", A44, "/outputs/40freebayes_lpanamensis_v36/all_tags.txt.xz")</f>
        <v>preprocessing/TMRC20094/outputs/40freebayes_lpanamensis_v36/all_tags.txt.xz</v>
      </c>
      <c r="BU44" s="13" t="s">
        <v>88</v>
      </c>
      <c r="BV44" s="12" t="s">
        <v>97</v>
      </c>
      <c r="BX44" s="12" t="s">
        <v>119</v>
      </c>
      <c r="BZ44" s="12" t="s">
        <v>97</v>
      </c>
    </row>
    <row r="45" spans="1:78" ht="16.5" x14ac:dyDescent="0.2">
      <c r="A45" s="25" t="s">
        <v>254</v>
      </c>
      <c r="B45" s="12">
        <v>13631</v>
      </c>
      <c r="C45" s="12" t="s">
        <v>77</v>
      </c>
      <c r="D45" s="12" t="s">
        <v>78</v>
      </c>
      <c r="E45" s="12" t="s">
        <v>235</v>
      </c>
      <c r="F45" s="29" t="s">
        <v>80</v>
      </c>
      <c r="G45" s="12">
        <v>13631</v>
      </c>
      <c r="H45" s="15" t="s">
        <v>81</v>
      </c>
      <c r="I45" s="12" t="s">
        <v>82</v>
      </c>
      <c r="J45" s="12" t="s">
        <v>83</v>
      </c>
      <c r="K45" s="12">
        <v>2</v>
      </c>
      <c r="L45" s="16" t="s">
        <v>84</v>
      </c>
      <c r="M45" s="13" t="s">
        <v>101</v>
      </c>
      <c r="N45" s="13" t="s">
        <v>102</v>
      </c>
      <c r="O45" s="16" t="s">
        <v>87</v>
      </c>
      <c r="P45" s="13" t="s">
        <v>103</v>
      </c>
      <c r="Q45" s="13" t="s">
        <v>104</v>
      </c>
      <c r="R45" s="16" t="s">
        <v>200</v>
      </c>
      <c r="S45" s="30">
        <v>0.72</v>
      </c>
      <c r="T45" s="16" t="s">
        <v>91</v>
      </c>
      <c r="U45" s="16" t="s">
        <v>92</v>
      </c>
      <c r="V45" s="13">
        <v>20210211</v>
      </c>
      <c r="W45" s="13">
        <v>20210217</v>
      </c>
      <c r="X45" s="13">
        <v>166.6</v>
      </c>
      <c r="Y45" s="13" t="s">
        <v>93</v>
      </c>
      <c r="Z45" s="13" t="s">
        <v>109</v>
      </c>
      <c r="AA45" s="13" t="s">
        <v>109</v>
      </c>
      <c r="AB45" s="13" t="s">
        <v>109</v>
      </c>
      <c r="AC45" s="13">
        <v>30</v>
      </c>
      <c r="AD45" s="22">
        <f t="shared" si="22"/>
        <v>28.5</v>
      </c>
      <c r="AE45" s="13">
        <v>20210303</v>
      </c>
      <c r="AF45" s="13">
        <v>20210317</v>
      </c>
      <c r="AG45" s="13"/>
      <c r="AH45" s="13">
        <v>0.7</v>
      </c>
      <c r="AI45" s="13" t="s">
        <v>87</v>
      </c>
      <c r="AJ45" s="13">
        <v>23</v>
      </c>
      <c r="AK45" s="12" t="str">
        <f>VLOOKUP(AJ45, Indexes!$A$2:$B$49, 2)</f>
        <v>GAGTGG</v>
      </c>
      <c r="AL45" s="13">
        <v>28</v>
      </c>
      <c r="AM45" s="13">
        <v>15</v>
      </c>
      <c r="AN45" s="12">
        <v>20210427</v>
      </c>
      <c r="AU45" s="12" t="s">
        <v>255</v>
      </c>
      <c r="AW45" s="12">
        <v>20210527</v>
      </c>
      <c r="AX45" s="19">
        <v>26507567</v>
      </c>
      <c r="AY45" s="19">
        <v>23117406</v>
      </c>
      <c r="AZ45" s="20">
        <f t="shared" ref="AZ45:AZ48" si="37">AY45/AX45</f>
        <v>0.87210591602013121</v>
      </c>
      <c r="BA45" s="12" t="str">
        <f t="shared" ref="BA45:BA48" si="38">CONCATENATE("preprocessing/",A45, "/outputs/salmon_lpanamensis_v36/quant.sf")</f>
        <v>preprocessing/TMRC20042/outputs/salmon_lpanamensis_v36/quant.sf</v>
      </c>
      <c r="BF45" s="12" t="str">
        <f t="shared" ref="BF45:BF50" si="39">CONCATENATE("preprocessing/", A45, "/outputs/03hisat2_lpanamensis_v36/sno_gene_ID.count.xz")</f>
        <v>preprocessing/TMRC20042/outputs/03hisat2_lpanamensis_v36/sno_gene_ID.count.xz</v>
      </c>
      <c r="BG45" s="19">
        <v>20176451</v>
      </c>
      <c r="BH45" s="19">
        <v>1082195</v>
      </c>
      <c r="BI45" s="20">
        <f t="shared" ref="BI45:BI50" si="40">(BH45+BG45)/AY45</f>
        <v>0.91959478498582414</v>
      </c>
      <c r="BO45" s="59" t="str">
        <f>CONCATENATE("preprocessing/", A45, "/outputs/vcfutils_lpanamensis_v36/r1_trimmed_lpanamensis_v36_count.txt")</f>
        <v>preprocessing/TMRC20042/outputs/vcfutils_lpanamensis_v36/r1_trimmed_lpanamensis_v36_count.txt</v>
      </c>
      <c r="BP45" s="59" t="str">
        <f t="shared" ref="BP45:BP50" si="41">CONCATENATE("preprocessing/", A45, "/outputs/40freebayes_lpanamensis_v36/all_tags.txt.xz")</f>
        <v>preprocessing/TMRC20042/outputs/40freebayes_lpanamensis_v36/all_tags.txt.xz</v>
      </c>
      <c r="BQ45" s="12">
        <v>31</v>
      </c>
      <c r="BR45" s="12">
        <v>2116</v>
      </c>
      <c r="BS45" s="12">
        <v>494253</v>
      </c>
      <c r="BT45" s="12">
        <v>1</v>
      </c>
      <c r="BU45" s="13" t="s">
        <v>103</v>
      </c>
      <c r="BV45" s="12" t="s">
        <v>130</v>
      </c>
    </row>
    <row r="46" spans="1:78" ht="16.5" x14ac:dyDescent="0.2">
      <c r="A46" s="49" t="s">
        <v>256</v>
      </c>
      <c r="B46" s="12">
        <v>13720</v>
      </c>
      <c r="C46" s="12" t="s">
        <v>77</v>
      </c>
      <c r="D46" s="12" t="s">
        <v>78</v>
      </c>
      <c r="E46" s="12" t="s">
        <v>79</v>
      </c>
      <c r="F46" s="29" t="s">
        <v>80</v>
      </c>
      <c r="G46" s="12">
        <v>13720</v>
      </c>
      <c r="H46" s="15" t="s">
        <v>81</v>
      </c>
      <c r="I46" s="12" t="s">
        <v>82</v>
      </c>
      <c r="J46" s="12" t="s">
        <v>83</v>
      </c>
      <c r="K46" s="12">
        <v>2</v>
      </c>
      <c r="L46" s="16" t="s">
        <v>84</v>
      </c>
      <c r="M46" s="13" t="s">
        <v>101</v>
      </c>
      <c r="N46" s="13" t="s">
        <v>102</v>
      </c>
      <c r="O46" s="13" t="s">
        <v>87</v>
      </c>
      <c r="P46" s="12" t="s">
        <v>88</v>
      </c>
      <c r="Q46" s="25" t="s">
        <v>89</v>
      </c>
      <c r="R46" s="16" t="s">
        <v>200</v>
      </c>
      <c r="S46" s="30">
        <v>0.14000000000000001</v>
      </c>
      <c r="T46" s="16" t="s">
        <v>91</v>
      </c>
      <c r="U46" s="16" t="s">
        <v>92</v>
      </c>
      <c r="V46" s="13">
        <v>20201215</v>
      </c>
      <c r="W46" s="13">
        <v>20201217</v>
      </c>
      <c r="X46" s="13">
        <v>220</v>
      </c>
      <c r="Y46" s="13" t="s">
        <v>87</v>
      </c>
      <c r="Z46" s="13" t="s">
        <v>109</v>
      </c>
      <c r="AA46" s="13" t="s">
        <v>109</v>
      </c>
      <c r="AB46" s="13" t="s">
        <v>109</v>
      </c>
      <c r="AC46" s="13">
        <v>30</v>
      </c>
      <c r="AD46" s="22">
        <f t="shared" si="22"/>
        <v>25.3</v>
      </c>
      <c r="AE46" s="13">
        <v>20201222</v>
      </c>
      <c r="AF46" s="13">
        <v>20201223</v>
      </c>
      <c r="AG46" s="13">
        <v>3.2</v>
      </c>
      <c r="AH46" s="13">
        <v>0.7</v>
      </c>
      <c r="AI46" s="13" t="s">
        <v>87</v>
      </c>
      <c r="AJ46" s="13">
        <v>20</v>
      </c>
      <c r="AK46" s="12" t="str">
        <f>VLOOKUP(AJ46, Indexes!$A$2:$B$49, 2)</f>
        <v>GTGGCC</v>
      </c>
      <c r="AL46" s="13">
        <v>28</v>
      </c>
      <c r="AM46" s="13">
        <v>15</v>
      </c>
      <c r="AN46" s="12">
        <v>20210104</v>
      </c>
      <c r="AQ46" s="12" t="s">
        <v>257</v>
      </c>
      <c r="AR46" s="12">
        <v>17</v>
      </c>
      <c r="AU46" s="12" t="s">
        <v>118</v>
      </c>
      <c r="AW46" s="12">
        <v>20210608</v>
      </c>
      <c r="AX46" s="19">
        <v>33541024</v>
      </c>
      <c r="AY46" s="19">
        <v>29273694</v>
      </c>
      <c r="AZ46" s="20">
        <f t="shared" si="37"/>
        <v>0.8727728169539487</v>
      </c>
      <c r="BA46" s="12" t="str">
        <f t="shared" si="38"/>
        <v>preprocessing/TMRC20058/outputs/salmon_lpanamensis_v36/quant.sf</v>
      </c>
      <c r="BF46" s="12" t="str">
        <f t="shared" si="39"/>
        <v>preprocessing/TMRC20058/outputs/03hisat2_lpanamensis_v36/sno_gene_ID.count.xz</v>
      </c>
      <c r="BG46" s="19">
        <v>24489015</v>
      </c>
      <c r="BH46" s="19">
        <v>1302955</v>
      </c>
      <c r="BI46" s="20">
        <f t="shared" si="40"/>
        <v>0.88106304588686346</v>
      </c>
      <c r="BO46" s="59" t="str">
        <f t="shared" ref="BO46:BO48" si="42">CONCATENATE("preprocessing/", A46, "/outputs/vcfutils_lpanamensis_v36/r1_trimmed_lpanamensis_v36_count.txt")</f>
        <v>preprocessing/TMRC20058/outputs/vcfutils_lpanamensis_v36/r1_trimmed_lpanamensis_v36_count.txt</v>
      </c>
      <c r="BP46" s="59" t="str">
        <f t="shared" si="41"/>
        <v>preprocessing/TMRC20058/outputs/40freebayes_lpanamensis_v36/all_tags.txt.xz</v>
      </c>
      <c r="BQ46" s="12">
        <v>91</v>
      </c>
      <c r="BR46" s="12">
        <v>1086</v>
      </c>
      <c r="BU46" s="12" t="s">
        <v>88</v>
      </c>
      <c r="BV46" s="12" t="s">
        <v>97</v>
      </c>
      <c r="BX46" s="12" t="s">
        <v>225</v>
      </c>
      <c r="BZ46" s="12" t="s">
        <v>97</v>
      </c>
    </row>
    <row r="47" spans="1:78" s="73" customFormat="1" ht="16.5" x14ac:dyDescent="0.2">
      <c r="A47" s="86" t="s">
        <v>258</v>
      </c>
      <c r="B47" s="73">
        <v>13794</v>
      </c>
      <c r="C47" s="73" t="s">
        <v>259</v>
      </c>
      <c r="D47" s="73" t="s">
        <v>78</v>
      </c>
      <c r="E47" s="73" t="s">
        <v>79</v>
      </c>
      <c r="F47" s="76" t="s">
        <v>80</v>
      </c>
      <c r="G47" s="73">
        <v>13794</v>
      </c>
      <c r="H47" s="77" t="s">
        <v>81</v>
      </c>
      <c r="I47" s="73" t="s">
        <v>82</v>
      </c>
      <c r="J47" s="73" t="s">
        <v>83</v>
      </c>
      <c r="K47" s="73">
        <v>2</v>
      </c>
      <c r="L47" s="78" t="s">
        <v>84</v>
      </c>
      <c r="M47" s="75" t="s">
        <v>101</v>
      </c>
      <c r="N47" s="75" t="s">
        <v>102</v>
      </c>
      <c r="O47" s="78" t="s">
        <v>87</v>
      </c>
      <c r="P47" s="73" t="s">
        <v>103</v>
      </c>
      <c r="Q47" s="78" t="s">
        <v>104</v>
      </c>
      <c r="R47" s="78" t="s">
        <v>200</v>
      </c>
      <c r="S47" s="78" t="s">
        <v>260</v>
      </c>
      <c r="T47" s="80" t="s">
        <v>106</v>
      </c>
      <c r="U47" s="78" t="s">
        <v>92</v>
      </c>
      <c r="V47" s="75">
        <v>20201215</v>
      </c>
      <c r="W47" s="75">
        <v>20201217</v>
      </c>
      <c r="X47" s="75">
        <v>441</v>
      </c>
      <c r="Y47" s="75" t="s">
        <v>87</v>
      </c>
      <c r="Z47" s="75" t="s">
        <v>109</v>
      </c>
      <c r="AA47" s="75" t="s">
        <v>109</v>
      </c>
      <c r="AB47" s="75" t="s">
        <v>109</v>
      </c>
      <c r="AC47" s="75">
        <v>30</v>
      </c>
      <c r="AD47" s="87">
        <f t="shared" si="22"/>
        <v>26.9</v>
      </c>
      <c r="AE47" s="75">
        <v>20201222</v>
      </c>
      <c r="AF47" s="75">
        <v>20201223</v>
      </c>
      <c r="AG47" s="75">
        <v>1.6</v>
      </c>
      <c r="AH47" s="75">
        <v>0.7</v>
      </c>
      <c r="AI47" s="75" t="s">
        <v>87</v>
      </c>
      <c r="AJ47" s="75">
        <v>11</v>
      </c>
      <c r="AK47" s="73" t="str">
        <f>VLOOKUP(AJ47, Indexes!$A$2:$B$49, 2)</f>
        <v>GGCTAC</v>
      </c>
      <c r="AL47" s="75">
        <v>28</v>
      </c>
      <c r="AM47" s="75">
        <v>15</v>
      </c>
      <c r="AN47" s="73">
        <v>20210104</v>
      </c>
      <c r="AO47" s="73" t="s">
        <v>261</v>
      </c>
      <c r="AQ47" s="73" t="s">
        <v>262</v>
      </c>
      <c r="AR47" s="73">
        <v>27.9</v>
      </c>
      <c r="AU47" s="73" t="s">
        <v>118</v>
      </c>
      <c r="AW47" s="73">
        <v>20210608</v>
      </c>
      <c r="AX47" s="88">
        <v>30357742</v>
      </c>
      <c r="AY47" s="88">
        <v>25850923</v>
      </c>
      <c r="AZ47" s="84">
        <f t="shared" si="37"/>
        <v>0.85154301001701638</v>
      </c>
      <c r="BA47" s="73" t="str">
        <f t="shared" si="38"/>
        <v>preprocessing/TMRC20072/outputs/salmon_lpanamensis_v36/quant.sf</v>
      </c>
      <c r="BF47" s="73" t="str">
        <f t="shared" si="39"/>
        <v>preprocessing/TMRC20072/outputs/03hisat2_lpanamensis_v36/sno_gene_ID.count.xz</v>
      </c>
      <c r="BG47" s="88">
        <v>21425207</v>
      </c>
      <c r="BH47" s="88">
        <v>1133514</v>
      </c>
      <c r="BI47" s="84">
        <f t="shared" si="40"/>
        <v>0.8726466362535682</v>
      </c>
      <c r="BO47" s="85" t="str">
        <f t="shared" si="42"/>
        <v>preprocessing/TMRC20072/outputs/vcfutils_lpanamensis_v36/r1_trimmed_lpanamensis_v36_count.txt</v>
      </c>
      <c r="BP47" s="85" t="str">
        <f t="shared" si="41"/>
        <v>preprocessing/TMRC20072/outputs/40freebayes_lpanamensis_v36/all_tags.txt.xz</v>
      </c>
      <c r="BQ47" s="73">
        <v>31</v>
      </c>
      <c r="BR47" s="73">
        <v>1812</v>
      </c>
      <c r="BS47" s="73">
        <v>327274</v>
      </c>
      <c r="BT47" s="73">
        <v>9</v>
      </c>
      <c r="BU47" s="73" t="s">
        <v>103</v>
      </c>
      <c r="BV47" s="73" t="s">
        <v>130</v>
      </c>
      <c r="BX47" s="73" t="s">
        <v>143</v>
      </c>
      <c r="BZ47" s="73" t="s">
        <v>142</v>
      </c>
    </row>
    <row r="48" spans="1:78" ht="16.5" x14ac:dyDescent="0.2">
      <c r="A48" s="49" t="s">
        <v>263</v>
      </c>
      <c r="B48" s="31">
        <v>12578</v>
      </c>
      <c r="C48" s="12" t="s">
        <v>77</v>
      </c>
      <c r="D48" s="12" t="s">
        <v>78</v>
      </c>
      <c r="E48" s="12" t="s">
        <v>79</v>
      </c>
      <c r="F48" s="29" t="s">
        <v>80</v>
      </c>
      <c r="G48" s="31">
        <v>12578</v>
      </c>
      <c r="H48" s="15" t="s">
        <v>81</v>
      </c>
      <c r="I48" s="12" t="s">
        <v>82</v>
      </c>
      <c r="J48" s="12" t="s">
        <v>83</v>
      </c>
      <c r="K48" s="12">
        <v>2</v>
      </c>
      <c r="L48" s="16" t="s">
        <v>84</v>
      </c>
      <c r="M48" s="13" t="s">
        <v>101</v>
      </c>
      <c r="N48" s="13" t="s">
        <v>102</v>
      </c>
      <c r="O48" s="13" t="s">
        <v>87</v>
      </c>
      <c r="P48" s="12" t="s">
        <v>88</v>
      </c>
      <c r="Q48" s="25" t="s">
        <v>89</v>
      </c>
      <c r="R48" s="16" t="s">
        <v>200</v>
      </c>
      <c r="S48" s="30">
        <v>0.37</v>
      </c>
      <c r="T48" s="16" t="s">
        <v>91</v>
      </c>
      <c r="U48" s="16" t="s">
        <v>92</v>
      </c>
      <c r="V48" s="13">
        <v>20201215</v>
      </c>
      <c r="W48" s="13">
        <v>20201217</v>
      </c>
      <c r="X48" s="13">
        <v>811</v>
      </c>
      <c r="Y48" s="13" t="s">
        <v>87</v>
      </c>
      <c r="Z48" s="13" t="s">
        <v>109</v>
      </c>
      <c r="AA48" s="13" t="s">
        <v>109</v>
      </c>
      <c r="AB48" s="13" t="s">
        <v>109</v>
      </c>
      <c r="AC48" s="13">
        <v>30</v>
      </c>
      <c r="AD48" s="22">
        <f t="shared" si="22"/>
        <v>27.6</v>
      </c>
      <c r="AE48" s="13">
        <v>20201222</v>
      </c>
      <c r="AF48" s="13">
        <v>20201223</v>
      </c>
      <c r="AG48" s="13">
        <v>0.9</v>
      </c>
      <c r="AH48" s="13">
        <v>0.7</v>
      </c>
      <c r="AI48" s="13" t="s">
        <v>87</v>
      </c>
      <c r="AJ48" s="13">
        <v>21</v>
      </c>
      <c r="AK48" s="12" t="str">
        <f>VLOOKUP(AJ48, Indexes!$A$2:$B$49, 2)</f>
        <v>GTTTCG</v>
      </c>
      <c r="AL48" s="13">
        <v>28</v>
      </c>
      <c r="AM48" s="13">
        <v>15</v>
      </c>
      <c r="AN48" s="12">
        <v>20210104</v>
      </c>
      <c r="AQ48" s="12" t="s">
        <v>264</v>
      </c>
      <c r="AR48" s="12">
        <v>16.899999999999999</v>
      </c>
      <c r="AU48" s="12" t="s">
        <v>118</v>
      </c>
      <c r="AW48" s="12">
        <v>20210608</v>
      </c>
      <c r="AX48" s="19">
        <v>30290711</v>
      </c>
      <c r="AY48" s="19">
        <v>26144765</v>
      </c>
      <c r="AZ48" s="20">
        <f t="shared" si="37"/>
        <v>0.86312813852405113</v>
      </c>
      <c r="BA48" s="12" t="str">
        <f t="shared" si="38"/>
        <v>preprocessing/TMRC20059/outputs/salmon_lpanamensis_v36/quant.sf</v>
      </c>
      <c r="BF48" s="12" t="str">
        <f t="shared" si="39"/>
        <v>preprocessing/TMRC20059/outputs/03hisat2_lpanamensis_v36/sno_gene_ID.count.xz</v>
      </c>
      <c r="BG48" s="19">
        <v>21912206</v>
      </c>
      <c r="BH48" s="19">
        <v>1153462</v>
      </c>
      <c r="BI48" s="20">
        <f t="shared" si="40"/>
        <v>0.88222892804735475</v>
      </c>
      <c r="BO48" s="59" t="str">
        <f t="shared" si="42"/>
        <v>preprocessing/TMRC20059/outputs/vcfutils_lpanamensis_v36/r1_trimmed_lpanamensis_v36_count.txt</v>
      </c>
      <c r="BP48" s="59" t="str">
        <f t="shared" si="41"/>
        <v>preprocessing/TMRC20059/outputs/40freebayes_lpanamensis_v36/all_tags.txt.xz</v>
      </c>
      <c r="BQ48" s="12">
        <v>58</v>
      </c>
      <c r="BR48" s="12">
        <v>1723</v>
      </c>
      <c r="BS48" s="12">
        <v>306327</v>
      </c>
      <c r="BT48" s="12">
        <v>1</v>
      </c>
      <c r="BU48" s="12" t="s">
        <v>88</v>
      </c>
      <c r="BV48" s="12" t="s">
        <v>97</v>
      </c>
      <c r="BX48" s="12" t="s">
        <v>160</v>
      </c>
      <c r="BZ48" s="12" t="s">
        <v>97</v>
      </c>
    </row>
    <row r="49" spans="1:78" ht="16.5" x14ac:dyDescent="0.2">
      <c r="A49" s="25" t="s">
        <v>265</v>
      </c>
      <c r="B49" s="31">
        <v>12581</v>
      </c>
      <c r="C49" s="12" t="s">
        <v>77</v>
      </c>
      <c r="D49" s="12" t="s">
        <v>78</v>
      </c>
      <c r="E49" s="12" t="s">
        <v>235</v>
      </c>
      <c r="F49" s="29" t="s">
        <v>80</v>
      </c>
      <c r="G49" s="31">
        <v>12581</v>
      </c>
      <c r="H49" s="15" t="s">
        <v>81</v>
      </c>
      <c r="I49" s="12" t="s">
        <v>82</v>
      </c>
      <c r="J49" s="12" t="s">
        <v>83</v>
      </c>
      <c r="K49" s="12">
        <v>2</v>
      </c>
      <c r="L49" s="16" t="s">
        <v>84</v>
      </c>
      <c r="M49" s="13" t="s">
        <v>101</v>
      </c>
      <c r="N49" s="13" t="s">
        <v>102</v>
      </c>
      <c r="O49" s="16" t="s">
        <v>87</v>
      </c>
      <c r="P49" s="12" t="s">
        <v>88</v>
      </c>
      <c r="Q49" s="13" t="s">
        <v>89</v>
      </c>
      <c r="R49" s="16" t="s">
        <v>200</v>
      </c>
      <c r="S49" s="67" t="s">
        <v>266</v>
      </c>
      <c r="T49" s="16" t="s">
        <v>91</v>
      </c>
      <c r="U49" s="16" t="s">
        <v>92</v>
      </c>
      <c r="V49" s="13">
        <v>20210211</v>
      </c>
      <c r="W49" s="13">
        <v>20210217</v>
      </c>
      <c r="X49" s="13">
        <v>212.8</v>
      </c>
      <c r="Y49" s="13" t="s">
        <v>93</v>
      </c>
      <c r="Z49" s="13" t="s">
        <v>109</v>
      </c>
      <c r="AA49" s="13" t="s">
        <v>109</v>
      </c>
      <c r="AB49" s="13" t="s">
        <v>109</v>
      </c>
      <c r="AC49" s="13">
        <v>30</v>
      </c>
      <c r="AD49" s="22">
        <f t="shared" si="22"/>
        <v>25.21</v>
      </c>
      <c r="AE49" s="13">
        <v>20210317</v>
      </c>
      <c r="AF49" s="13">
        <v>20210317</v>
      </c>
      <c r="AG49" s="13">
        <v>3.29</v>
      </c>
      <c r="AH49" s="13">
        <v>0.7</v>
      </c>
      <c r="AI49" s="13" t="s">
        <v>87</v>
      </c>
      <c r="AJ49" s="13">
        <v>4</v>
      </c>
      <c r="AK49" s="12" t="str">
        <f>VLOOKUP(AJ49, Indexes!$A$2:$B$49, 2)</f>
        <v>TGACCA</v>
      </c>
      <c r="AL49" s="13">
        <v>28</v>
      </c>
      <c r="AM49" s="13">
        <v>15</v>
      </c>
      <c r="AN49" s="12">
        <v>20210427</v>
      </c>
      <c r="AU49" s="12" t="s">
        <v>255</v>
      </c>
      <c r="AW49" s="12">
        <v>20210527</v>
      </c>
      <c r="AX49" s="19">
        <v>26582292</v>
      </c>
      <c r="AY49" s="19">
        <v>23709074</v>
      </c>
      <c r="AZ49" s="20">
        <f t="shared" ref="AZ49:AZ52" si="43">AY49/AX49</f>
        <v>0.89191233020839589</v>
      </c>
      <c r="BA49" s="12" t="str">
        <f t="shared" ref="BA49" si="44">CONCATENATE("preprocessing/",A49, "/outputs/salmon_lpanamensis_v36/quant.sf")</f>
        <v>preprocessing/TMRC20048/outputs/salmon_lpanamensis_v36/quant.sf</v>
      </c>
      <c r="BF49" s="12" t="str">
        <f t="shared" si="39"/>
        <v>preprocessing/TMRC20048/outputs/03hisat2_lpanamensis_v36/sno_gene_ID.count.xz</v>
      </c>
      <c r="BG49" s="19">
        <v>20386121</v>
      </c>
      <c r="BH49" s="19">
        <v>1326927</v>
      </c>
      <c r="BI49" s="20">
        <f t="shared" si="40"/>
        <v>0.91581172676756584</v>
      </c>
      <c r="BO49" s="59" t="str">
        <f>CONCATENATE("preprocessing/", A49, "/outputs/vcfutils_lpanamensis_v36/r1_trimmed_lpanamensis_v36_count.txt")</f>
        <v>preprocessing/TMRC20048/outputs/vcfutils_lpanamensis_v36/r1_trimmed_lpanamensis_v36_count.txt</v>
      </c>
      <c r="BP49" s="59" t="str">
        <f t="shared" si="41"/>
        <v>preprocessing/TMRC20048/outputs/40freebayes_lpanamensis_v36/all_tags.txt.xz</v>
      </c>
      <c r="BQ49" s="12">
        <v>18</v>
      </c>
      <c r="BR49" s="12">
        <v>1360</v>
      </c>
      <c r="BS49" s="12">
        <v>259958</v>
      </c>
      <c r="BT49" s="12">
        <v>7</v>
      </c>
      <c r="BU49" s="12" t="s">
        <v>88</v>
      </c>
      <c r="BV49" s="12" t="s">
        <v>97</v>
      </c>
      <c r="BX49" s="12" t="s">
        <v>160</v>
      </c>
      <c r="BZ49" s="12" t="s">
        <v>97</v>
      </c>
    </row>
    <row r="50" spans="1:78" ht="16.5" x14ac:dyDescent="0.2">
      <c r="A50" s="49" t="s">
        <v>267</v>
      </c>
      <c r="B50" s="31">
        <v>12588</v>
      </c>
      <c r="C50" s="12" t="s">
        <v>77</v>
      </c>
      <c r="D50" s="12" t="s">
        <v>78</v>
      </c>
      <c r="E50" s="12" t="s">
        <v>79</v>
      </c>
      <c r="F50" s="29" t="s">
        <v>80</v>
      </c>
      <c r="G50" s="31">
        <v>12588</v>
      </c>
      <c r="H50" s="15" t="s">
        <v>81</v>
      </c>
      <c r="I50" s="12" t="s">
        <v>82</v>
      </c>
      <c r="J50" s="12" t="s">
        <v>83</v>
      </c>
      <c r="K50" s="12">
        <v>2</v>
      </c>
      <c r="L50" s="16" t="s">
        <v>84</v>
      </c>
      <c r="M50" s="13" t="s">
        <v>101</v>
      </c>
      <c r="N50" s="13" t="s">
        <v>102</v>
      </c>
      <c r="O50" s="16" t="s">
        <v>87</v>
      </c>
      <c r="P50" s="13" t="s">
        <v>268</v>
      </c>
      <c r="Q50" s="13" t="s">
        <v>269</v>
      </c>
      <c r="R50" s="16" t="s">
        <v>200</v>
      </c>
      <c r="S50" s="32">
        <v>0.78</v>
      </c>
      <c r="T50" s="70" t="s">
        <v>106</v>
      </c>
      <c r="U50" s="16" t="s">
        <v>92</v>
      </c>
      <c r="V50" s="13">
        <v>20201215</v>
      </c>
      <c r="W50" s="13">
        <v>20201217</v>
      </c>
      <c r="X50" s="12">
        <v>1176</v>
      </c>
      <c r="Y50" s="12" t="s">
        <v>87</v>
      </c>
      <c r="Z50" s="13" t="s">
        <v>109</v>
      </c>
      <c r="AA50" s="13" t="s">
        <v>109</v>
      </c>
      <c r="AB50" s="13" t="s">
        <v>109</v>
      </c>
      <c r="AC50" s="13">
        <v>30</v>
      </c>
      <c r="AD50" s="22">
        <f t="shared" si="22"/>
        <v>27.9</v>
      </c>
      <c r="AE50" s="13">
        <v>20201222</v>
      </c>
      <c r="AF50" s="13">
        <v>20201223</v>
      </c>
      <c r="AG50" s="13">
        <v>0.6</v>
      </c>
      <c r="AH50" s="13">
        <v>0.7</v>
      </c>
      <c r="AI50" s="12" t="s">
        <v>87</v>
      </c>
      <c r="AJ50" s="12">
        <v>19</v>
      </c>
      <c r="AK50" s="12" t="str">
        <f>VLOOKUP(AJ50, Indexes!$A$2:$B$49, 2)</f>
        <v>GTGAAA</v>
      </c>
      <c r="AL50" s="13">
        <v>28</v>
      </c>
      <c r="AM50" s="13">
        <v>15</v>
      </c>
      <c r="AN50" s="12">
        <v>20210104</v>
      </c>
      <c r="AQ50" s="12" t="s">
        <v>270</v>
      </c>
      <c r="AR50" s="12">
        <v>20.2</v>
      </c>
      <c r="AU50" s="12" t="s">
        <v>118</v>
      </c>
      <c r="AW50" s="12">
        <v>20210608</v>
      </c>
      <c r="AX50" s="19">
        <v>29725397</v>
      </c>
      <c r="AY50" s="19">
        <v>25214102</v>
      </c>
      <c r="AZ50" s="20">
        <f t="shared" si="43"/>
        <v>0.84823432299323032</v>
      </c>
      <c r="BA50" s="12" t="str">
        <f t="shared" ref="BA50:BA54" si="45">CONCATENATE("preprocessing/",A50, "/outputs/salmon_lpanamensis_v36/quant.sf")</f>
        <v>preprocessing/TMRC20057/outputs/salmon_lpanamensis_v36/quant.sf</v>
      </c>
      <c r="BF50" s="12" t="str">
        <f t="shared" si="39"/>
        <v>preprocessing/TMRC20057/outputs/03hisat2_lpanamensis_v36/sno_gene_ID.count.xz</v>
      </c>
      <c r="BG50" s="19">
        <v>21527542</v>
      </c>
      <c r="BH50" s="19">
        <v>1248181</v>
      </c>
      <c r="BI50" s="20">
        <f t="shared" si="40"/>
        <v>0.90329304608984284</v>
      </c>
      <c r="BO50" s="59" t="str">
        <f t="shared" ref="BO50" si="46">CONCATENATE("preprocessing/", A50, "/outputs/vcfutils_lpanamensis_v36/r1_trimmed_lpanamensis_v36_count.txt")</f>
        <v>preprocessing/TMRC20057/outputs/vcfutils_lpanamensis_v36/r1_trimmed_lpanamensis_v36_count.txt</v>
      </c>
      <c r="BP50" s="59" t="str">
        <f t="shared" si="41"/>
        <v>preprocessing/TMRC20057/outputs/40freebayes_lpanamensis_v36/all_tags.txt.xz</v>
      </c>
      <c r="BQ50" s="12">
        <v>49</v>
      </c>
      <c r="BR50" s="12">
        <v>1853</v>
      </c>
      <c r="BS50" s="12">
        <v>347968</v>
      </c>
      <c r="BT50" s="12">
        <v>3</v>
      </c>
      <c r="BU50" s="13" t="s">
        <v>268</v>
      </c>
      <c r="BV50" s="38" t="s">
        <v>142</v>
      </c>
      <c r="BW50" s="12" t="s">
        <v>271</v>
      </c>
      <c r="BX50" s="12" t="s">
        <v>143</v>
      </c>
      <c r="BZ50" s="12" t="s">
        <v>142</v>
      </c>
    </row>
    <row r="51" spans="1:78" ht="16.5" x14ac:dyDescent="0.2">
      <c r="A51" s="12" t="s">
        <v>273</v>
      </c>
      <c r="B51" s="31">
        <v>11108</v>
      </c>
      <c r="C51" s="12" t="s">
        <v>77</v>
      </c>
      <c r="D51" s="12" t="s">
        <v>78</v>
      </c>
      <c r="F51" s="29" t="s">
        <v>80</v>
      </c>
      <c r="G51" s="31">
        <v>11108</v>
      </c>
      <c r="H51" s="15" t="s">
        <v>81</v>
      </c>
      <c r="I51" s="12" t="s">
        <v>82</v>
      </c>
      <c r="J51" s="12" t="s">
        <v>83</v>
      </c>
      <c r="K51" s="12">
        <v>2</v>
      </c>
      <c r="L51" s="16" t="s">
        <v>84</v>
      </c>
      <c r="M51" s="13" t="s">
        <v>101</v>
      </c>
      <c r="N51" s="13" t="s">
        <v>102</v>
      </c>
      <c r="O51" s="13" t="s">
        <v>87</v>
      </c>
      <c r="P51" s="12" t="s">
        <v>103</v>
      </c>
      <c r="Q51" s="25" t="s">
        <v>104</v>
      </c>
      <c r="R51" s="30">
        <v>0.99</v>
      </c>
      <c r="S51" s="67" t="s">
        <v>272</v>
      </c>
      <c r="T51" s="16" t="s">
        <v>91</v>
      </c>
      <c r="U51" s="16" t="s">
        <v>92</v>
      </c>
      <c r="V51" s="13">
        <v>20201215</v>
      </c>
      <c r="W51" s="13">
        <v>20211111</v>
      </c>
      <c r="X51" s="13">
        <v>919</v>
      </c>
      <c r="Y51" s="13" t="s">
        <v>93</v>
      </c>
      <c r="Z51" s="13" t="s">
        <v>109</v>
      </c>
      <c r="AA51" s="13" t="s">
        <v>109</v>
      </c>
      <c r="AB51" s="13" t="s">
        <v>109</v>
      </c>
      <c r="AC51" s="13">
        <v>30</v>
      </c>
      <c r="AD51" s="22">
        <f t="shared" si="22"/>
        <v>27.8</v>
      </c>
      <c r="AE51" s="13">
        <v>20211223</v>
      </c>
      <c r="AF51" s="13">
        <v>20211223</v>
      </c>
      <c r="AG51" s="13">
        <v>0.7</v>
      </c>
      <c r="AH51" s="13">
        <v>0.6</v>
      </c>
      <c r="AI51" s="13" t="s">
        <v>87</v>
      </c>
      <c r="AJ51" s="13">
        <v>16</v>
      </c>
      <c r="AK51" s="64" t="s">
        <v>274</v>
      </c>
      <c r="AL51" s="13">
        <v>28</v>
      </c>
      <c r="AM51" s="13">
        <v>15</v>
      </c>
      <c r="AN51" s="13">
        <v>20220103</v>
      </c>
      <c r="BF51" s="12" t="str">
        <f>CONCATENATE("preprocessing/", A51, "/outputs/03hisat2_lpanamensis_v36/sno_gene_ID.count.xz")</f>
        <v>preprocessing/TMRC20088/outputs/03hisat2_lpanamensis_v36/sno_gene_ID.count.xz</v>
      </c>
      <c r="BG51" s="19"/>
      <c r="BH51" s="19"/>
      <c r="BP51" s="59" t="str">
        <f>CONCATENATE("preprocessing/", A51, "/outputs/40freebayes_lpanamensis_v36/all_tags.txt.xz")</f>
        <v>preprocessing/TMRC20088/outputs/40freebayes_lpanamensis_v36/all_tags.txt.xz</v>
      </c>
      <c r="BU51" s="12" t="s">
        <v>103</v>
      </c>
      <c r="BV51" s="12" t="s">
        <v>130</v>
      </c>
      <c r="BX51" s="12" t="s">
        <v>107</v>
      </c>
      <c r="BZ51" s="12" t="s">
        <v>130</v>
      </c>
    </row>
    <row r="52" spans="1:78" ht="16.5" x14ac:dyDescent="0.2">
      <c r="A52" s="49" t="s">
        <v>275</v>
      </c>
      <c r="B52" s="31">
        <v>11133</v>
      </c>
      <c r="C52" s="12" t="s">
        <v>77</v>
      </c>
      <c r="D52" s="12" t="s">
        <v>78</v>
      </c>
      <c r="E52" s="12" t="s">
        <v>79</v>
      </c>
      <c r="F52" s="29" t="s">
        <v>80</v>
      </c>
      <c r="G52" s="31">
        <v>11133</v>
      </c>
      <c r="H52" s="15" t="s">
        <v>81</v>
      </c>
      <c r="I52" s="12" t="s">
        <v>82</v>
      </c>
      <c r="J52" s="12" t="s">
        <v>83</v>
      </c>
      <c r="K52" s="12">
        <v>2</v>
      </c>
      <c r="L52" s="16" t="s">
        <v>84</v>
      </c>
      <c r="M52" s="13" t="s">
        <v>101</v>
      </c>
      <c r="N52" s="13" t="s">
        <v>102</v>
      </c>
      <c r="O52" s="16" t="s">
        <v>87</v>
      </c>
      <c r="P52" s="13" t="s">
        <v>268</v>
      </c>
      <c r="Q52" s="13" t="s">
        <v>269</v>
      </c>
      <c r="R52" s="30">
        <v>0.99</v>
      </c>
      <c r="S52" s="30">
        <v>0.83</v>
      </c>
      <c r="T52" s="70" t="s">
        <v>106</v>
      </c>
      <c r="U52" s="16" t="s">
        <v>92</v>
      </c>
      <c r="V52" s="13">
        <v>20201215</v>
      </c>
      <c r="W52" s="13">
        <v>20201217</v>
      </c>
      <c r="X52" s="13">
        <v>1056</v>
      </c>
      <c r="Y52" s="13" t="s">
        <v>87</v>
      </c>
      <c r="Z52" s="13" t="s">
        <v>109</v>
      </c>
      <c r="AA52" s="13" t="s">
        <v>109</v>
      </c>
      <c r="AB52" s="13" t="s">
        <v>109</v>
      </c>
      <c r="AC52" s="13">
        <v>30</v>
      </c>
      <c r="AD52" s="22">
        <f t="shared" si="22"/>
        <v>27.8</v>
      </c>
      <c r="AE52" s="13">
        <v>20201222</v>
      </c>
      <c r="AF52" s="13">
        <v>20201223</v>
      </c>
      <c r="AG52" s="13">
        <v>0.7</v>
      </c>
      <c r="AH52" s="13">
        <v>0.7</v>
      </c>
      <c r="AI52" s="13" t="s">
        <v>87</v>
      </c>
      <c r="AJ52" s="13">
        <v>18</v>
      </c>
      <c r="AK52" s="12" t="str">
        <f>VLOOKUP(AJ52, Indexes!$A$2:$B$49, 2)</f>
        <v>GTCCGC</v>
      </c>
      <c r="AL52" s="13">
        <v>28</v>
      </c>
      <c r="AM52" s="13">
        <v>15</v>
      </c>
      <c r="AN52" s="12">
        <v>20210104</v>
      </c>
      <c r="AQ52" s="12" t="s">
        <v>276</v>
      </c>
      <c r="AR52" s="12">
        <v>56.5</v>
      </c>
      <c r="AU52" s="12" t="s">
        <v>118</v>
      </c>
      <c r="AW52" s="12">
        <v>20210608</v>
      </c>
      <c r="AX52" s="19">
        <v>17254394</v>
      </c>
      <c r="AY52" s="19">
        <v>13915573</v>
      </c>
      <c r="AZ52" s="20">
        <f t="shared" si="43"/>
        <v>0.80649445005138976</v>
      </c>
      <c r="BA52" s="12" t="str">
        <f t="shared" si="45"/>
        <v>preprocessing/TMRC20056/outputs/salmon_lpanamensis_v36/quant.sf</v>
      </c>
      <c r="BF52" s="12" t="str">
        <f t="shared" ref="BF52:BF54" si="47">CONCATENATE("preprocessing/", A52, "/outputs/03hisat2_lpanamensis_v36/sno_gene_ID.count.xz")</f>
        <v>preprocessing/TMRC20056/outputs/03hisat2_lpanamensis_v36/sno_gene_ID.count.xz</v>
      </c>
      <c r="BG52" s="19">
        <v>11769458</v>
      </c>
      <c r="BH52" s="19">
        <v>615795</v>
      </c>
      <c r="BI52" s="20">
        <f t="shared" ref="BI52:BI54" si="48">(BH52+BG52)/AY52</f>
        <v>0.89002824389624491</v>
      </c>
      <c r="BO52" s="59" t="str">
        <f t="shared" ref="BO52" si="49">CONCATENATE("preprocessing/", A52, "/outputs/vcfutils_lpanamensis_v36/r1_trimmed_lpanamensis_v36_count.txt")</f>
        <v>preprocessing/TMRC20056/outputs/vcfutils_lpanamensis_v36/r1_trimmed_lpanamensis_v36_count.txt</v>
      </c>
      <c r="BP52" s="59" t="str">
        <f t="shared" ref="BP52:BP54" si="50">CONCATENATE("preprocessing/", A52, "/outputs/40freebayes_lpanamensis_v36/all_tags.txt.xz")</f>
        <v>preprocessing/TMRC20056/outputs/40freebayes_lpanamensis_v36/all_tags.txt.xz</v>
      </c>
      <c r="BQ52" s="12">
        <v>4</v>
      </c>
      <c r="BR52" s="12">
        <v>1033</v>
      </c>
      <c r="BS52" s="12">
        <v>191336</v>
      </c>
      <c r="BT52" s="12">
        <v>1</v>
      </c>
      <c r="BU52" s="21" t="s">
        <v>268</v>
      </c>
      <c r="BV52" s="69" t="s">
        <v>130</v>
      </c>
      <c r="BW52" s="12" t="s">
        <v>277</v>
      </c>
      <c r="BX52" s="12" t="s">
        <v>193</v>
      </c>
      <c r="BZ52" s="12" t="s">
        <v>130</v>
      </c>
    </row>
    <row r="53" spans="1:78" ht="16.5" x14ac:dyDescent="0.2">
      <c r="A53" s="51" t="s">
        <v>278</v>
      </c>
      <c r="B53" s="33">
        <v>4876</v>
      </c>
      <c r="C53" s="12" t="s">
        <v>77</v>
      </c>
      <c r="D53" s="12" t="s">
        <v>78</v>
      </c>
      <c r="E53" s="12" t="s">
        <v>235</v>
      </c>
      <c r="F53" s="29" t="s">
        <v>80</v>
      </c>
      <c r="G53" s="33">
        <v>4876</v>
      </c>
      <c r="H53" s="15" t="s">
        <v>81</v>
      </c>
      <c r="I53" s="12" t="s">
        <v>82</v>
      </c>
      <c r="J53" s="12" t="s">
        <v>83</v>
      </c>
      <c r="K53" s="12">
        <v>2</v>
      </c>
      <c r="L53" s="16" t="s">
        <v>84</v>
      </c>
      <c r="M53" s="13" t="s">
        <v>85</v>
      </c>
      <c r="N53" s="13" t="s">
        <v>86</v>
      </c>
      <c r="O53" s="16" t="s">
        <v>87</v>
      </c>
      <c r="P53" s="13" t="s">
        <v>103</v>
      </c>
      <c r="Q53" s="13" t="s">
        <v>104</v>
      </c>
      <c r="R53" s="16" t="s">
        <v>200</v>
      </c>
      <c r="S53" s="30">
        <v>0.97</v>
      </c>
      <c r="T53" s="70" t="s">
        <v>106</v>
      </c>
      <c r="U53" s="16" t="s">
        <v>92</v>
      </c>
      <c r="V53" s="13">
        <v>20210211</v>
      </c>
      <c r="W53" s="13">
        <v>20210217</v>
      </c>
      <c r="X53" s="13">
        <v>351.5</v>
      </c>
      <c r="Y53" s="13" t="s">
        <v>93</v>
      </c>
      <c r="Z53" s="13" t="s">
        <v>109</v>
      </c>
      <c r="AA53" s="13" t="s">
        <v>109</v>
      </c>
      <c r="AB53" s="13" t="s">
        <v>109</v>
      </c>
      <c r="AC53" s="13">
        <v>30</v>
      </c>
      <c r="AD53" s="22">
        <f t="shared" si="22"/>
        <v>26.509999999999998</v>
      </c>
      <c r="AE53" s="13">
        <v>20210317</v>
      </c>
      <c r="AF53" s="13">
        <v>20210317</v>
      </c>
      <c r="AG53" s="13">
        <v>1.99</v>
      </c>
      <c r="AH53" s="13">
        <v>0.7</v>
      </c>
      <c r="AI53" s="13" t="s">
        <v>87</v>
      </c>
      <c r="AJ53" s="13">
        <v>3</v>
      </c>
      <c r="AK53" s="12" t="str">
        <f>VLOOKUP(AJ53, Indexes!$A$2:$B$49, 2)</f>
        <v>TTAGGC</v>
      </c>
      <c r="AL53" s="13">
        <v>28</v>
      </c>
      <c r="AM53" s="13">
        <v>15</v>
      </c>
      <c r="AN53" s="12">
        <v>20210427</v>
      </c>
      <c r="AU53" s="12" t="s">
        <v>279</v>
      </c>
      <c r="AW53" s="12">
        <v>20210530</v>
      </c>
      <c r="AX53" s="19">
        <v>26310386</v>
      </c>
      <c r="AY53" s="19">
        <v>23783220</v>
      </c>
      <c r="AZ53" s="20">
        <f t="shared" ref="AZ53:AZ54" si="51">AY53/AX53</f>
        <v>0.90394796944446199</v>
      </c>
      <c r="BA53" s="12" t="str">
        <f t="shared" si="45"/>
        <v>preprocessing/TMRC20060/outputs/salmon_lpanamensis_v36/quant.sf</v>
      </c>
      <c r="BF53" s="12" t="str">
        <f t="shared" si="47"/>
        <v>preprocessing/TMRC20060/outputs/03hisat2_lpanamensis_v36/sno_gene_ID.count.xz</v>
      </c>
      <c r="BG53" s="19">
        <v>20987776</v>
      </c>
      <c r="BH53" s="19">
        <v>1693083</v>
      </c>
      <c r="BI53" s="20">
        <f t="shared" si="48"/>
        <v>0.95364963196741237</v>
      </c>
      <c r="BO53" s="59" t="str">
        <f>CONCATENATE("preprocessing/", A53, "/outputs/vcfutils_lpanamensis_v36/r1_trimmed_lpanamensis_v36_count.txt")</f>
        <v>preprocessing/TMRC20060/outputs/vcfutils_lpanamensis_v36/r1_trimmed_lpanamensis_v36_count.txt</v>
      </c>
      <c r="BP53" s="59" t="str">
        <f t="shared" si="50"/>
        <v>preprocessing/TMRC20060/outputs/40freebayes_lpanamensis_v36/all_tags.txt.xz</v>
      </c>
      <c r="BQ53" s="12">
        <v>13</v>
      </c>
      <c r="BR53" s="12">
        <v>410</v>
      </c>
      <c r="BS53" s="12">
        <v>269071</v>
      </c>
      <c r="BT53" s="12">
        <v>6</v>
      </c>
      <c r="BU53" s="13" t="s">
        <v>103</v>
      </c>
      <c r="BV53" s="12" t="s">
        <v>130</v>
      </c>
      <c r="BX53" s="12" t="s">
        <v>193</v>
      </c>
      <c r="BZ53" s="12" t="s">
        <v>130</v>
      </c>
    </row>
    <row r="54" spans="1:78" ht="16.5" x14ac:dyDescent="0.2">
      <c r="A54" s="50" t="s">
        <v>280</v>
      </c>
      <c r="B54" s="13">
        <v>2423</v>
      </c>
      <c r="C54" s="12" t="s">
        <v>77</v>
      </c>
      <c r="D54" s="13" t="s">
        <v>78</v>
      </c>
      <c r="E54" s="13" t="s">
        <v>235</v>
      </c>
      <c r="F54" s="29" t="s">
        <v>80</v>
      </c>
      <c r="G54" s="13">
        <v>2423</v>
      </c>
      <c r="H54" s="15" t="s">
        <v>81</v>
      </c>
      <c r="I54" s="12" t="s">
        <v>82</v>
      </c>
      <c r="J54" s="12" t="s">
        <v>83</v>
      </c>
      <c r="K54" s="12">
        <v>2</v>
      </c>
      <c r="L54" s="16" t="s">
        <v>84</v>
      </c>
      <c r="M54" s="25" t="s">
        <v>109</v>
      </c>
      <c r="N54" s="13" t="s">
        <v>281</v>
      </c>
      <c r="O54" s="13" t="s">
        <v>87</v>
      </c>
      <c r="P54" s="12" t="s">
        <v>103</v>
      </c>
      <c r="Q54" s="25" t="s">
        <v>104</v>
      </c>
      <c r="R54" s="30">
        <v>0.98</v>
      </c>
      <c r="S54" s="16" t="s">
        <v>150</v>
      </c>
      <c r="T54" s="70" t="s">
        <v>106</v>
      </c>
      <c r="U54" s="16" t="s">
        <v>92</v>
      </c>
      <c r="V54" s="13">
        <v>20210211</v>
      </c>
      <c r="W54" s="13">
        <v>20210217</v>
      </c>
      <c r="X54" s="13">
        <v>365.2</v>
      </c>
      <c r="Y54" s="13" t="s">
        <v>93</v>
      </c>
      <c r="Z54" s="13" t="s">
        <v>109</v>
      </c>
      <c r="AA54" s="13" t="s">
        <v>109</v>
      </c>
      <c r="AB54" s="13" t="s">
        <v>109</v>
      </c>
      <c r="AC54" s="13">
        <v>30</v>
      </c>
      <c r="AD54" s="22">
        <f t="shared" si="22"/>
        <v>26.58</v>
      </c>
      <c r="AE54" s="13">
        <v>20210317</v>
      </c>
      <c r="AF54" s="13">
        <v>20210317</v>
      </c>
      <c r="AG54" s="13">
        <v>1.92</v>
      </c>
      <c r="AH54" s="13">
        <v>0.7</v>
      </c>
      <c r="AI54" s="13" t="s">
        <v>87</v>
      </c>
      <c r="AJ54" s="13">
        <v>27</v>
      </c>
      <c r="AK54" s="12" t="str">
        <f>VLOOKUP(AJ54, Indexes!$A$2:$B$49, 2)</f>
        <v>ATTCCT</v>
      </c>
      <c r="AL54" s="13">
        <v>28</v>
      </c>
      <c r="AM54" s="13">
        <v>15</v>
      </c>
      <c r="AN54" s="12">
        <v>20210427</v>
      </c>
      <c r="AU54" s="12" t="s">
        <v>282</v>
      </c>
      <c r="AW54" s="12">
        <v>20210623</v>
      </c>
      <c r="AX54" s="19">
        <v>29289823</v>
      </c>
      <c r="AY54" s="19">
        <v>24591448</v>
      </c>
      <c r="AZ54" s="20">
        <f t="shared" si="51"/>
        <v>0.83959018803220486</v>
      </c>
      <c r="BA54" s="12" t="str">
        <f t="shared" si="45"/>
        <v>preprocessing/TMRC20077/outputs/salmon_lpanamensis_v36/quant.sf</v>
      </c>
      <c r="BF54" s="12" t="str">
        <f t="shared" si="47"/>
        <v>preprocessing/TMRC20077/outputs/03hisat2_lpanamensis_v36/sno_gene_ID.count.xz</v>
      </c>
      <c r="BG54" s="25">
        <v>21801845</v>
      </c>
      <c r="BH54" s="25">
        <v>1391663</v>
      </c>
      <c r="BI54" s="20">
        <f t="shared" si="48"/>
        <v>0.94315340845321516</v>
      </c>
      <c r="BO54" s="59" t="str">
        <f>CONCATENATE("preprocessing/", A54, "/outputs/vcfutils_lpanamensis_v36/r1_trimmed_lpanamensis_v36_count.txt")</f>
        <v>preprocessing/TMRC20077/outputs/vcfutils_lpanamensis_v36/r1_trimmed_lpanamensis_v36_count.txt</v>
      </c>
      <c r="BP54" s="59" t="str">
        <f t="shared" si="50"/>
        <v>preprocessing/TMRC20077/outputs/40freebayes_lpanamensis_v36/all_tags.txt.xz</v>
      </c>
      <c r="BQ54" s="12">
        <v>14</v>
      </c>
      <c r="BR54" s="12">
        <v>6615</v>
      </c>
      <c r="BS54" s="12">
        <v>474033</v>
      </c>
      <c r="BT54" s="12">
        <v>0</v>
      </c>
      <c r="BU54" s="12" t="s">
        <v>103</v>
      </c>
      <c r="BV54" s="12" t="s">
        <v>130</v>
      </c>
      <c r="BX54" s="12" t="s">
        <v>193</v>
      </c>
      <c r="BZ54" s="12" t="s">
        <v>130</v>
      </c>
    </row>
    <row r="55" spans="1:78" s="73" customFormat="1" ht="16.5" x14ac:dyDescent="0.2">
      <c r="B55" s="75">
        <v>2230</v>
      </c>
      <c r="C55" s="73" t="s">
        <v>77</v>
      </c>
      <c r="D55" s="75" t="s">
        <v>78</v>
      </c>
      <c r="E55" s="75" t="s">
        <v>235</v>
      </c>
      <c r="F55" s="76" t="s">
        <v>80</v>
      </c>
      <c r="G55" s="75">
        <v>2230</v>
      </c>
      <c r="H55" s="77" t="s">
        <v>81</v>
      </c>
      <c r="I55" s="73" t="s">
        <v>82</v>
      </c>
      <c r="J55" s="73" t="s">
        <v>83</v>
      </c>
      <c r="K55" s="73">
        <v>2</v>
      </c>
      <c r="L55" s="78" t="s">
        <v>84</v>
      </c>
      <c r="M55" s="90" t="s">
        <v>109</v>
      </c>
      <c r="N55" s="91" t="s">
        <v>281</v>
      </c>
      <c r="O55" s="75" t="s">
        <v>87</v>
      </c>
      <c r="P55" s="73" t="s">
        <v>103</v>
      </c>
      <c r="Q55" s="90" t="s">
        <v>104</v>
      </c>
      <c r="R55" s="95">
        <v>0.98</v>
      </c>
      <c r="S55" s="79" t="s">
        <v>283</v>
      </c>
      <c r="T55" s="80" t="s">
        <v>106</v>
      </c>
      <c r="U55" s="78" t="s">
        <v>92</v>
      </c>
      <c r="V55" s="75">
        <v>20210211</v>
      </c>
      <c r="W55" s="75">
        <v>20210217</v>
      </c>
      <c r="X55" s="75">
        <v>298</v>
      </c>
      <c r="Y55" s="75" t="s">
        <v>93</v>
      </c>
      <c r="Z55" s="75" t="s">
        <v>109</v>
      </c>
      <c r="AA55" s="75" t="s">
        <v>109</v>
      </c>
      <c r="AB55" s="75" t="s">
        <v>109</v>
      </c>
      <c r="AC55" s="75">
        <v>30</v>
      </c>
      <c r="AD55" s="87">
        <f t="shared" si="22"/>
        <v>26.15</v>
      </c>
      <c r="AE55" s="75">
        <v>20210317</v>
      </c>
      <c r="AF55" s="75">
        <v>20210317</v>
      </c>
      <c r="AG55" s="75">
        <v>2.35</v>
      </c>
      <c r="AH55" s="75">
        <v>0.7</v>
      </c>
      <c r="AI55" s="75" t="s">
        <v>87</v>
      </c>
      <c r="AJ55" s="75">
        <v>1</v>
      </c>
      <c r="AK55" s="73" t="str">
        <f>VLOOKUP(AJ55, Indexes!$A$2:$B$49, 2)</f>
        <v>ATCACG</v>
      </c>
      <c r="AL55" s="75">
        <v>28</v>
      </c>
      <c r="AM55" s="75">
        <v>15</v>
      </c>
      <c r="AN55" s="73">
        <v>20210427</v>
      </c>
      <c r="AU55" s="73" t="s">
        <v>255</v>
      </c>
      <c r="AX55" s="88"/>
      <c r="AY55" s="88"/>
      <c r="AZ55" s="84"/>
      <c r="BG55" s="88"/>
      <c r="BH55" s="88"/>
      <c r="BO55" s="85"/>
      <c r="BP55" s="85"/>
      <c r="BU55" s="73" t="s">
        <v>103</v>
      </c>
    </row>
    <row r="56" spans="1:78" ht="16.5" x14ac:dyDescent="0.2">
      <c r="A56" s="50" t="s">
        <v>284</v>
      </c>
      <c r="B56" s="25">
        <v>2122</v>
      </c>
      <c r="C56" s="12" t="s">
        <v>77</v>
      </c>
      <c r="D56" s="13" t="s">
        <v>78</v>
      </c>
      <c r="E56" s="13" t="s">
        <v>235</v>
      </c>
      <c r="F56" s="29" t="s">
        <v>80</v>
      </c>
      <c r="G56" s="25">
        <v>2122</v>
      </c>
      <c r="H56" s="15" t="s">
        <v>81</v>
      </c>
      <c r="I56" s="12" t="s">
        <v>82</v>
      </c>
      <c r="J56" s="12" t="s">
        <v>83</v>
      </c>
      <c r="K56" s="12">
        <v>2</v>
      </c>
      <c r="L56" s="16" t="s">
        <v>84</v>
      </c>
      <c r="M56" s="25" t="s">
        <v>109</v>
      </c>
      <c r="N56" s="13" t="s">
        <v>281</v>
      </c>
      <c r="O56" s="13" t="s">
        <v>87</v>
      </c>
      <c r="P56" s="12" t="s">
        <v>103</v>
      </c>
      <c r="Q56" s="25" t="s">
        <v>104</v>
      </c>
      <c r="R56" s="30">
        <v>0.97</v>
      </c>
      <c r="S56" s="66" t="s">
        <v>285</v>
      </c>
      <c r="T56" s="70" t="s">
        <v>106</v>
      </c>
      <c r="U56" s="16" t="s">
        <v>92</v>
      </c>
      <c r="V56" s="13">
        <v>20210211</v>
      </c>
      <c r="W56" s="13">
        <v>20210217</v>
      </c>
      <c r="X56" s="12">
        <v>194.5</v>
      </c>
      <c r="Y56" s="12" t="s">
        <v>93</v>
      </c>
      <c r="Z56" s="13" t="s">
        <v>109</v>
      </c>
      <c r="AA56" s="13" t="s">
        <v>109</v>
      </c>
      <c r="AB56" s="13" t="s">
        <v>109</v>
      </c>
      <c r="AC56" s="13">
        <v>30</v>
      </c>
      <c r="AD56" s="22">
        <f t="shared" si="22"/>
        <v>24.9</v>
      </c>
      <c r="AE56" s="13">
        <v>20210317</v>
      </c>
      <c r="AF56" s="13">
        <v>20210317</v>
      </c>
      <c r="AG56" s="13">
        <v>3.6</v>
      </c>
      <c r="AH56" s="13">
        <v>0.7</v>
      </c>
      <c r="AI56" s="12" t="s">
        <v>87</v>
      </c>
      <c r="AJ56" s="12">
        <v>2</v>
      </c>
      <c r="AK56" s="12" t="str">
        <f>VLOOKUP(AJ56, Indexes!$A$2:$B$49, 2)</f>
        <v>CGATGT</v>
      </c>
      <c r="AL56" s="12">
        <v>28</v>
      </c>
      <c r="AM56" s="12">
        <v>15</v>
      </c>
      <c r="AN56" s="12">
        <v>20210427</v>
      </c>
      <c r="AU56" s="12" t="s">
        <v>237</v>
      </c>
      <c r="AW56" s="12">
        <v>20210623</v>
      </c>
      <c r="AX56" s="19">
        <v>21893869</v>
      </c>
      <c r="AY56" s="19">
        <v>18515306</v>
      </c>
      <c r="AZ56" s="20">
        <f t="shared" ref="AZ56:AZ61" si="52">AY56/AX56</f>
        <v>0.84568451560571589</v>
      </c>
      <c r="BA56" s="12" t="str">
        <f t="shared" ref="BA56:BA61" si="53">CONCATENATE("preprocessing/",A56, "/outputs/salmon_lpanamensis_v36/quant.sf")</f>
        <v>preprocessing/TMRC20074/outputs/salmon_lpanamensis_v36/quant.sf</v>
      </c>
      <c r="BF56" s="12" t="str">
        <f t="shared" ref="BF56:BF65" si="54">CONCATENATE("preprocessing/", A56, "/outputs/03hisat2_lpanamensis_v36/sno_gene_ID.count.xz")</f>
        <v>preprocessing/TMRC20074/outputs/03hisat2_lpanamensis_v36/sno_gene_ID.count.xz</v>
      </c>
      <c r="BG56" s="25">
        <v>16272875</v>
      </c>
      <c r="BH56" s="25">
        <v>1159599</v>
      </c>
      <c r="BI56" s="20">
        <f t="shared" ref="BI56:BI57" si="55">(BH56+BG56)/AY56</f>
        <v>0.94151692659035724</v>
      </c>
      <c r="BP56" s="59" t="str">
        <f>CONCATENATE("preprocessing/", A56, "/outputs/40freebayes_lpanamensis_v36/all_tags.txt.xz")</f>
        <v>preprocessing/TMRC20074/outputs/40freebayes_lpanamensis_v36/all_tags.txt.xz</v>
      </c>
      <c r="BU56" s="12" t="s">
        <v>103</v>
      </c>
      <c r="BV56" s="12" t="s">
        <v>130</v>
      </c>
      <c r="BX56" s="12" t="s">
        <v>193</v>
      </c>
      <c r="BZ56" s="12" t="s">
        <v>130</v>
      </c>
    </row>
    <row r="57" spans="1:78" ht="16.5" x14ac:dyDescent="0.2">
      <c r="A57" s="51" t="s">
        <v>286</v>
      </c>
      <c r="B57" s="13">
        <v>2496</v>
      </c>
      <c r="C57" s="12" t="s">
        <v>77</v>
      </c>
      <c r="D57" s="13" t="s">
        <v>78</v>
      </c>
      <c r="E57" s="13" t="s">
        <v>235</v>
      </c>
      <c r="F57" s="29" t="s">
        <v>80</v>
      </c>
      <c r="G57" s="13">
        <v>2496</v>
      </c>
      <c r="H57" s="15" t="s">
        <v>81</v>
      </c>
      <c r="I57" s="12" t="s">
        <v>82</v>
      </c>
      <c r="J57" s="12" t="s">
        <v>83</v>
      </c>
      <c r="K57" s="12">
        <v>2</v>
      </c>
      <c r="L57" s="16" t="s">
        <v>84</v>
      </c>
      <c r="M57" s="25" t="s">
        <v>109</v>
      </c>
      <c r="N57" s="13" t="s">
        <v>281</v>
      </c>
      <c r="O57" s="13" t="s">
        <v>87</v>
      </c>
      <c r="P57" s="12" t="s">
        <v>103</v>
      </c>
      <c r="Q57" s="25" t="s">
        <v>104</v>
      </c>
      <c r="R57" s="30">
        <v>0.96</v>
      </c>
      <c r="S57" s="66" t="s">
        <v>285</v>
      </c>
      <c r="T57" s="70" t="s">
        <v>106</v>
      </c>
      <c r="U57" s="16" t="s">
        <v>92</v>
      </c>
      <c r="V57" s="13">
        <v>20210211</v>
      </c>
      <c r="W57" s="13">
        <v>20210217</v>
      </c>
      <c r="X57" s="12">
        <v>308.60000000000002</v>
      </c>
      <c r="Y57" s="12" t="s">
        <v>93</v>
      </c>
      <c r="Z57" s="13" t="s">
        <v>109</v>
      </c>
      <c r="AA57" s="13" t="s">
        <v>109</v>
      </c>
      <c r="AB57" s="13" t="s">
        <v>109</v>
      </c>
      <c r="AC57" s="13">
        <v>30</v>
      </c>
      <c r="AD57" s="22">
        <f t="shared" si="22"/>
        <v>26.2</v>
      </c>
      <c r="AE57" s="13">
        <v>20210303</v>
      </c>
      <c r="AF57" s="13">
        <v>20210317</v>
      </c>
      <c r="AG57" s="13">
        <v>2.2999999999999998</v>
      </c>
      <c r="AH57" s="13">
        <v>0.7</v>
      </c>
      <c r="AI57" s="12" t="s">
        <v>287</v>
      </c>
      <c r="AJ57" s="12">
        <v>18</v>
      </c>
      <c r="AK57" s="12" t="str">
        <f>VLOOKUP(AJ57, Indexes!$A$2:$B$49, 2)</f>
        <v>GTCCGC</v>
      </c>
      <c r="AL57" s="12">
        <v>28</v>
      </c>
      <c r="AM57" s="12">
        <v>15</v>
      </c>
      <c r="AN57" s="12">
        <v>20210427</v>
      </c>
      <c r="AO57" s="12" t="s">
        <v>288</v>
      </c>
      <c r="AU57" s="12" t="s">
        <v>279</v>
      </c>
      <c r="AW57" s="12">
        <v>20210610</v>
      </c>
      <c r="AX57" s="19">
        <v>19298401</v>
      </c>
      <c r="AY57" s="19">
        <v>15175835</v>
      </c>
      <c r="AZ57" s="20">
        <f t="shared" si="52"/>
        <v>0.78637784550129308</v>
      </c>
      <c r="BA57" s="12" t="str">
        <f t="shared" si="53"/>
        <v>preprocessing/TMRC20063/outputs/salmon_lpanamensis_v36/quant.sf</v>
      </c>
      <c r="BF57" s="12" t="str">
        <f t="shared" si="54"/>
        <v>preprocessing/TMRC20063/outputs/03hisat2_lpanamensis_v36/sno_gene_ID.count.xz</v>
      </c>
      <c r="BG57" s="19">
        <v>13122057</v>
      </c>
      <c r="BH57" s="19">
        <v>916764</v>
      </c>
      <c r="BI57" s="20">
        <f t="shared" si="55"/>
        <v>0.92507733511862777</v>
      </c>
      <c r="BO57" s="59" t="str">
        <f t="shared" ref="BO57:BO59" si="56">CONCATENATE("preprocessing/", A57, "/outputs/vcfutils_lpanamensis_v36/r1_trimmed_lpanamensis_v36_count.txt")</f>
        <v>preprocessing/TMRC20063/outputs/vcfutils_lpanamensis_v36/r1_trimmed_lpanamensis_v36_count.txt</v>
      </c>
      <c r="BP57" s="59" t="str">
        <f t="shared" ref="BP57:BP100" si="57">CONCATENATE("preprocessing/", A57, "/outputs/40freebayes_lpanamensis_v36/all_tags.txt.xz")</f>
        <v>preprocessing/TMRC20063/outputs/40freebayes_lpanamensis_v36/all_tags.txt.xz</v>
      </c>
      <c r="BQ57" s="12">
        <v>5</v>
      </c>
      <c r="BR57" s="12">
        <v>479</v>
      </c>
      <c r="BS57" s="12">
        <v>162751</v>
      </c>
      <c r="BT57" s="12">
        <v>2</v>
      </c>
      <c r="BU57" s="12" t="s">
        <v>103</v>
      </c>
      <c r="BV57" s="12" t="s">
        <v>130</v>
      </c>
      <c r="BX57" s="12" t="s">
        <v>193</v>
      </c>
      <c r="BZ57" s="12" t="s">
        <v>130</v>
      </c>
    </row>
    <row r="58" spans="1:78" ht="16.5" x14ac:dyDescent="0.2">
      <c r="A58" s="25" t="s">
        <v>289</v>
      </c>
      <c r="B58" s="13">
        <v>2411</v>
      </c>
      <c r="C58" s="12" t="s">
        <v>77</v>
      </c>
      <c r="D58" s="13" t="s">
        <v>78</v>
      </c>
      <c r="E58" s="13" t="s">
        <v>235</v>
      </c>
      <c r="F58" s="29" t="s">
        <v>80</v>
      </c>
      <c r="G58" s="13">
        <v>2411</v>
      </c>
      <c r="H58" s="15" t="s">
        <v>81</v>
      </c>
      <c r="I58" s="12" t="s">
        <v>82</v>
      </c>
      <c r="J58" s="12" t="s">
        <v>83</v>
      </c>
      <c r="K58" s="12">
        <v>2</v>
      </c>
      <c r="L58" s="16" t="s">
        <v>84</v>
      </c>
      <c r="M58" s="25" t="s">
        <v>109</v>
      </c>
      <c r="N58" s="13" t="s">
        <v>281</v>
      </c>
      <c r="O58" s="13" t="s">
        <v>87</v>
      </c>
      <c r="P58" s="12" t="s">
        <v>103</v>
      </c>
      <c r="Q58" s="25" t="s">
        <v>104</v>
      </c>
      <c r="R58" s="30">
        <v>0.96</v>
      </c>
      <c r="S58" s="66" t="s">
        <v>283</v>
      </c>
      <c r="T58" s="70" t="s">
        <v>106</v>
      </c>
      <c r="U58" s="16" t="s">
        <v>92</v>
      </c>
      <c r="V58" s="13">
        <v>20210211</v>
      </c>
      <c r="W58" s="13">
        <v>20210217</v>
      </c>
      <c r="X58" s="12">
        <v>215.4</v>
      </c>
      <c r="Y58" s="12" t="s">
        <v>93</v>
      </c>
      <c r="Z58" s="13" t="s">
        <v>109</v>
      </c>
      <c r="AA58" s="13" t="s">
        <v>109</v>
      </c>
      <c r="AB58" s="13" t="s">
        <v>109</v>
      </c>
      <c r="AC58" s="13">
        <v>30</v>
      </c>
      <c r="AD58" s="22">
        <f t="shared" si="22"/>
        <v>25.3</v>
      </c>
      <c r="AE58" s="13">
        <v>20210303</v>
      </c>
      <c r="AF58" s="13">
        <v>20210317</v>
      </c>
      <c r="AG58" s="13">
        <v>3.2</v>
      </c>
      <c r="AH58" s="13">
        <v>0.7</v>
      </c>
      <c r="AI58" s="12" t="s">
        <v>87</v>
      </c>
      <c r="AJ58" s="12">
        <v>19</v>
      </c>
      <c r="AK58" s="12" t="str">
        <f>VLOOKUP(AJ58, Indexes!$A$2:$B$49, 2)</f>
        <v>GTGAAA</v>
      </c>
      <c r="AL58" s="12">
        <v>28</v>
      </c>
      <c r="AM58" s="12">
        <v>15</v>
      </c>
      <c r="AN58" s="12">
        <v>20210427</v>
      </c>
      <c r="AU58" s="12" t="s">
        <v>255</v>
      </c>
      <c r="AW58" s="12">
        <v>20210527</v>
      </c>
      <c r="AX58" s="19">
        <v>22051253</v>
      </c>
      <c r="AY58" s="19">
        <v>17834634</v>
      </c>
      <c r="AZ58" s="20">
        <f t="shared" si="52"/>
        <v>0.80878097947540672</v>
      </c>
      <c r="BA58" s="12" t="str">
        <f t="shared" si="53"/>
        <v>preprocessing/TMRC20053/outputs/salmon_lpanamensis_v36/quant.sf</v>
      </c>
      <c r="BF58" s="12" t="str">
        <f t="shared" si="54"/>
        <v>preprocessing/TMRC20053/outputs/03hisat2_lpanamensis_v36/sno_gene_ID.count.xz</v>
      </c>
      <c r="BG58" s="19">
        <v>15384351</v>
      </c>
      <c r="BH58" s="19">
        <v>921350</v>
      </c>
      <c r="BI58" s="20">
        <f t="shared" ref="BI58:BI61" si="58">(BH58+BG58)/AY58</f>
        <v>0.91427169181044032</v>
      </c>
      <c r="BO58" s="59" t="str">
        <f t="shared" si="56"/>
        <v>preprocessing/TMRC20053/outputs/vcfutils_lpanamensis_v36/r1_trimmed_lpanamensis_v36_count.txt</v>
      </c>
      <c r="BP58" s="59" t="str">
        <f t="shared" si="57"/>
        <v>preprocessing/TMRC20053/outputs/40freebayes_lpanamensis_v36/all_tags.txt.xz</v>
      </c>
      <c r="BQ58" s="12">
        <v>4</v>
      </c>
      <c r="BR58" s="12">
        <v>667</v>
      </c>
      <c r="BS58" s="12">
        <v>255043</v>
      </c>
      <c r="BT58" s="12">
        <v>0</v>
      </c>
      <c r="BU58" s="12" t="s">
        <v>103</v>
      </c>
      <c r="BV58" s="12" t="s">
        <v>130</v>
      </c>
      <c r="BX58" s="12" t="s">
        <v>193</v>
      </c>
      <c r="BZ58" s="12" t="s">
        <v>130</v>
      </c>
    </row>
    <row r="59" spans="1:78" ht="16.5" x14ac:dyDescent="0.2">
      <c r="A59" s="25" t="s">
        <v>290</v>
      </c>
      <c r="B59" s="25">
        <v>2198</v>
      </c>
      <c r="C59" s="12" t="s">
        <v>77</v>
      </c>
      <c r="D59" s="13" t="s">
        <v>78</v>
      </c>
      <c r="E59" s="13" t="s">
        <v>235</v>
      </c>
      <c r="F59" s="29" t="s">
        <v>80</v>
      </c>
      <c r="G59" s="25">
        <v>2198</v>
      </c>
      <c r="H59" s="15" t="s">
        <v>81</v>
      </c>
      <c r="I59" s="12" t="s">
        <v>82</v>
      </c>
      <c r="J59" s="12" t="s">
        <v>83</v>
      </c>
      <c r="K59" s="12">
        <v>2</v>
      </c>
      <c r="L59" s="16" t="s">
        <v>84</v>
      </c>
      <c r="M59" s="25" t="s">
        <v>109</v>
      </c>
      <c r="N59" s="13" t="s">
        <v>281</v>
      </c>
      <c r="O59" s="13" t="s">
        <v>87</v>
      </c>
      <c r="P59" s="12" t="s">
        <v>88</v>
      </c>
      <c r="Q59" s="25" t="s">
        <v>89</v>
      </c>
      <c r="R59" s="52">
        <v>0</v>
      </c>
      <c r="S59" s="66" t="s">
        <v>291</v>
      </c>
      <c r="T59" s="16" t="s">
        <v>91</v>
      </c>
      <c r="U59" s="16" t="s">
        <v>92</v>
      </c>
      <c r="V59" s="13">
        <v>20210211</v>
      </c>
      <c r="W59" s="13">
        <v>20210217</v>
      </c>
      <c r="X59" s="12">
        <v>293.3</v>
      </c>
      <c r="Y59" s="12" t="s">
        <v>93</v>
      </c>
      <c r="Z59" s="13" t="s">
        <v>109</v>
      </c>
      <c r="AA59" s="13" t="s">
        <v>109</v>
      </c>
      <c r="AB59" s="13" t="s">
        <v>109</v>
      </c>
      <c r="AC59" s="13">
        <v>30</v>
      </c>
      <c r="AD59" s="22">
        <f t="shared" si="22"/>
        <v>26.1</v>
      </c>
      <c r="AE59" s="13">
        <v>20210303</v>
      </c>
      <c r="AF59" s="13">
        <v>20210317</v>
      </c>
      <c r="AG59" s="13">
        <v>2.4</v>
      </c>
      <c r="AH59" s="13" t="s">
        <v>292</v>
      </c>
      <c r="AI59" s="12" t="s">
        <v>87</v>
      </c>
      <c r="AJ59" s="12">
        <v>20</v>
      </c>
      <c r="AK59" s="12" t="str">
        <f>VLOOKUP(AJ59, Indexes!$A$2:$B$49, 2)</f>
        <v>GTGGCC</v>
      </c>
      <c r="AL59" s="12">
        <v>28</v>
      </c>
      <c r="AM59" s="13">
        <v>15</v>
      </c>
      <c r="AN59" s="12">
        <v>20210427</v>
      </c>
      <c r="AU59" s="12" t="s">
        <v>255</v>
      </c>
      <c r="AW59" s="12">
        <v>20210527</v>
      </c>
      <c r="AX59" s="19">
        <v>33333002</v>
      </c>
      <c r="AY59" s="19">
        <v>27246904</v>
      </c>
      <c r="AZ59" s="20">
        <f t="shared" si="52"/>
        <v>0.81741524510753638</v>
      </c>
      <c r="BA59" s="12" t="str">
        <f t="shared" si="53"/>
        <v>preprocessing/TMRC20052/outputs/salmon_lpanamensis_v36/quant.sf</v>
      </c>
      <c r="BF59" s="12" t="str">
        <f t="shared" si="54"/>
        <v>preprocessing/TMRC20052/outputs/03hisat2_lpanamensis_v36/sno_gene_ID.count.xz</v>
      </c>
      <c r="BG59" s="19">
        <v>23041163</v>
      </c>
      <c r="BH59" s="19">
        <v>1362459</v>
      </c>
      <c r="BI59" s="20">
        <f t="shared" si="58"/>
        <v>0.89564752017330118</v>
      </c>
      <c r="BO59" s="59" t="str">
        <f t="shared" si="56"/>
        <v>preprocessing/TMRC20052/outputs/vcfutils_lpanamensis_v36/r1_trimmed_lpanamensis_v36_count.txt</v>
      </c>
      <c r="BP59" s="59" t="str">
        <f t="shared" si="57"/>
        <v>preprocessing/TMRC20052/outputs/40freebayes_lpanamensis_v36/all_tags.txt.xz</v>
      </c>
      <c r="BQ59" s="12">
        <v>5</v>
      </c>
      <c r="BR59" s="12">
        <v>306</v>
      </c>
      <c r="BS59" s="12">
        <v>290092</v>
      </c>
      <c r="BT59" s="12">
        <v>6</v>
      </c>
      <c r="BU59" s="12" t="s">
        <v>88</v>
      </c>
      <c r="BV59" s="12" t="s">
        <v>97</v>
      </c>
    </row>
    <row r="60" spans="1:78" ht="16.5" x14ac:dyDescent="0.2">
      <c r="A60" s="51" t="s">
        <v>293</v>
      </c>
      <c r="B60" s="25">
        <v>2429</v>
      </c>
      <c r="C60" s="12" t="s">
        <v>77</v>
      </c>
      <c r="D60" s="13" t="s">
        <v>78</v>
      </c>
      <c r="E60" s="13" t="s">
        <v>235</v>
      </c>
      <c r="F60" s="29" t="s">
        <v>80</v>
      </c>
      <c r="G60" s="25">
        <v>2429</v>
      </c>
      <c r="H60" s="15" t="s">
        <v>81</v>
      </c>
      <c r="I60" s="12" t="s">
        <v>82</v>
      </c>
      <c r="J60" s="12" t="s">
        <v>83</v>
      </c>
      <c r="K60" s="12">
        <v>2</v>
      </c>
      <c r="L60" s="16" t="s">
        <v>84</v>
      </c>
      <c r="M60" s="25" t="s">
        <v>109</v>
      </c>
      <c r="N60" s="13" t="s">
        <v>281</v>
      </c>
      <c r="O60" s="13" t="s">
        <v>87</v>
      </c>
      <c r="P60" s="12" t="s">
        <v>88</v>
      </c>
      <c r="Q60" s="25" t="s">
        <v>89</v>
      </c>
      <c r="R60" s="52">
        <v>0</v>
      </c>
      <c r="S60" s="66" t="s">
        <v>294</v>
      </c>
      <c r="T60" s="16" t="s">
        <v>91</v>
      </c>
      <c r="U60" s="16" t="s">
        <v>92</v>
      </c>
      <c r="V60" s="13">
        <v>20210211</v>
      </c>
      <c r="W60" s="13">
        <v>20210217</v>
      </c>
      <c r="X60" s="12">
        <v>138.80000000000001</v>
      </c>
      <c r="Y60" s="12" t="s">
        <v>93</v>
      </c>
      <c r="Z60" s="13" t="s">
        <v>109</v>
      </c>
      <c r="AA60" s="13" t="s">
        <v>109</v>
      </c>
      <c r="AB60" s="13" t="s">
        <v>109</v>
      </c>
      <c r="AC60" s="13">
        <v>30</v>
      </c>
      <c r="AD60" s="22">
        <f t="shared" si="22"/>
        <v>23.5</v>
      </c>
      <c r="AE60" s="13">
        <v>20210303</v>
      </c>
      <c r="AF60" s="13">
        <v>20210317</v>
      </c>
      <c r="AG60" s="13">
        <v>5</v>
      </c>
      <c r="AH60" s="13">
        <v>0.7</v>
      </c>
      <c r="AI60" s="12" t="s">
        <v>87</v>
      </c>
      <c r="AJ60" s="12">
        <v>22</v>
      </c>
      <c r="AK60" s="12" t="str">
        <f>VLOOKUP(AJ60, Indexes!$A$2:$B$49, 2)</f>
        <v>CGTACG</v>
      </c>
      <c r="AL60" s="12">
        <v>28</v>
      </c>
      <c r="AM60" s="12">
        <v>15</v>
      </c>
      <c r="AN60" s="12">
        <v>20210427</v>
      </c>
      <c r="AU60" s="12" t="s">
        <v>279</v>
      </c>
      <c r="AW60" s="12">
        <v>20210530</v>
      </c>
      <c r="AX60" s="19">
        <v>22608328</v>
      </c>
      <c r="AY60" s="19">
        <v>19650032</v>
      </c>
      <c r="AZ60" s="20">
        <f t="shared" si="52"/>
        <v>0.86915016448805948</v>
      </c>
      <c r="BA60" s="12" t="str">
        <f t="shared" si="53"/>
        <v>preprocessing/TMRC20064/outputs/salmon_lpanamensis_v36/quant.sf</v>
      </c>
      <c r="BF60" s="12" t="str">
        <f t="shared" si="54"/>
        <v>preprocessing/TMRC20064/outputs/03hisat2_lpanamensis_v36/sno_gene_ID.count.xz</v>
      </c>
      <c r="BG60" s="19">
        <v>16264066</v>
      </c>
      <c r="BH60" s="19">
        <v>803092</v>
      </c>
      <c r="BI60" s="20">
        <f t="shared" si="58"/>
        <v>0.86855624459033964</v>
      </c>
      <c r="BO60" s="59" t="str">
        <f>CONCATENATE("preprocessing/", A60, "/outputs/vcfutils_lpanamensis_v36/r1_trimmed_lpanamensis_v36_count.txt")</f>
        <v>preprocessing/TMRC20064/outputs/vcfutils_lpanamensis_v36/r1_trimmed_lpanamensis_v36_count.txt</v>
      </c>
      <c r="BP60" s="59" t="str">
        <f t="shared" si="57"/>
        <v>preprocessing/TMRC20064/outputs/40freebayes_lpanamensis_v36/all_tags.txt.xz</v>
      </c>
      <c r="BQ60" s="12">
        <v>23</v>
      </c>
      <c r="BR60" s="12">
        <v>586</v>
      </c>
      <c r="BS60" s="12">
        <v>344969</v>
      </c>
      <c r="BT60" s="12">
        <v>4</v>
      </c>
      <c r="BU60" s="12" t="s">
        <v>88</v>
      </c>
      <c r="BV60" s="12" t="s">
        <v>97</v>
      </c>
      <c r="BX60" s="12" t="s">
        <v>119</v>
      </c>
      <c r="BZ60" s="12" t="s">
        <v>97</v>
      </c>
    </row>
    <row r="61" spans="1:78" ht="16.5" x14ac:dyDescent="0.2">
      <c r="A61" s="50" t="s">
        <v>295</v>
      </c>
      <c r="B61" s="25">
        <v>2183</v>
      </c>
      <c r="C61" s="12" t="s">
        <v>77</v>
      </c>
      <c r="D61" s="13" t="s">
        <v>78</v>
      </c>
      <c r="E61" s="13" t="s">
        <v>235</v>
      </c>
      <c r="F61" s="29" t="s">
        <v>80</v>
      </c>
      <c r="G61" s="25">
        <v>2183</v>
      </c>
      <c r="H61" s="15" t="s">
        <v>81</v>
      </c>
      <c r="I61" s="12" t="s">
        <v>82</v>
      </c>
      <c r="J61" s="12" t="s">
        <v>83</v>
      </c>
      <c r="K61" s="12">
        <v>2</v>
      </c>
      <c r="L61" s="16" t="s">
        <v>84</v>
      </c>
      <c r="M61" s="25" t="s">
        <v>109</v>
      </c>
      <c r="N61" s="13" t="s">
        <v>281</v>
      </c>
      <c r="O61" s="13" t="s">
        <v>87</v>
      </c>
      <c r="P61" s="12" t="s">
        <v>88</v>
      </c>
      <c r="Q61" s="25" t="s">
        <v>89</v>
      </c>
      <c r="R61" s="52">
        <v>0</v>
      </c>
      <c r="S61" s="66" t="s">
        <v>296</v>
      </c>
      <c r="T61" s="16" t="s">
        <v>91</v>
      </c>
      <c r="U61" s="16" t="s">
        <v>92</v>
      </c>
      <c r="V61" s="13">
        <v>20210211</v>
      </c>
      <c r="W61" s="13">
        <v>20210217</v>
      </c>
      <c r="X61" s="12">
        <v>217.2</v>
      </c>
      <c r="Y61" s="12" t="s">
        <v>93</v>
      </c>
      <c r="Z61" s="13" t="s">
        <v>109</v>
      </c>
      <c r="AA61" s="13" t="s">
        <v>109</v>
      </c>
      <c r="AB61" s="13" t="s">
        <v>109</v>
      </c>
      <c r="AC61" s="13">
        <v>30</v>
      </c>
      <c r="AD61" s="22">
        <f t="shared" si="22"/>
        <v>25.3</v>
      </c>
      <c r="AE61" s="13">
        <v>20210303</v>
      </c>
      <c r="AF61" s="13">
        <v>20210317</v>
      </c>
      <c r="AG61" s="12">
        <v>3.2</v>
      </c>
      <c r="AH61" s="12">
        <v>0.7</v>
      </c>
      <c r="AI61" s="12" t="s">
        <v>87</v>
      </c>
      <c r="AJ61" s="12">
        <v>21</v>
      </c>
      <c r="AK61" s="12" t="str">
        <f>VLOOKUP(AJ61, Indexes!$A$2:$B$49, 2)</f>
        <v>GTTTCG</v>
      </c>
      <c r="AL61" s="12">
        <v>28</v>
      </c>
      <c r="AM61" s="13">
        <v>15</v>
      </c>
      <c r="AN61" s="12">
        <v>20210427</v>
      </c>
      <c r="AU61" s="12" t="s">
        <v>237</v>
      </c>
      <c r="AW61" s="12">
        <v>20210623</v>
      </c>
      <c r="AX61" s="19">
        <v>16146603</v>
      </c>
      <c r="AY61" s="19">
        <v>11999743</v>
      </c>
      <c r="AZ61" s="20">
        <f t="shared" si="52"/>
        <v>0.7431744621453813</v>
      </c>
      <c r="BA61" s="12" t="str">
        <f t="shared" si="53"/>
        <v>preprocessing/TMRC20075/outputs/salmon_lpanamensis_v36/quant.sf</v>
      </c>
      <c r="BF61" s="12" t="str">
        <f t="shared" si="54"/>
        <v>preprocessing/TMRC20075/outputs/03hisat2_lpanamensis_v36/sno_gene_ID.count.xz</v>
      </c>
      <c r="BG61" s="25">
        <v>9543101</v>
      </c>
      <c r="BH61" s="25">
        <v>796097</v>
      </c>
      <c r="BI61" s="20">
        <f t="shared" si="58"/>
        <v>0.86161828632496551</v>
      </c>
      <c r="BP61" s="59" t="str">
        <f t="shared" si="57"/>
        <v>preprocessing/TMRC20075/outputs/40freebayes_lpanamensis_v36/all_tags.txt.xz</v>
      </c>
      <c r="BU61" s="12" t="s">
        <v>88</v>
      </c>
      <c r="BV61" s="12" t="s">
        <v>97</v>
      </c>
      <c r="BX61" s="12" t="s">
        <v>287</v>
      </c>
      <c r="BZ61" s="12" t="s">
        <v>97</v>
      </c>
    </row>
    <row r="62" spans="1:78" ht="16.5" x14ac:dyDescent="0.2">
      <c r="A62" s="25" t="s">
        <v>297</v>
      </c>
      <c r="B62" s="36">
        <v>2173</v>
      </c>
      <c r="C62" s="12" t="s">
        <v>77</v>
      </c>
      <c r="D62" s="13" t="s">
        <v>78</v>
      </c>
      <c r="E62" s="13" t="s">
        <v>235</v>
      </c>
      <c r="F62" s="29" t="s">
        <v>80</v>
      </c>
      <c r="G62" s="36">
        <v>2173</v>
      </c>
      <c r="H62" s="15" t="s">
        <v>81</v>
      </c>
      <c r="I62" s="12" t="s">
        <v>82</v>
      </c>
      <c r="J62" s="12" t="s">
        <v>83</v>
      </c>
      <c r="K62" s="12">
        <v>2</v>
      </c>
      <c r="L62" s="16" t="s">
        <v>84</v>
      </c>
      <c r="M62" s="25" t="s">
        <v>109</v>
      </c>
      <c r="N62" s="13" t="s">
        <v>281</v>
      </c>
      <c r="O62" s="13" t="s">
        <v>87</v>
      </c>
      <c r="P62" s="12" t="s">
        <v>88</v>
      </c>
      <c r="Q62" s="25" t="s">
        <v>89</v>
      </c>
      <c r="R62" s="26">
        <v>0.06</v>
      </c>
      <c r="S62" s="66" t="s">
        <v>298</v>
      </c>
      <c r="T62" s="16" t="s">
        <v>91</v>
      </c>
      <c r="U62" s="16" t="s">
        <v>92</v>
      </c>
      <c r="V62" s="12">
        <v>20210319</v>
      </c>
      <c r="W62" s="60">
        <v>20210323</v>
      </c>
      <c r="X62" s="12">
        <v>854</v>
      </c>
      <c r="Y62" s="12" t="s">
        <v>87</v>
      </c>
      <c r="Z62" s="13" t="s">
        <v>109</v>
      </c>
      <c r="AA62" s="13" t="s">
        <v>109</v>
      </c>
      <c r="AB62" s="13" t="s">
        <v>109</v>
      </c>
      <c r="AC62" s="13">
        <v>30</v>
      </c>
      <c r="AD62" s="22">
        <f t="shared" si="22"/>
        <v>27.68</v>
      </c>
      <c r="AE62" s="12">
        <v>20210324</v>
      </c>
      <c r="AF62" s="12">
        <v>20210329</v>
      </c>
      <c r="AG62" s="12">
        <v>0.82</v>
      </c>
      <c r="AH62" s="12">
        <v>0.7</v>
      </c>
      <c r="AI62" s="13" t="s">
        <v>87</v>
      </c>
      <c r="AJ62" s="13">
        <v>11</v>
      </c>
      <c r="AK62" s="12" t="str">
        <f>VLOOKUP(AJ62, Indexes!$A$2:$B$49, 2)</f>
        <v>GGCTAC</v>
      </c>
      <c r="AL62" s="12">
        <v>28</v>
      </c>
      <c r="AM62" s="13">
        <v>15</v>
      </c>
      <c r="AN62" s="12">
        <v>20210427</v>
      </c>
      <c r="AU62" s="12" t="s">
        <v>255</v>
      </c>
      <c r="AW62" s="12">
        <v>20210527</v>
      </c>
      <c r="AX62" s="19">
        <v>28719647</v>
      </c>
      <c r="AY62" s="19">
        <v>23645803</v>
      </c>
      <c r="AZ62" s="20">
        <f t="shared" ref="AZ62:AZ64" si="59">AY62/AX62</f>
        <v>0.82333195112042989</v>
      </c>
      <c r="BA62" s="12" t="str">
        <f t="shared" ref="BA62:BA64" si="60">CONCATENATE("preprocessing/",A62, "/outputs/salmon_lpanamensis_v36/quant.sf")</f>
        <v>preprocessing/TMRC20051/outputs/salmon_lpanamensis_v36/quant.sf</v>
      </c>
      <c r="BF62" s="12" t="str">
        <f t="shared" si="54"/>
        <v>preprocessing/TMRC20051/outputs/03hisat2_lpanamensis_v36/sno_gene_ID.count.xz</v>
      </c>
      <c r="BG62" s="19">
        <v>19691708</v>
      </c>
      <c r="BH62" s="19">
        <v>1126112</v>
      </c>
      <c r="BI62" s="20">
        <f t="shared" ref="BI62:BI64" si="61">(BH62+BG62)/AY62</f>
        <v>0.88040232763505644</v>
      </c>
      <c r="BO62" s="59" t="str">
        <f t="shared" ref="BO62:BO63" si="62">CONCATENATE("preprocessing/", A62, "/outputs/vcfutils_lpanamensis_v36/r1_trimmed_lpanamensis_v36_count.txt")</f>
        <v>preprocessing/TMRC20051/outputs/vcfutils_lpanamensis_v36/r1_trimmed_lpanamensis_v36_count.txt</v>
      </c>
      <c r="BP62" s="59" t="str">
        <f t="shared" si="57"/>
        <v>preprocessing/TMRC20051/outputs/40freebayes_lpanamensis_v36/all_tags.txt.xz</v>
      </c>
      <c r="BQ62" s="12">
        <v>34</v>
      </c>
      <c r="BR62" s="12">
        <v>197</v>
      </c>
      <c r="BS62" s="12">
        <v>253785</v>
      </c>
      <c r="BT62" s="12">
        <v>9</v>
      </c>
      <c r="BU62" s="12" t="s">
        <v>88</v>
      </c>
      <c r="BV62" s="12" t="s">
        <v>97</v>
      </c>
      <c r="BX62" s="12" t="s">
        <v>119</v>
      </c>
      <c r="BZ62" s="12" t="s">
        <v>97</v>
      </c>
    </row>
    <row r="63" spans="1:78" ht="16.5" x14ac:dyDescent="0.2">
      <c r="A63" s="25" t="s">
        <v>299</v>
      </c>
      <c r="B63" s="36">
        <v>2272</v>
      </c>
      <c r="C63" s="12" t="s">
        <v>77</v>
      </c>
      <c r="D63" s="13" t="s">
        <v>78</v>
      </c>
      <c r="E63" s="13" t="s">
        <v>235</v>
      </c>
      <c r="F63" s="29" t="s">
        <v>80</v>
      </c>
      <c r="G63" s="36">
        <v>2272</v>
      </c>
      <c r="H63" s="15" t="s">
        <v>81</v>
      </c>
      <c r="I63" s="12" t="s">
        <v>82</v>
      </c>
      <c r="J63" s="12" t="s">
        <v>83</v>
      </c>
      <c r="K63" s="12">
        <v>2</v>
      </c>
      <c r="L63" s="16" t="s">
        <v>84</v>
      </c>
      <c r="M63" s="25" t="s">
        <v>109</v>
      </c>
      <c r="N63" s="13" t="s">
        <v>281</v>
      </c>
      <c r="O63" s="13" t="s">
        <v>87</v>
      </c>
      <c r="P63" s="12" t="s">
        <v>103</v>
      </c>
      <c r="Q63" s="25" t="s">
        <v>104</v>
      </c>
      <c r="R63" s="26">
        <v>0.94</v>
      </c>
      <c r="S63" s="66" t="s">
        <v>260</v>
      </c>
      <c r="T63" s="70" t="s">
        <v>106</v>
      </c>
      <c r="U63" s="16" t="s">
        <v>92</v>
      </c>
      <c r="V63" s="12">
        <v>20210319</v>
      </c>
      <c r="W63" s="60">
        <v>20210323</v>
      </c>
      <c r="X63" s="12">
        <v>1261</v>
      </c>
      <c r="Y63" s="12" t="s">
        <v>87</v>
      </c>
      <c r="Z63" s="13" t="s">
        <v>109</v>
      </c>
      <c r="AA63" s="13" t="s">
        <v>109</v>
      </c>
      <c r="AB63" s="13" t="s">
        <v>109</v>
      </c>
      <c r="AC63" s="13">
        <v>30</v>
      </c>
      <c r="AD63" s="22">
        <f t="shared" si="22"/>
        <v>27.94</v>
      </c>
      <c r="AE63" s="12">
        <v>20210324</v>
      </c>
      <c r="AF63" s="12">
        <v>20210329</v>
      </c>
      <c r="AG63" s="12">
        <v>0.56000000000000005</v>
      </c>
      <c r="AH63" s="12">
        <v>0.7</v>
      </c>
      <c r="AI63" s="13" t="s">
        <v>87</v>
      </c>
      <c r="AJ63" s="13">
        <v>12</v>
      </c>
      <c r="AK63" s="12" t="str">
        <f>VLOOKUP(AJ63, Indexes!$A$2:$B$49, 2)</f>
        <v>CTTGTA</v>
      </c>
      <c r="AL63" s="12">
        <v>28</v>
      </c>
      <c r="AM63" s="13">
        <v>15</v>
      </c>
      <c r="AN63" s="12">
        <v>20210427</v>
      </c>
      <c r="AU63" s="12" t="s">
        <v>255</v>
      </c>
      <c r="AW63" s="12">
        <v>20210527</v>
      </c>
      <c r="AX63" s="19">
        <v>22363596</v>
      </c>
      <c r="AY63" s="19">
        <v>17886233</v>
      </c>
      <c r="AZ63" s="20">
        <f t="shared" si="59"/>
        <v>0.79979235003172122</v>
      </c>
      <c r="BA63" s="12" t="str">
        <f t="shared" si="60"/>
        <v>preprocessing/TMRC20050/outputs/salmon_lpanamensis_v36/quant.sf</v>
      </c>
      <c r="BF63" s="12" t="str">
        <f t="shared" si="54"/>
        <v>preprocessing/TMRC20050/outputs/03hisat2_lpanamensis_v36/sno_gene_ID.count.xz</v>
      </c>
      <c r="BG63" s="19">
        <v>15627552</v>
      </c>
      <c r="BH63" s="19">
        <v>832120</v>
      </c>
      <c r="BI63" s="20">
        <f t="shared" si="61"/>
        <v>0.92024251277504887</v>
      </c>
      <c r="BO63" s="59" t="str">
        <f t="shared" si="62"/>
        <v>preprocessing/TMRC20050/outputs/vcfutils_lpanamensis_v36/r1_trimmed_lpanamensis_v36_count.txt</v>
      </c>
      <c r="BP63" s="59" t="str">
        <f t="shared" si="57"/>
        <v>preprocessing/TMRC20050/outputs/40freebayes_lpanamensis_v36/all_tags.txt.xz</v>
      </c>
      <c r="BQ63" s="12">
        <v>4</v>
      </c>
      <c r="BR63" s="12">
        <v>55</v>
      </c>
      <c r="BS63" s="12">
        <v>101616</v>
      </c>
      <c r="BT63" s="12">
        <v>0</v>
      </c>
      <c r="BU63" s="12" t="s">
        <v>103</v>
      </c>
      <c r="BV63" s="12" t="s">
        <v>130</v>
      </c>
      <c r="BX63" s="12" t="s">
        <v>225</v>
      </c>
      <c r="BZ63" s="12" t="s">
        <v>130</v>
      </c>
    </row>
    <row r="64" spans="1:78" ht="16.5" x14ac:dyDescent="0.2">
      <c r="A64" s="25" t="s">
        <v>300</v>
      </c>
      <c r="B64" s="36">
        <v>2330</v>
      </c>
      <c r="C64" s="12" t="s">
        <v>77</v>
      </c>
      <c r="D64" s="13" t="s">
        <v>78</v>
      </c>
      <c r="E64" s="13" t="s">
        <v>235</v>
      </c>
      <c r="F64" s="29" t="s">
        <v>80</v>
      </c>
      <c r="G64" s="36">
        <v>2330</v>
      </c>
      <c r="H64" s="15" t="s">
        <v>81</v>
      </c>
      <c r="I64" s="12" t="s">
        <v>82</v>
      </c>
      <c r="J64" s="12" t="s">
        <v>83</v>
      </c>
      <c r="K64" s="12">
        <v>2</v>
      </c>
      <c r="L64" s="16" t="s">
        <v>84</v>
      </c>
      <c r="M64" s="25" t="s">
        <v>109</v>
      </c>
      <c r="N64" s="13" t="s">
        <v>281</v>
      </c>
      <c r="O64" s="13" t="s">
        <v>87</v>
      </c>
      <c r="P64" s="12" t="s">
        <v>103</v>
      </c>
      <c r="Q64" s="25" t="s">
        <v>104</v>
      </c>
      <c r="R64" s="26">
        <v>0.94</v>
      </c>
      <c r="S64" s="66" t="s">
        <v>301</v>
      </c>
      <c r="T64" s="70" t="s">
        <v>106</v>
      </c>
      <c r="U64" s="16" t="s">
        <v>92</v>
      </c>
      <c r="V64" s="12">
        <v>20210319</v>
      </c>
      <c r="W64" s="60">
        <v>20210323</v>
      </c>
      <c r="X64" s="12">
        <v>889</v>
      </c>
      <c r="Y64" s="12" t="s">
        <v>87</v>
      </c>
      <c r="Z64" s="13" t="s">
        <v>109</v>
      </c>
      <c r="AA64" s="13" t="s">
        <v>109</v>
      </c>
      <c r="AB64" s="13" t="s">
        <v>109</v>
      </c>
      <c r="AC64" s="13">
        <v>30</v>
      </c>
      <c r="AD64" s="22">
        <f t="shared" si="22"/>
        <v>27.71</v>
      </c>
      <c r="AE64" s="12">
        <v>20210324</v>
      </c>
      <c r="AF64" s="12">
        <v>20210329</v>
      </c>
      <c r="AG64" s="12">
        <v>0.79</v>
      </c>
      <c r="AH64" s="12">
        <v>0.7</v>
      </c>
      <c r="AI64" s="13" t="s">
        <v>87</v>
      </c>
      <c r="AJ64" s="13">
        <v>13</v>
      </c>
      <c r="AK64" s="12" t="str">
        <f>VLOOKUP(AJ64, Indexes!$A$2:$B$49, 2)</f>
        <v>AGTCAA</v>
      </c>
      <c r="AL64" s="12">
        <v>28</v>
      </c>
      <c r="AM64" s="13">
        <v>15</v>
      </c>
      <c r="AN64" s="12">
        <v>20210427</v>
      </c>
      <c r="AU64" s="12" t="s">
        <v>255</v>
      </c>
      <c r="AW64" s="12">
        <v>20210623</v>
      </c>
      <c r="AX64" s="19">
        <v>46673352</v>
      </c>
      <c r="AY64" s="19">
        <v>36041458</v>
      </c>
      <c r="AZ64" s="20">
        <f t="shared" si="59"/>
        <v>0.7722063330698854</v>
      </c>
      <c r="BA64" s="12" t="str">
        <f t="shared" si="60"/>
        <v>preprocessing/TMRC20049/outputs/salmon_lpanamensis_v36/quant.sf</v>
      </c>
      <c r="BF64" s="12" t="str">
        <f t="shared" si="54"/>
        <v>preprocessing/TMRC20049/outputs/03hisat2_lpanamensis_v36/sno_gene_ID.count.xz</v>
      </c>
      <c r="BG64" s="25">
        <v>30964585</v>
      </c>
      <c r="BH64" s="25">
        <v>2089749</v>
      </c>
      <c r="BI64" s="20">
        <f t="shared" si="61"/>
        <v>0.91711977911659404</v>
      </c>
      <c r="BP64" s="59" t="str">
        <f t="shared" si="57"/>
        <v>preprocessing/TMRC20049/outputs/40freebayes_lpanamensis_v36/all_tags.txt.xz</v>
      </c>
      <c r="BU64" s="12" t="s">
        <v>103</v>
      </c>
      <c r="BV64" s="12" t="s">
        <v>130</v>
      </c>
      <c r="BX64" s="12" t="s">
        <v>225</v>
      </c>
      <c r="BZ64" s="12" t="s">
        <v>130</v>
      </c>
    </row>
    <row r="65" spans="1:78" ht="16.5" x14ac:dyDescent="0.2">
      <c r="A65" s="51" t="s">
        <v>302</v>
      </c>
      <c r="B65" s="36">
        <v>2472</v>
      </c>
      <c r="C65" s="12" t="s">
        <v>77</v>
      </c>
      <c r="D65" s="13" t="s">
        <v>78</v>
      </c>
      <c r="E65" s="13" t="s">
        <v>235</v>
      </c>
      <c r="F65" s="29" t="s">
        <v>80</v>
      </c>
      <c r="G65" s="36">
        <v>2472</v>
      </c>
      <c r="H65" s="15" t="s">
        <v>81</v>
      </c>
      <c r="I65" s="12" t="s">
        <v>82</v>
      </c>
      <c r="J65" s="12" t="s">
        <v>83</v>
      </c>
      <c r="K65" s="12">
        <v>2</v>
      </c>
      <c r="L65" s="16" t="s">
        <v>84</v>
      </c>
      <c r="M65" s="25" t="s">
        <v>109</v>
      </c>
      <c r="N65" s="13" t="s">
        <v>281</v>
      </c>
      <c r="O65" s="13" t="s">
        <v>87</v>
      </c>
      <c r="P65" s="12" t="s">
        <v>88</v>
      </c>
      <c r="Q65" s="25" t="s">
        <v>89</v>
      </c>
      <c r="R65" s="26">
        <v>0.03</v>
      </c>
      <c r="S65" s="66" t="s">
        <v>303</v>
      </c>
      <c r="T65" s="16" t="s">
        <v>91</v>
      </c>
      <c r="U65" s="16" t="s">
        <v>92</v>
      </c>
      <c r="V65" s="12">
        <v>20210319</v>
      </c>
      <c r="W65" s="60">
        <v>20210323</v>
      </c>
      <c r="X65" s="12">
        <v>617</v>
      </c>
      <c r="Y65" s="12" t="s">
        <v>87</v>
      </c>
      <c r="Z65" s="13" t="s">
        <v>109</v>
      </c>
      <c r="AA65" s="13" t="s">
        <v>109</v>
      </c>
      <c r="AB65" s="13" t="s">
        <v>109</v>
      </c>
      <c r="AC65" s="13">
        <v>30</v>
      </c>
      <c r="AD65" s="22">
        <f t="shared" si="22"/>
        <v>27.37</v>
      </c>
      <c r="AE65" s="12">
        <v>20210324</v>
      </c>
      <c r="AF65" s="12">
        <v>20210329</v>
      </c>
      <c r="AG65" s="12">
        <v>1.1299999999999999</v>
      </c>
      <c r="AH65" s="12">
        <v>0.7</v>
      </c>
      <c r="AI65" s="13" t="s">
        <v>87</v>
      </c>
      <c r="AJ65" s="13">
        <v>15</v>
      </c>
      <c r="AK65" s="12" t="str">
        <f>VLOOKUP(AJ65, Indexes!$A$2:$B$49, 2)</f>
        <v>ATGTCA</v>
      </c>
      <c r="AL65" s="12">
        <v>28</v>
      </c>
      <c r="AM65" s="13">
        <v>15</v>
      </c>
      <c r="AN65" s="12">
        <v>20210427</v>
      </c>
      <c r="AU65" s="12" t="s">
        <v>279</v>
      </c>
      <c r="AW65" s="12">
        <v>20210530</v>
      </c>
      <c r="AX65" s="19">
        <v>27815746</v>
      </c>
      <c r="AY65" s="19">
        <v>22592628</v>
      </c>
      <c r="AZ65" s="20">
        <f t="shared" ref="AZ65" si="63">AY65/AX65</f>
        <v>0.81222441418612323</v>
      </c>
      <c r="BA65" s="12" t="str">
        <f t="shared" ref="BA65:BA67" si="64">CONCATENATE("preprocessing/",A65, "/outputs/salmon_lpanamensis_v36/quant.sf")</f>
        <v>preprocessing/TMRC20062/outputs/salmon_lpanamensis_v36/quant.sf</v>
      </c>
      <c r="BF65" s="12" t="str">
        <f t="shared" si="54"/>
        <v>preprocessing/TMRC20062/outputs/03hisat2_lpanamensis_v36/sno_gene_ID.count.xz</v>
      </c>
      <c r="BG65" s="19">
        <v>18587770</v>
      </c>
      <c r="BH65" s="19">
        <v>1024146</v>
      </c>
      <c r="BI65" s="20">
        <f t="shared" ref="BI65:BI67" si="65">(BH65+BG65)/AY65</f>
        <v>0.86806705266868467</v>
      </c>
      <c r="BO65" s="59" t="str">
        <f>CONCATENATE("preprocessing/", A65, "/outputs/vcfutils_lpanamensis_v36/r1_trimmed_lpanamensis_v36_count.txt")</f>
        <v>preprocessing/TMRC20062/outputs/vcfutils_lpanamensis_v36/r1_trimmed_lpanamensis_v36_count.txt</v>
      </c>
      <c r="BP65" s="59" t="str">
        <f t="shared" si="57"/>
        <v>preprocessing/TMRC20062/outputs/40freebayes_lpanamensis_v36/all_tags.txt.xz</v>
      </c>
      <c r="BQ65" s="12">
        <v>8</v>
      </c>
      <c r="BR65" s="12">
        <v>392</v>
      </c>
      <c r="BS65" s="12">
        <v>251280</v>
      </c>
      <c r="BT65" s="12">
        <v>4</v>
      </c>
      <c r="BU65" s="12" t="s">
        <v>88</v>
      </c>
      <c r="BV65" s="12" t="s">
        <v>97</v>
      </c>
      <c r="BX65" s="12" t="s">
        <v>147</v>
      </c>
      <c r="BZ65" s="12" t="s">
        <v>97</v>
      </c>
    </row>
    <row r="66" spans="1:78" ht="16.5" x14ac:dyDescent="0.25">
      <c r="A66" s="12" t="s">
        <v>304</v>
      </c>
      <c r="B66" s="36">
        <v>2439</v>
      </c>
      <c r="C66" s="12" t="s">
        <v>77</v>
      </c>
      <c r="D66" s="13" t="s">
        <v>78</v>
      </c>
      <c r="E66" s="12" t="s">
        <v>251</v>
      </c>
      <c r="F66" s="29" t="s">
        <v>80</v>
      </c>
      <c r="G66" s="36">
        <v>2439</v>
      </c>
      <c r="H66" s="15" t="s">
        <v>81</v>
      </c>
      <c r="I66" s="12" t="s">
        <v>82</v>
      </c>
      <c r="J66" s="12" t="s">
        <v>83</v>
      </c>
      <c r="K66" s="12">
        <v>2</v>
      </c>
      <c r="L66" s="16" t="s">
        <v>84</v>
      </c>
      <c r="M66" s="25" t="s">
        <v>109</v>
      </c>
      <c r="N66" s="13" t="s">
        <v>281</v>
      </c>
      <c r="O66" s="13" t="s">
        <v>87</v>
      </c>
      <c r="P66" s="12" t="s">
        <v>103</v>
      </c>
      <c r="Q66" s="25" t="s">
        <v>104</v>
      </c>
      <c r="R66" s="26">
        <v>0.94</v>
      </c>
      <c r="S66" s="68" t="s">
        <v>201</v>
      </c>
      <c r="T66" s="70" t="s">
        <v>106</v>
      </c>
      <c r="U66" s="16" t="s">
        <v>92</v>
      </c>
      <c r="V66" s="13">
        <v>20210913</v>
      </c>
      <c r="W66" s="13">
        <v>20211111</v>
      </c>
      <c r="X66" s="13">
        <v>530</v>
      </c>
      <c r="Y66" s="13" t="s">
        <v>93</v>
      </c>
      <c r="Z66" s="12" t="s">
        <v>109</v>
      </c>
      <c r="AA66" s="40" t="s">
        <v>109</v>
      </c>
      <c r="AB66" s="40" t="s">
        <v>109</v>
      </c>
      <c r="AC66" s="13">
        <v>30</v>
      </c>
      <c r="AD66" s="22">
        <f t="shared" si="22"/>
        <v>27.6</v>
      </c>
      <c r="AE66" s="12">
        <v>20211213</v>
      </c>
      <c r="AF66" s="12">
        <v>20211223</v>
      </c>
      <c r="AG66" s="12">
        <v>0.9</v>
      </c>
      <c r="AH66" s="12">
        <v>0.5</v>
      </c>
      <c r="AI66" s="13"/>
      <c r="AJ66" s="13">
        <v>27</v>
      </c>
      <c r="AK66" s="64" t="s">
        <v>305</v>
      </c>
      <c r="AL66" s="13">
        <v>28</v>
      </c>
      <c r="AM66" s="13">
        <v>15</v>
      </c>
      <c r="AN66" s="13">
        <v>20220103</v>
      </c>
      <c r="AX66" s="54">
        <v>49338250</v>
      </c>
      <c r="AY66" s="54">
        <v>45240603</v>
      </c>
      <c r="AZ66" s="20">
        <f t="shared" ref="AZ66:AZ68" si="66">AY66/AX66</f>
        <v>0.91694786499318481</v>
      </c>
      <c r="BA66" s="12" t="str">
        <f t="shared" si="64"/>
        <v>preprocessing/TMRC20110/outputs/salmon_lpanamensis_v36/quant.sf</v>
      </c>
      <c r="BF66" s="12" t="str">
        <f t="shared" ref="BF66:BF68" si="67">CONCATENATE("preprocessing/", A66, "/outputs/03hisat2_lpanamensis_v36/sno_gene_ID.count.xz")</f>
        <v>preprocessing/TMRC20110/outputs/03hisat2_lpanamensis_v36/sno_gene_ID.count.xz</v>
      </c>
      <c r="BG66" s="54">
        <v>39964347</v>
      </c>
      <c r="BH66" s="54">
        <v>2232699</v>
      </c>
      <c r="BI66" s="20">
        <f t="shared" si="65"/>
        <v>0.9327251009452725</v>
      </c>
      <c r="BP66" s="59" t="str">
        <f t="shared" si="57"/>
        <v>preprocessing/TMRC20110/outputs/40freebayes_lpanamensis_v36/all_tags.txt.xz</v>
      </c>
      <c r="BU66" s="12" t="s">
        <v>103</v>
      </c>
      <c r="BV66" s="12" t="s">
        <v>130</v>
      </c>
      <c r="BX66" s="12" t="s">
        <v>107</v>
      </c>
      <c r="BZ66" s="12" t="s">
        <v>130</v>
      </c>
    </row>
    <row r="67" spans="1:78" ht="16.5" x14ac:dyDescent="0.25">
      <c r="A67" s="12" t="s">
        <v>306</v>
      </c>
      <c r="B67" s="36">
        <v>2331</v>
      </c>
      <c r="C67" s="12" t="s">
        <v>77</v>
      </c>
      <c r="D67" s="13" t="s">
        <v>78</v>
      </c>
      <c r="E67" s="13" t="s">
        <v>235</v>
      </c>
      <c r="F67" s="29" t="s">
        <v>80</v>
      </c>
      <c r="G67" s="36">
        <v>2331</v>
      </c>
      <c r="H67" s="15" t="s">
        <v>81</v>
      </c>
      <c r="I67" s="12" t="s">
        <v>82</v>
      </c>
      <c r="J67" s="12" t="s">
        <v>83</v>
      </c>
      <c r="K67" s="12">
        <v>2</v>
      </c>
      <c r="L67" s="16" t="s">
        <v>84</v>
      </c>
      <c r="M67" s="25" t="s">
        <v>109</v>
      </c>
      <c r="N67" s="13" t="s">
        <v>281</v>
      </c>
      <c r="O67" s="13" t="s">
        <v>87</v>
      </c>
      <c r="P67" s="12" t="s">
        <v>88</v>
      </c>
      <c r="Q67" s="25" t="s">
        <v>89</v>
      </c>
      <c r="R67" s="52">
        <v>0</v>
      </c>
      <c r="S67" s="66" t="s">
        <v>307</v>
      </c>
      <c r="T67" s="16" t="s">
        <v>91</v>
      </c>
      <c r="U67" s="16" t="s">
        <v>92</v>
      </c>
      <c r="V67" s="12">
        <v>20210319</v>
      </c>
      <c r="W67" s="60">
        <v>20210323</v>
      </c>
      <c r="X67" s="12">
        <v>1002</v>
      </c>
      <c r="Y67" s="12" t="s">
        <v>87</v>
      </c>
      <c r="Z67" s="13" t="s">
        <v>109</v>
      </c>
      <c r="AA67" s="13" t="s">
        <v>109</v>
      </c>
      <c r="AB67" s="13" t="s">
        <v>109</v>
      </c>
      <c r="AC67" s="13">
        <v>30</v>
      </c>
      <c r="AD67" s="22">
        <f t="shared" si="22"/>
        <v>27.8</v>
      </c>
      <c r="AE67" s="12">
        <v>20210324</v>
      </c>
      <c r="AF67" s="12">
        <v>20210329</v>
      </c>
      <c r="AG67" s="12">
        <v>0.7</v>
      </c>
      <c r="AH67" s="12">
        <v>0.7</v>
      </c>
      <c r="AI67" s="13" t="s">
        <v>87</v>
      </c>
      <c r="AJ67" s="13">
        <v>25</v>
      </c>
      <c r="AK67" s="12" t="str">
        <f>VLOOKUP(AJ67, Indexes!$A$2:$B$49, 2)</f>
        <v>ACTGAT</v>
      </c>
      <c r="AL67" s="13">
        <v>28</v>
      </c>
      <c r="AM67" s="13">
        <v>15</v>
      </c>
      <c r="AN67" s="12">
        <v>20210427</v>
      </c>
      <c r="AU67" s="12" t="s">
        <v>308</v>
      </c>
      <c r="AW67" s="12">
        <v>20211006</v>
      </c>
      <c r="AX67" s="53">
        <v>21703509</v>
      </c>
      <c r="AY67" s="53">
        <v>19981385</v>
      </c>
      <c r="AZ67" s="20">
        <f t="shared" si="66"/>
        <v>0.92065227793348992</v>
      </c>
      <c r="BA67" s="12" t="str">
        <f t="shared" si="64"/>
        <v>preprocessing/TMRC20080/outputs/salmon_lpanamensis_v36/quant.sf</v>
      </c>
      <c r="BF67" s="12" t="str">
        <f t="shared" si="67"/>
        <v>preprocessing/TMRC20080/outputs/03hisat2_lpanamensis_v36/sno_gene_ID.count.xz</v>
      </c>
      <c r="BG67" s="54">
        <v>16795194</v>
      </c>
      <c r="BH67" s="54">
        <v>870794</v>
      </c>
      <c r="BI67" s="20">
        <f t="shared" si="65"/>
        <v>0.88412229682777244</v>
      </c>
      <c r="BO67" s="59" t="str">
        <f>CONCATENATE("preprocessing/", A67, "/outputs/vcfutils_lpanamensis_v36/", A67, "_lpanamensis_v36_genome-paired_lpanamensis_v36_count.txt")</f>
        <v>preprocessing/TMRC20080/outputs/vcfutils_lpanamensis_v36/TMRC20080_lpanamensis_v36_genome-paired_lpanamensis_v36_count.txt</v>
      </c>
      <c r="BP67" s="59" t="str">
        <f t="shared" si="57"/>
        <v>preprocessing/TMRC20080/outputs/40freebayes_lpanamensis_v36/all_tags.txt.xz</v>
      </c>
      <c r="BQ67" s="12">
        <v>7</v>
      </c>
      <c r="BR67" s="12">
        <v>79</v>
      </c>
      <c r="BS67" s="12">
        <v>215782</v>
      </c>
      <c r="BT67" s="12">
        <v>8</v>
      </c>
      <c r="BU67" s="12" t="s">
        <v>88</v>
      </c>
      <c r="BV67" s="12" t="s">
        <v>97</v>
      </c>
      <c r="BX67" s="12" t="s">
        <v>119</v>
      </c>
      <c r="BZ67" s="12" t="s">
        <v>97</v>
      </c>
    </row>
    <row r="68" spans="1:78" ht="16.5" x14ac:dyDescent="0.2">
      <c r="A68" s="25" t="s">
        <v>309</v>
      </c>
      <c r="B68" s="36">
        <v>6957</v>
      </c>
      <c r="C68" s="12" t="s">
        <v>77</v>
      </c>
      <c r="D68" s="13" t="s">
        <v>78</v>
      </c>
      <c r="E68" s="13" t="s">
        <v>235</v>
      </c>
      <c r="F68" s="29" t="s">
        <v>80</v>
      </c>
      <c r="G68" s="36">
        <v>6957</v>
      </c>
      <c r="H68" s="15" t="s">
        <v>81</v>
      </c>
      <c r="I68" s="12" t="s">
        <v>82</v>
      </c>
      <c r="J68" s="12" t="s">
        <v>83</v>
      </c>
      <c r="K68" s="12">
        <v>2</v>
      </c>
      <c r="L68" s="16" t="s">
        <v>84</v>
      </c>
      <c r="M68" s="25" t="s">
        <v>101</v>
      </c>
      <c r="N68" s="13" t="s">
        <v>102</v>
      </c>
      <c r="O68" s="13" t="s">
        <v>87</v>
      </c>
      <c r="P68" s="12" t="s">
        <v>88</v>
      </c>
      <c r="Q68" s="25" t="s">
        <v>89</v>
      </c>
      <c r="R68" s="26">
        <v>0.25</v>
      </c>
      <c r="S68" s="66" t="s">
        <v>216</v>
      </c>
      <c r="T68" s="16" t="s">
        <v>91</v>
      </c>
      <c r="U68" s="16" t="s">
        <v>92</v>
      </c>
      <c r="V68" s="12">
        <v>20210319</v>
      </c>
      <c r="W68" s="60">
        <v>20210323</v>
      </c>
      <c r="X68" s="12">
        <v>1722</v>
      </c>
      <c r="Y68" s="12" t="s">
        <v>87</v>
      </c>
      <c r="Z68" s="13" t="s">
        <v>109</v>
      </c>
      <c r="AA68" s="13" t="s">
        <v>109</v>
      </c>
      <c r="AB68" s="13" t="s">
        <v>109</v>
      </c>
      <c r="AC68" s="13">
        <v>30</v>
      </c>
      <c r="AD68" s="22">
        <f>AC68-(1.5+AG68)</f>
        <v>28.09</v>
      </c>
      <c r="AE68" s="12">
        <v>20210324</v>
      </c>
      <c r="AF68" s="12">
        <v>20210329</v>
      </c>
      <c r="AG68" s="12">
        <v>0.41</v>
      </c>
      <c r="AH68" s="12">
        <v>0.7</v>
      </c>
      <c r="AI68" s="13" t="s">
        <v>87</v>
      </c>
      <c r="AJ68" s="13">
        <v>2</v>
      </c>
      <c r="AK68" s="12" t="str">
        <f>VLOOKUP(AJ68, Indexes!$A$2:$B$49, 2)</f>
        <v>CGATGT</v>
      </c>
      <c r="AL68" s="13">
        <v>28</v>
      </c>
      <c r="AM68" s="13">
        <v>15</v>
      </c>
      <c r="AN68" s="12">
        <v>20210427</v>
      </c>
      <c r="AU68" s="12" t="s">
        <v>255</v>
      </c>
      <c r="AW68" s="12">
        <v>20210527</v>
      </c>
      <c r="AX68" s="19">
        <v>27542625</v>
      </c>
      <c r="AY68" s="19">
        <v>23776513</v>
      </c>
      <c r="AZ68" s="20">
        <f t="shared" si="66"/>
        <v>0.86326241598249986</v>
      </c>
      <c r="BA68" s="12" t="str">
        <f t="shared" ref="BA68" si="68">CONCATENATE("preprocessing/",A68, "/outputs/salmon_lpanamensis_v36/quant.sf")</f>
        <v>preprocessing/TMRC20043/outputs/salmon_lpanamensis_v36/quant.sf</v>
      </c>
      <c r="BF68" s="12" t="str">
        <f t="shared" si="67"/>
        <v>preprocessing/TMRC20043/outputs/03hisat2_lpanamensis_v36/sno_gene_ID.count.xz</v>
      </c>
      <c r="BG68" s="19">
        <v>20493931</v>
      </c>
      <c r="BH68" s="19">
        <v>1079285</v>
      </c>
      <c r="BI68" s="20">
        <f t="shared" ref="BI68" si="69">(BH68+BG68)/AY68</f>
        <v>0.90733304753308441</v>
      </c>
      <c r="BO68" s="59" t="str">
        <f>CONCATENATE("preprocessing/", A68, "/outputs/vcfutils_lpanamensis_v36/r1_trimmed_lpanamensis_v36_count.txt")</f>
        <v>preprocessing/TMRC20043/outputs/vcfutils_lpanamensis_v36/r1_trimmed_lpanamensis_v36_count.txt</v>
      </c>
      <c r="BP68" s="59" t="str">
        <f t="shared" si="57"/>
        <v>preprocessing/TMRC20043/outputs/40freebayes_lpanamensis_v36/all_tags.txt.xz</v>
      </c>
      <c r="BQ68" s="12">
        <v>6</v>
      </c>
      <c r="BR68" s="12">
        <v>38</v>
      </c>
      <c r="BS68" s="12">
        <v>202856</v>
      </c>
      <c r="BT68" s="12">
        <v>3</v>
      </c>
      <c r="BU68" s="12" t="s">
        <v>88</v>
      </c>
      <c r="BV68" s="12" t="s">
        <v>97</v>
      </c>
      <c r="BX68" s="12" t="s">
        <v>119</v>
      </c>
      <c r="BZ68" s="12" t="s">
        <v>97</v>
      </c>
    </row>
    <row r="69" spans="1:78" ht="16.5" x14ac:dyDescent="0.2">
      <c r="A69" s="12" t="s">
        <v>310</v>
      </c>
      <c r="B69" s="25">
        <v>2500</v>
      </c>
      <c r="C69" s="12" t="s">
        <v>77</v>
      </c>
      <c r="D69" s="13" t="s">
        <v>78</v>
      </c>
      <c r="E69" s="12" t="s">
        <v>251</v>
      </c>
      <c r="F69" s="29" t="s">
        <v>80</v>
      </c>
      <c r="G69" s="25">
        <v>2500</v>
      </c>
      <c r="H69" s="15" t="s">
        <v>81</v>
      </c>
      <c r="I69" s="12" t="s">
        <v>82</v>
      </c>
      <c r="J69" s="12" t="s">
        <v>83</v>
      </c>
      <c r="K69" s="12">
        <v>2</v>
      </c>
      <c r="L69" s="16" t="s">
        <v>84</v>
      </c>
      <c r="M69" s="72" t="s">
        <v>85</v>
      </c>
      <c r="N69" s="21" t="s">
        <v>86</v>
      </c>
      <c r="O69" s="13" t="s">
        <v>87</v>
      </c>
      <c r="P69" s="12" t="s">
        <v>103</v>
      </c>
      <c r="Q69" s="25" t="s">
        <v>104</v>
      </c>
      <c r="R69" s="26">
        <v>0.95</v>
      </c>
      <c r="S69" s="67" t="s">
        <v>260</v>
      </c>
      <c r="T69" s="70" t="s">
        <v>106</v>
      </c>
      <c r="U69" s="16" t="s">
        <v>92</v>
      </c>
      <c r="V69" s="13">
        <v>20210913</v>
      </c>
      <c r="W69" s="13">
        <v>20211111</v>
      </c>
      <c r="X69" s="13">
        <v>400</v>
      </c>
      <c r="Y69" s="13" t="s">
        <v>87</v>
      </c>
      <c r="Z69" s="12" t="s">
        <v>109</v>
      </c>
      <c r="AA69" s="40" t="s">
        <v>109</v>
      </c>
      <c r="AB69" s="40" t="s">
        <v>109</v>
      </c>
      <c r="AC69" s="12">
        <v>30</v>
      </c>
      <c r="AD69" s="22">
        <f>AC69-(1.5+AG69)</f>
        <v>27.2</v>
      </c>
      <c r="AE69" s="12">
        <v>20211221</v>
      </c>
      <c r="AF69" s="12">
        <v>20211221</v>
      </c>
      <c r="AG69" s="12">
        <v>1.3</v>
      </c>
      <c r="AH69" s="12">
        <v>0.5</v>
      </c>
      <c r="AI69" s="13" t="s">
        <v>87</v>
      </c>
      <c r="AJ69" s="13">
        <v>15</v>
      </c>
      <c r="AK69" s="12" t="str">
        <f>VLOOKUP(AJ69, Indexes!$A$2:$B$49, 2)</f>
        <v>ATGTCA</v>
      </c>
      <c r="AL69" s="13">
        <v>28</v>
      </c>
      <c r="AM69" s="13">
        <v>15</v>
      </c>
      <c r="AN69" s="13">
        <v>20220103</v>
      </c>
      <c r="BF69" s="12" t="str">
        <f t="shared" ref="BF69:BF76" si="70">CONCATENATE("preprocessing/", A69, "/outputs/03hisat2_lpanamensis_v36/sno_gene_ID.count.xz")</f>
        <v>preprocessing/TMRC20083/outputs/03hisat2_lpanamensis_v36/sno_gene_ID.count.xz</v>
      </c>
      <c r="BG69" s="19"/>
      <c r="BH69" s="19"/>
      <c r="BP69" s="59" t="str">
        <f t="shared" si="57"/>
        <v>preprocessing/TMRC20083/outputs/40freebayes_lpanamensis_v36/all_tags.txt.xz</v>
      </c>
      <c r="BU69" s="12" t="s">
        <v>103</v>
      </c>
      <c r="BV69" s="12" t="s">
        <v>130</v>
      </c>
      <c r="BX69" s="12" t="s">
        <v>193</v>
      </c>
      <c r="BZ69" s="12" t="s">
        <v>130</v>
      </c>
    </row>
    <row r="70" spans="1:78" ht="16.5" x14ac:dyDescent="0.2">
      <c r="A70" s="25" t="s">
        <v>311</v>
      </c>
      <c r="B70" s="25">
        <v>2414</v>
      </c>
      <c r="C70" s="12" t="s">
        <v>77</v>
      </c>
      <c r="D70" s="13" t="s">
        <v>78</v>
      </c>
      <c r="E70" s="12" t="s">
        <v>235</v>
      </c>
      <c r="F70" s="29" t="s">
        <v>80</v>
      </c>
      <c r="G70" s="25">
        <v>2414</v>
      </c>
      <c r="H70" s="15" t="s">
        <v>81</v>
      </c>
      <c r="I70" s="12" t="s">
        <v>82</v>
      </c>
      <c r="J70" s="12" t="s">
        <v>83</v>
      </c>
      <c r="K70" s="12">
        <v>2</v>
      </c>
      <c r="L70" s="16" t="s">
        <v>84</v>
      </c>
      <c r="M70" s="25" t="s">
        <v>109</v>
      </c>
      <c r="N70" s="13" t="s">
        <v>281</v>
      </c>
      <c r="O70" s="13" t="s">
        <v>87</v>
      </c>
      <c r="P70" s="12" t="s">
        <v>88</v>
      </c>
      <c r="Q70" s="25" t="s">
        <v>89</v>
      </c>
      <c r="R70" s="26">
        <v>0.27</v>
      </c>
      <c r="S70" s="66" t="s">
        <v>312</v>
      </c>
      <c r="T70" s="16" t="s">
        <v>91</v>
      </c>
      <c r="U70" s="16" t="s">
        <v>92</v>
      </c>
      <c r="V70" s="12">
        <v>20210319</v>
      </c>
      <c r="W70" s="60">
        <v>20210323</v>
      </c>
      <c r="X70" s="12">
        <v>1041</v>
      </c>
      <c r="Y70" s="12" t="s">
        <v>87</v>
      </c>
      <c r="Z70" s="13" t="s">
        <v>109</v>
      </c>
      <c r="AA70" s="13" t="s">
        <v>109</v>
      </c>
      <c r="AB70" s="13" t="s">
        <v>109</v>
      </c>
      <c r="AC70" s="13">
        <v>30</v>
      </c>
      <c r="AD70" s="22">
        <f t="shared" si="22"/>
        <v>27.83</v>
      </c>
      <c r="AE70" s="12">
        <v>20210324</v>
      </c>
      <c r="AF70" s="12">
        <v>20210329</v>
      </c>
      <c r="AG70" s="12">
        <v>0.67</v>
      </c>
      <c r="AH70" s="12">
        <v>0.7</v>
      </c>
      <c r="AI70" s="13" t="s">
        <v>87</v>
      </c>
      <c r="AJ70" s="13">
        <v>8</v>
      </c>
      <c r="AK70" s="12" t="str">
        <f>VLOOKUP(AJ70, Indexes!$A$2:$B$49, 2)</f>
        <v>ACTTGA</v>
      </c>
      <c r="AL70" s="13">
        <v>28</v>
      </c>
      <c r="AM70" s="13">
        <v>15</v>
      </c>
      <c r="AN70" s="12">
        <v>20210427</v>
      </c>
      <c r="AU70" s="12" t="s">
        <v>255</v>
      </c>
      <c r="AW70" s="12">
        <v>20210527</v>
      </c>
      <c r="AX70" s="19">
        <v>31516109</v>
      </c>
      <c r="AY70" s="19">
        <v>27509958</v>
      </c>
      <c r="AZ70" s="20">
        <f t="shared" ref="AZ70" si="71">AY70/AX70</f>
        <v>0.87288560907058677</v>
      </c>
      <c r="BA70" s="12" t="str">
        <f t="shared" ref="BA70" si="72">CONCATENATE("preprocessing/",A70, "/outputs/salmon_lpanamensis_v36/quant.sf")</f>
        <v>preprocessing/TMRC20054/outputs/salmon_lpanamensis_v36/quant.sf</v>
      </c>
      <c r="BF70" s="12" t="str">
        <f t="shared" si="70"/>
        <v>preprocessing/TMRC20054/outputs/03hisat2_lpanamensis_v36/sno_gene_ID.count.xz</v>
      </c>
      <c r="BG70" s="19">
        <v>23146465</v>
      </c>
      <c r="BH70" s="19">
        <v>1268014</v>
      </c>
      <c r="BI70" s="20">
        <f t="shared" ref="BI70" si="73">(BH70+BG70)/AY70</f>
        <v>0.88747787255800248</v>
      </c>
      <c r="BO70" s="59" t="str">
        <f>CONCATENATE("preprocessing/", A70, "/outputs/vcfutils_lpanamensis_v36/r1_trimmed_lpanamensis_v36_count.txt")</f>
        <v>preprocessing/TMRC20054/outputs/vcfutils_lpanamensis_v36/r1_trimmed_lpanamensis_v36_count.txt</v>
      </c>
      <c r="BP70" s="59" t="str">
        <f t="shared" si="57"/>
        <v>preprocessing/TMRC20054/outputs/40freebayes_lpanamensis_v36/all_tags.txt.xz</v>
      </c>
      <c r="BQ70" s="12">
        <v>15</v>
      </c>
      <c r="BR70" s="12">
        <v>61</v>
      </c>
      <c r="BS70" s="12">
        <v>282490</v>
      </c>
      <c r="BT70" s="12">
        <v>6</v>
      </c>
      <c r="BU70" s="12" t="s">
        <v>88</v>
      </c>
      <c r="BV70" s="12" t="s">
        <v>97</v>
      </c>
      <c r="BX70" s="12" t="s">
        <v>119</v>
      </c>
      <c r="BZ70" s="12" t="s">
        <v>97</v>
      </c>
    </row>
    <row r="71" spans="1:78" ht="16.5" x14ac:dyDescent="0.2">
      <c r="A71" s="12" t="s">
        <v>313</v>
      </c>
      <c r="B71" s="25">
        <v>4829</v>
      </c>
      <c r="C71" s="12" t="s">
        <v>77</v>
      </c>
      <c r="D71" s="13" t="s">
        <v>78</v>
      </c>
      <c r="E71" s="12" t="s">
        <v>235</v>
      </c>
      <c r="F71" s="29" t="s">
        <v>80</v>
      </c>
      <c r="G71" s="25">
        <v>4829</v>
      </c>
      <c r="H71" s="15" t="s">
        <v>81</v>
      </c>
      <c r="I71" s="12" t="s">
        <v>82</v>
      </c>
      <c r="J71" s="12" t="s">
        <v>83</v>
      </c>
      <c r="K71" s="12">
        <v>2</v>
      </c>
      <c r="L71" s="16" t="s">
        <v>84</v>
      </c>
      <c r="M71" s="13" t="s">
        <v>85</v>
      </c>
      <c r="N71" s="13" t="s">
        <v>86</v>
      </c>
      <c r="O71" s="13" t="s">
        <v>87</v>
      </c>
      <c r="P71" s="12" t="s">
        <v>88</v>
      </c>
      <c r="Q71" s="25" t="s">
        <v>89</v>
      </c>
      <c r="R71" s="16" t="s">
        <v>200</v>
      </c>
      <c r="S71" s="66" t="s">
        <v>314</v>
      </c>
      <c r="T71" s="16" t="s">
        <v>91</v>
      </c>
      <c r="U71" s="16" t="s">
        <v>92</v>
      </c>
      <c r="V71" s="13">
        <v>20210913</v>
      </c>
      <c r="W71" s="13">
        <v>20210914</v>
      </c>
      <c r="X71" s="13" t="s">
        <v>109</v>
      </c>
      <c r="Y71" s="13" t="s">
        <v>109</v>
      </c>
      <c r="Z71" s="12">
        <v>683.67</v>
      </c>
      <c r="AA71" s="40">
        <v>2.16</v>
      </c>
      <c r="AB71" s="40">
        <v>2.4500000000000002</v>
      </c>
      <c r="AC71" s="12">
        <v>30</v>
      </c>
      <c r="AD71" s="22">
        <f t="shared" si="22"/>
        <v>27.48</v>
      </c>
      <c r="AE71" s="12">
        <v>20210930</v>
      </c>
      <c r="AF71" s="62"/>
      <c r="AG71" s="12">
        <v>1.02</v>
      </c>
      <c r="AH71" s="12">
        <v>0.7</v>
      </c>
      <c r="AI71" s="13"/>
      <c r="AJ71" s="13">
        <v>19</v>
      </c>
      <c r="AK71" s="12" t="str">
        <f>VLOOKUP(AJ71, Indexes!$A$2:$B$49, 2)</f>
        <v>GTGAAA</v>
      </c>
      <c r="AL71" s="13">
        <v>28</v>
      </c>
      <c r="AM71" s="13">
        <v>15</v>
      </c>
      <c r="AN71" s="13">
        <v>20211012</v>
      </c>
      <c r="BF71" s="12" t="str">
        <f t="shared" si="70"/>
        <v>preprocessing/TMRC20085/outputs/03hisat2_lpanamensis_v36/sno_gene_ID.count.xz</v>
      </c>
      <c r="BG71" s="19"/>
      <c r="BH71" s="19"/>
      <c r="BP71" s="59" t="str">
        <f t="shared" si="57"/>
        <v>preprocessing/TMRC20085/outputs/40freebayes_lpanamensis_v36/all_tags.txt.xz</v>
      </c>
      <c r="BU71" s="12" t="s">
        <v>88</v>
      </c>
      <c r="BV71" s="12" t="s">
        <v>97</v>
      </c>
      <c r="BX71" s="12" t="s">
        <v>172</v>
      </c>
      <c r="BZ71" s="12" t="s">
        <v>97</v>
      </c>
    </row>
    <row r="72" spans="1:78" ht="16.5" x14ac:dyDescent="0.2">
      <c r="A72" s="25" t="s">
        <v>315</v>
      </c>
      <c r="B72" s="25">
        <v>12169</v>
      </c>
      <c r="C72" s="12" t="s">
        <v>77</v>
      </c>
      <c r="D72" s="13" t="s">
        <v>78</v>
      </c>
      <c r="E72" s="12" t="s">
        <v>235</v>
      </c>
      <c r="F72" s="29" t="s">
        <v>80</v>
      </c>
      <c r="G72" s="25">
        <v>12169</v>
      </c>
      <c r="H72" s="15" t="s">
        <v>81</v>
      </c>
      <c r="I72" s="12" t="s">
        <v>82</v>
      </c>
      <c r="J72" s="12" t="s">
        <v>83</v>
      </c>
      <c r="K72" s="12">
        <v>2</v>
      </c>
      <c r="L72" s="16" t="s">
        <v>84</v>
      </c>
      <c r="M72" s="25" t="s">
        <v>101</v>
      </c>
      <c r="N72" s="13" t="s">
        <v>102</v>
      </c>
      <c r="O72" s="13" t="s">
        <v>87</v>
      </c>
      <c r="P72" s="12" t="s">
        <v>103</v>
      </c>
      <c r="Q72" s="25" t="s">
        <v>104</v>
      </c>
      <c r="R72" s="16" t="s">
        <v>200</v>
      </c>
      <c r="S72" s="66" t="s">
        <v>316</v>
      </c>
      <c r="T72" s="70" t="s">
        <v>106</v>
      </c>
      <c r="U72" s="16" t="s">
        <v>92</v>
      </c>
      <c r="V72" s="12">
        <v>20210319</v>
      </c>
      <c r="W72" s="60">
        <v>20210323</v>
      </c>
      <c r="X72" s="12">
        <v>1055</v>
      </c>
      <c r="Y72" s="12" t="s">
        <v>87</v>
      </c>
      <c r="Z72" s="13" t="s">
        <v>109</v>
      </c>
      <c r="AA72" s="13" t="s">
        <v>109</v>
      </c>
      <c r="AB72" s="13" t="s">
        <v>109</v>
      </c>
      <c r="AC72" s="13">
        <v>30</v>
      </c>
      <c r="AD72" s="22">
        <f t="shared" si="22"/>
        <v>27.84</v>
      </c>
      <c r="AE72" s="12">
        <v>20210324</v>
      </c>
      <c r="AF72" s="12">
        <v>20210329</v>
      </c>
      <c r="AG72" s="12">
        <v>0.66</v>
      </c>
      <c r="AH72" s="12">
        <v>0.7</v>
      </c>
      <c r="AI72" s="13" t="s">
        <v>87</v>
      </c>
      <c r="AJ72" s="13">
        <v>7</v>
      </c>
      <c r="AK72" s="12" t="str">
        <f>VLOOKUP(AJ72, Indexes!$A$2:$B$49, 2)</f>
        <v>CAGATC</v>
      </c>
      <c r="AL72" s="13">
        <v>28</v>
      </c>
      <c r="AM72" s="13">
        <v>15</v>
      </c>
      <c r="AN72" s="12">
        <v>20210427</v>
      </c>
      <c r="AU72" s="12" t="s">
        <v>255</v>
      </c>
      <c r="AW72" s="12">
        <v>20210527</v>
      </c>
      <c r="AX72" s="19">
        <v>30269269</v>
      </c>
      <c r="AY72" s="19">
        <v>26412528</v>
      </c>
      <c r="AZ72" s="20">
        <f t="shared" ref="AZ72" si="74">AY72/AX72</f>
        <v>0.8725855916771561</v>
      </c>
      <c r="BA72" s="12" t="str">
        <f t="shared" ref="BA72" si="75">CONCATENATE("preprocessing/",A72, "/outputs/salmon_lpanamensis_v36/quant.sf")</f>
        <v>preprocessing/TMRC20046/outputs/salmon_lpanamensis_v36/quant.sf</v>
      </c>
      <c r="BF72" s="12" t="str">
        <f t="shared" si="70"/>
        <v>preprocessing/TMRC20046/outputs/03hisat2_lpanamensis_v36/sno_gene_ID.count.xz</v>
      </c>
      <c r="BG72" s="19">
        <v>22761770</v>
      </c>
      <c r="BH72" s="19">
        <v>1464780</v>
      </c>
      <c r="BI72" s="20">
        <f t="shared" ref="BI72" si="76">(BH72+BG72)/AY72</f>
        <v>0.91723707779883845</v>
      </c>
      <c r="BO72" s="59" t="str">
        <f>CONCATENATE("preprocessing/", A72, "/outputs/vcfutils_lpanamensis_v36/r1_trimmed_lpanamensis_v36_count.txt")</f>
        <v>preprocessing/TMRC20046/outputs/vcfutils_lpanamensis_v36/r1_trimmed_lpanamensis_v36_count.txt</v>
      </c>
      <c r="BP72" s="59" t="str">
        <f t="shared" si="57"/>
        <v>preprocessing/TMRC20046/outputs/40freebayes_lpanamensis_v36/all_tags.txt.xz</v>
      </c>
      <c r="BQ72" s="12">
        <v>26</v>
      </c>
      <c r="BR72" s="12">
        <v>252</v>
      </c>
      <c r="BS72" s="12">
        <v>275918</v>
      </c>
      <c r="BT72" s="12">
        <v>7</v>
      </c>
      <c r="BU72" s="24" t="s">
        <v>103</v>
      </c>
      <c r="BV72" s="24" t="s">
        <v>142</v>
      </c>
      <c r="BX72" s="12" t="s">
        <v>143</v>
      </c>
      <c r="BZ72" s="12" t="s">
        <v>142</v>
      </c>
    </row>
    <row r="73" spans="1:78" ht="16.5" x14ac:dyDescent="0.2">
      <c r="A73" s="12" t="s">
        <v>317</v>
      </c>
      <c r="B73" s="25">
        <v>12570</v>
      </c>
      <c r="C73" s="12" t="s">
        <v>77</v>
      </c>
      <c r="D73" s="13" t="s">
        <v>78</v>
      </c>
      <c r="E73" s="12" t="s">
        <v>235</v>
      </c>
      <c r="F73" s="29" t="s">
        <v>80</v>
      </c>
      <c r="G73" s="25">
        <v>12570</v>
      </c>
      <c r="H73" s="15" t="s">
        <v>81</v>
      </c>
      <c r="I73" s="12" t="s">
        <v>82</v>
      </c>
      <c r="J73" s="12" t="s">
        <v>83</v>
      </c>
      <c r="K73" s="12">
        <v>2</v>
      </c>
      <c r="L73" s="16" t="s">
        <v>84</v>
      </c>
      <c r="M73" s="25" t="s">
        <v>101</v>
      </c>
      <c r="N73" s="13" t="s">
        <v>102</v>
      </c>
      <c r="O73" s="13" t="s">
        <v>87</v>
      </c>
      <c r="P73" s="12" t="s">
        <v>268</v>
      </c>
      <c r="Q73" s="13" t="s">
        <v>269</v>
      </c>
      <c r="R73" s="16" t="s">
        <v>200</v>
      </c>
      <c r="S73" s="16" t="s">
        <v>201</v>
      </c>
      <c r="T73" s="70" t="s">
        <v>106</v>
      </c>
      <c r="U73" s="16" t="s">
        <v>92</v>
      </c>
      <c r="V73" s="13">
        <v>20210913</v>
      </c>
      <c r="W73" s="13">
        <v>20210914</v>
      </c>
      <c r="X73" s="13" t="s">
        <v>109</v>
      </c>
      <c r="Y73" s="13" t="s">
        <v>109</v>
      </c>
      <c r="Z73" s="12">
        <v>1041.47</v>
      </c>
      <c r="AA73" s="40">
        <v>2.16</v>
      </c>
      <c r="AB73" s="40">
        <v>2.35</v>
      </c>
      <c r="AC73" s="12">
        <v>30</v>
      </c>
      <c r="AD73" s="22">
        <f t="shared" si="22"/>
        <v>27.83</v>
      </c>
      <c r="AE73" s="12">
        <v>20210930</v>
      </c>
      <c r="AF73" s="62"/>
      <c r="AG73" s="12">
        <v>0.67</v>
      </c>
      <c r="AH73" s="12">
        <v>0.7</v>
      </c>
      <c r="AI73" s="13"/>
      <c r="AJ73" s="13">
        <v>20</v>
      </c>
      <c r="AK73" s="12" t="str">
        <f>VLOOKUP(AJ73, Indexes!$A$2:$B$49, 2)</f>
        <v>GTGGCC</v>
      </c>
      <c r="AL73" s="13">
        <v>28</v>
      </c>
      <c r="AM73" s="13">
        <v>15</v>
      </c>
      <c r="AN73" s="13">
        <v>20211012</v>
      </c>
      <c r="BF73" s="12" t="str">
        <f t="shared" si="70"/>
        <v>preprocessing/TMRC20093/outputs/03hisat2_lpanamensis_v36/sno_gene_ID.count.xz</v>
      </c>
      <c r="BG73" s="19"/>
      <c r="BH73" s="19"/>
      <c r="BP73" s="59" t="str">
        <f t="shared" si="57"/>
        <v>preprocessing/TMRC20093/outputs/40freebayes_lpanamensis_v36/all_tags.txt.xz</v>
      </c>
      <c r="BU73" s="12" t="s">
        <v>268</v>
      </c>
      <c r="BV73" s="12" t="s">
        <v>142</v>
      </c>
      <c r="BX73" s="12" t="s">
        <v>143</v>
      </c>
      <c r="BZ73" s="12" t="s">
        <v>142</v>
      </c>
    </row>
    <row r="74" spans="1:78" ht="16.5" x14ac:dyDescent="0.2">
      <c r="A74" s="12" t="s">
        <v>318</v>
      </c>
      <c r="B74" s="25">
        <v>12166</v>
      </c>
      <c r="C74" s="12" t="s">
        <v>77</v>
      </c>
      <c r="D74" s="13" t="s">
        <v>78</v>
      </c>
      <c r="E74" s="12" t="s">
        <v>235</v>
      </c>
      <c r="F74" s="29" t="s">
        <v>80</v>
      </c>
      <c r="G74" s="25">
        <v>12166</v>
      </c>
      <c r="H74" s="15" t="s">
        <v>81</v>
      </c>
      <c r="I74" s="12" t="s">
        <v>82</v>
      </c>
      <c r="J74" s="12" t="s">
        <v>83</v>
      </c>
      <c r="K74" s="12">
        <v>2</v>
      </c>
      <c r="L74" s="16" t="s">
        <v>84</v>
      </c>
      <c r="M74" s="25" t="s">
        <v>101</v>
      </c>
      <c r="N74" s="13" t="s">
        <v>102</v>
      </c>
      <c r="O74" s="13" t="s">
        <v>87</v>
      </c>
      <c r="P74" s="12" t="s">
        <v>88</v>
      </c>
      <c r="Q74" s="25" t="s">
        <v>89</v>
      </c>
      <c r="R74" s="16" t="s">
        <v>200</v>
      </c>
      <c r="S74" s="39">
        <v>0.44</v>
      </c>
      <c r="T74" s="16" t="s">
        <v>91</v>
      </c>
      <c r="U74" s="16" t="s">
        <v>92</v>
      </c>
      <c r="V74" s="13">
        <v>20210913</v>
      </c>
      <c r="W74" s="13">
        <v>20210914</v>
      </c>
      <c r="X74" s="13" t="s">
        <v>109</v>
      </c>
      <c r="Y74" s="13" t="s">
        <v>109</v>
      </c>
      <c r="Z74" s="12">
        <v>288.61</v>
      </c>
      <c r="AA74" s="40">
        <v>2.16</v>
      </c>
      <c r="AB74" s="40">
        <v>1</v>
      </c>
      <c r="AC74" s="12">
        <v>30</v>
      </c>
      <c r="AD74" s="22">
        <f t="shared" si="22"/>
        <v>26.07</v>
      </c>
      <c r="AE74" s="12">
        <v>20210930</v>
      </c>
      <c r="AF74" s="62"/>
      <c r="AG74" s="12">
        <v>2.4300000000000002</v>
      </c>
      <c r="AH74" s="12">
        <v>0.7</v>
      </c>
      <c r="AI74" s="13"/>
      <c r="AJ74" s="13">
        <v>21</v>
      </c>
      <c r="AK74" s="12" t="str">
        <f>VLOOKUP(AJ74, Indexes!$A$2:$B$49, 2)</f>
        <v>GTTTCG</v>
      </c>
      <c r="AL74" s="13">
        <v>28</v>
      </c>
      <c r="AM74" s="13">
        <v>15</v>
      </c>
      <c r="AN74" s="13">
        <v>20211012</v>
      </c>
      <c r="BF74" s="12" t="str">
        <f t="shared" si="70"/>
        <v>preprocessing/TMRC20089/outputs/03hisat2_lpanamensis_v36/sno_gene_ID.count.xz</v>
      </c>
      <c r="BG74" s="19"/>
      <c r="BH74" s="19"/>
      <c r="BP74" s="59" t="str">
        <f t="shared" si="57"/>
        <v>preprocessing/TMRC20089/outputs/40freebayes_lpanamensis_v36/all_tags.txt.xz</v>
      </c>
      <c r="BU74" s="12" t="s">
        <v>88</v>
      </c>
      <c r="BV74" s="12" t="s">
        <v>97</v>
      </c>
      <c r="BX74" s="12" t="s">
        <v>160</v>
      </c>
      <c r="BZ74" s="12" t="s">
        <v>97</v>
      </c>
    </row>
    <row r="75" spans="1:78" ht="16.5" x14ac:dyDescent="0.2">
      <c r="A75" s="25" t="s">
        <v>319</v>
      </c>
      <c r="B75" s="25">
        <v>12444</v>
      </c>
      <c r="C75" s="12" t="s">
        <v>77</v>
      </c>
      <c r="D75" s="13" t="s">
        <v>78</v>
      </c>
      <c r="E75" s="12" t="s">
        <v>235</v>
      </c>
      <c r="F75" s="29" t="s">
        <v>80</v>
      </c>
      <c r="G75" s="25">
        <v>12444</v>
      </c>
      <c r="H75" s="15" t="s">
        <v>81</v>
      </c>
      <c r="I75" s="12" t="s">
        <v>82</v>
      </c>
      <c r="J75" s="12" t="s">
        <v>83</v>
      </c>
      <c r="K75" s="12">
        <v>2</v>
      </c>
      <c r="L75" s="16" t="s">
        <v>84</v>
      </c>
      <c r="M75" s="25" t="s">
        <v>101</v>
      </c>
      <c r="N75" s="13" t="s">
        <v>102</v>
      </c>
      <c r="O75" s="16" t="s">
        <v>87</v>
      </c>
      <c r="P75" s="12" t="s">
        <v>320</v>
      </c>
      <c r="Q75" s="12" t="s">
        <v>321</v>
      </c>
      <c r="R75" s="16" t="s">
        <v>200</v>
      </c>
      <c r="S75" s="66" t="s">
        <v>322</v>
      </c>
      <c r="T75" s="16" t="s">
        <v>91</v>
      </c>
      <c r="U75" s="16" t="s">
        <v>92</v>
      </c>
      <c r="V75" s="12">
        <v>20210319</v>
      </c>
      <c r="W75" s="60">
        <v>20210323</v>
      </c>
      <c r="X75" s="12">
        <v>759</v>
      </c>
      <c r="Y75" s="12" t="s">
        <v>87</v>
      </c>
      <c r="Z75" s="13" t="s">
        <v>109</v>
      </c>
      <c r="AA75" s="13" t="s">
        <v>109</v>
      </c>
      <c r="AB75" s="13" t="s">
        <v>109</v>
      </c>
      <c r="AC75" s="13">
        <v>30</v>
      </c>
      <c r="AD75" s="22">
        <f t="shared" ref="AD75:AD100" si="77">AC75-(1.5+AG75)</f>
        <v>27.58</v>
      </c>
      <c r="AE75" s="12">
        <v>20210930</v>
      </c>
      <c r="AF75" s="62"/>
      <c r="AG75" s="12">
        <v>0.92</v>
      </c>
      <c r="AH75" s="12">
        <v>0.7</v>
      </c>
      <c r="AI75" s="12" t="s">
        <v>87</v>
      </c>
      <c r="AJ75" s="12">
        <v>9</v>
      </c>
      <c r="AK75" s="12" t="str">
        <f>VLOOKUP(AJ75, Indexes!$A$2:$B$49, 2)</f>
        <v>GATCAG</v>
      </c>
      <c r="AL75" s="12">
        <v>28</v>
      </c>
      <c r="AM75" s="12">
        <v>15</v>
      </c>
      <c r="AN75" s="12">
        <v>20210427</v>
      </c>
      <c r="AU75" s="12" t="s">
        <v>255</v>
      </c>
      <c r="AW75" s="12">
        <v>20210527</v>
      </c>
      <c r="AX75" s="19">
        <v>25150585</v>
      </c>
      <c r="AY75" s="19">
        <v>21021622</v>
      </c>
      <c r="AZ75" s="20">
        <f t="shared" ref="AZ75" si="78">AY75/AX75</f>
        <v>0.83583033953285779</v>
      </c>
      <c r="BA75" s="12" t="str">
        <f t="shared" ref="BA75" si="79">CONCATENATE("preprocessing/",A75, "/outputs/salmon_lpanamensis_v36/quant.sf")</f>
        <v>preprocessing/TMRC20047/outputs/salmon_lpanamensis_v36/quant.sf</v>
      </c>
      <c r="BF75" s="12" t="str">
        <f t="shared" si="70"/>
        <v>preprocessing/TMRC20047/outputs/03hisat2_lpanamensis_v36/sno_gene_ID.count.xz</v>
      </c>
      <c r="BG75" s="19">
        <v>17587395</v>
      </c>
      <c r="BH75" s="19">
        <v>1026542</v>
      </c>
      <c r="BI75" s="20">
        <f t="shared" ref="BI75" si="80">(BH75+BG75)/AY75</f>
        <v>0.88546625945419433</v>
      </c>
      <c r="BO75" s="59" t="str">
        <f>CONCATENATE("preprocessing/", A75, "/outputs/vcfutils_lpanamensis_v36/r1_trimmed_lpanamensis_v36_count.txt")</f>
        <v>preprocessing/TMRC20047/outputs/vcfutils_lpanamensis_v36/r1_trimmed_lpanamensis_v36_count.txt</v>
      </c>
      <c r="BP75" s="59" t="str">
        <f t="shared" si="57"/>
        <v>preprocessing/TMRC20047/outputs/40freebayes_lpanamensis_v36/all_tags.txt.xz</v>
      </c>
      <c r="BQ75" s="12">
        <v>22</v>
      </c>
      <c r="BR75" s="12">
        <v>262</v>
      </c>
      <c r="BS75" s="12">
        <v>212778</v>
      </c>
      <c r="BT75" s="12">
        <v>3</v>
      </c>
      <c r="BU75" s="12" t="s">
        <v>320</v>
      </c>
      <c r="BV75" s="38" t="s">
        <v>323</v>
      </c>
      <c r="BW75" s="12" t="s">
        <v>324</v>
      </c>
      <c r="BX75" s="12" t="s">
        <v>119</v>
      </c>
      <c r="BZ75" s="12" t="s">
        <v>97</v>
      </c>
    </row>
    <row r="76" spans="1:78" ht="16.5" x14ac:dyDescent="0.2">
      <c r="A76" s="12" t="s">
        <v>325</v>
      </c>
      <c r="B76" s="25">
        <v>12371</v>
      </c>
      <c r="C76" s="12" t="s">
        <v>77</v>
      </c>
      <c r="D76" s="13" t="s">
        <v>78</v>
      </c>
      <c r="E76" s="12" t="s">
        <v>235</v>
      </c>
      <c r="F76" s="29" t="s">
        <v>80</v>
      </c>
      <c r="G76" s="25">
        <v>12371</v>
      </c>
      <c r="H76" s="15" t="s">
        <v>81</v>
      </c>
      <c r="I76" s="12" t="s">
        <v>82</v>
      </c>
      <c r="J76" s="12" t="s">
        <v>83</v>
      </c>
      <c r="K76" s="12">
        <v>2</v>
      </c>
      <c r="L76" s="16" t="s">
        <v>84</v>
      </c>
      <c r="M76" s="25" t="s">
        <v>101</v>
      </c>
      <c r="N76" s="13" t="s">
        <v>102</v>
      </c>
      <c r="O76" s="16" t="s">
        <v>87</v>
      </c>
      <c r="P76" s="12" t="s">
        <v>88</v>
      </c>
      <c r="Q76" s="13" t="s">
        <v>89</v>
      </c>
      <c r="R76" s="16" t="s">
        <v>200</v>
      </c>
      <c r="S76" s="67" t="s">
        <v>312</v>
      </c>
      <c r="T76" s="16" t="s">
        <v>91</v>
      </c>
      <c r="U76" s="16" t="s">
        <v>92</v>
      </c>
      <c r="V76" s="13">
        <v>20210913</v>
      </c>
      <c r="W76" s="13">
        <v>20210914</v>
      </c>
      <c r="X76" s="13" t="s">
        <v>109</v>
      </c>
      <c r="Y76" s="13" t="s">
        <v>109</v>
      </c>
      <c r="Z76" s="12">
        <v>298.67</v>
      </c>
      <c r="AA76" s="40">
        <v>2.13</v>
      </c>
      <c r="AB76" s="40">
        <v>2.2999999999999998</v>
      </c>
      <c r="AC76" s="12">
        <v>30</v>
      </c>
      <c r="AD76" s="22">
        <f t="shared" si="77"/>
        <v>26.16</v>
      </c>
      <c r="AE76" s="12">
        <v>20210930</v>
      </c>
      <c r="AF76" s="62"/>
      <c r="AG76" s="12">
        <v>2.34</v>
      </c>
      <c r="AH76" s="12">
        <v>0.7</v>
      </c>
      <c r="AJ76" s="12">
        <v>22</v>
      </c>
      <c r="AK76" s="12" t="str">
        <f>VLOOKUP(AJ76, Indexes!$A$2:$B$49, 2)</f>
        <v>CGTACG</v>
      </c>
      <c r="AL76" s="13">
        <v>28</v>
      </c>
      <c r="AM76" s="13">
        <v>15</v>
      </c>
      <c r="AN76" s="13">
        <v>20211012</v>
      </c>
      <c r="BF76" s="12" t="str">
        <f t="shared" si="70"/>
        <v>preprocessing/TMRC20090/outputs/03hisat2_lpanamensis_v36/sno_gene_ID.count.xz</v>
      </c>
      <c r="BG76" s="19"/>
      <c r="BH76" s="19"/>
      <c r="BP76" s="59" t="str">
        <f t="shared" si="57"/>
        <v>preprocessing/TMRC20090/outputs/40freebayes_lpanamensis_v36/all_tags.txt.xz</v>
      </c>
      <c r="BU76" s="12" t="s">
        <v>88</v>
      </c>
      <c r="BV76" s="12" t="s">
        <v>97</v>
      </c>
      <c r="BX76" s="12" t="s">
        <v>172</v>
      </c>
      <c r="BZ76" s="12" t="s">
        <v>97</v>
      </c>
    </row>
    <row r="77" spans="1:78" ht="16.5" x14ac:dyDescent="0.2">
      <c r="A77" s="25" t="s">
        <v>326</v>
      </c>
      <c r="B77" s="25">
        <v>7011</v>
      </c>
      <c r="C77" s="12" t="s">
        <v>77</v>
      </c>
      <c r="D77" s="13" t="s">
        <v>78</v>
      </c>
      <c r="E77" s="12" t="s">
        <v>235</v>
      </c>
      <c r="F77" s="29" t="s">
        <v>80</v>
      </c>
      <c r="G77" s="25">
        <v>7011</v>
      </c>
      <c r="H77" s="15" t="s">
        <v>81</v>
      </c>
      <c r="I77" s="12" t="s">
        <v>82</v>
      </c>
      <c r="J77" s="12" t="s">
        <v>83</v>
      </c>
      <c r="K77" s="12">
        <v>2</v>
      </c>
      <c r="L77" s="16" t="s">
        <v>84</v>
      </c>
      <c r="M77" s="25" t="s">
        <v>101</v>
      </c>
      <c r="N77" s="13" t="s">
        <v>102</v>
      </c>
      <c r="O77" s="13" t="s">
        <v>87</v>
      </c>
      <c r="P77" s="12" t="s">
        <v>103</v>
      </c>
      <c r="Q77" s="25" t="s">
        <v>104</v>
      </c>
      <c r="R77" s="16" t="s">
        <v>200</v>
      </c>
      <c r="S77" s="66" t="s">
        <v>227</v>
      </c>
      <c r="T77" s="70" t="s">
        <v>106</v>
      </c>
      <c r="U77" s="16" t="s">
        <v>92</v>
      </c>
      <c r="V77" s="12">
        <v>20210319</v>
      </c>
      <c r="W77" s="60">
        <v>20210323</v>
      </c>
      <c r="X77" s="12">
        <v>1307</v>
      </c>
      <c r="Y77" s="12" t="s">
        <v>87</v>
      </c>
      <c r="Z77" s="13" t="s">
        <v>109</v>
      </c>
      <c r="AA77" s="13" t="s">
        <v>109</v>
      </c>
      <c r="AB77" s="13" t="s">
        <v>109</v>
      </c>
      <c r="AC77" s="13">
        <v>30</v>
      </c>
      <c r="AD77" s="22">
        <f t="shared" si="77"/>
        <v>27.96</v>
      </c>
      <c r="AE77" s="12">
        <v>20210324</v>
      </c>
      <c r="AF77" s="12">
        <v>20210329</v>
      </c>
      <c r="AG77" s="12">
        <v>0.54</v>
      </c>
      <c r="AH77" s="12">
        <v>0.7</v>
      </c>
      <c r="AI77" s="12" t="s">
        <v>87</v>
      </c>
      <c r="AJ77" s="12">
        <v>6</v>
      </c>
      <c r="AK77" s="12" t="str">
        <f>VLOOKUP(AJ77, Indexes!$A$2:$B$49, 2)</f>
        <v>GCCAAT</v>
      </c>
      <c r="AL77" s="12">
        <v>28</v>
      </c>
      <c r="AM77" s="12">
        <v>15</v>
      </c>
      <c r="AN77" s="12">
        <v>20210427</v>
      </c>
      <c r="AU77" s="12" t="s">
        <v>255</v>
      </c>
      <c r="AW77" s="12">
        <v>20210527</v>
      </c>
      <c r="AX77" s="19">
        <v>28848896</v>
      </c>
      <c r="AY77" s="19">
        <v>25364382</v>
      </c>
      <c r="AZ77" s="20">
        <f t="shared" ref="AZ77:AZ79" si="81">AY77/AX77</f>
        <v>0.87921499665013181</v>
      </c>
      <c r="BA77" s="12" t="str">
        <f t="shared" ref="BA77:BA79" si="82">CONCATENATE("preprocessing/",A77, "/outputs/salmon_lpanamensis_v36/quant.sf")</f>
        <v>preprocessing/TMRC20044/outputs/salmon_lpanamensis_v36/quant.sf</v>
      </c>
      <c r="BF77" s="12" t="str">
        <f t="shared" ref="BF77:BF79" si="83">CONCATENATE("preprocessing/", A77, "/outputs/03hisat2_lpanamensis_v36/sno_gene_ID.count.xz")</f>
        <v>preprocessing/TMRC20044/outputs/03hisat2_lpanamensis_v36/sno_gene_ID.count.xz</v>
      </c>
      <c r="BG77" s="19">
        <v>22292037</v>
      </c>
      <c r="BH77" s="19">
        <v>1354729</v>
      </c>
      <c r="BI77" s="20">
        <f t="shared" ref="BI77:BI79" si="84">(BH77+BG77)/AY77</f>
        <v>0.93228236351274008</v>
      </c>
      <c r="BO77" s="59" t="str">
        <f>CONCATENATE("preprocessing/", A77, "/outputs/vcfutils_lpanamensis_v36/r1_trimmed_lpanamensis_v36_count.txt")</f>
        <v>preprocessing/TMRC20044/outputs/vcfutils_lpanamensis_v36/r1_trimmed_lpanamensis_v36_count.txt</v>
      </c>
      <c r="BP77" s="59" t="str">
        <f t="shared" si="57"/>
        <v>preprocessing/TMRC20044/outputs/40freebayes_lpanamensis_v36/all_tags.txt.xz</v>
      </c>
      <c r="BQ77" s="12">
        <v>25</v>
      </c>
      <c r="BR77" s="12">
        <v>201</v>
      </c>
      <c r="BS77" s="12">
        <v>273834</v>
      </c>
      <c r="BT77" s="12">
        <v>1</v>
      </c>
      <c r="BU77" s="12" t="s">
        <v>103</v>
      </c>
      <c r="BV77" s="12" t="s">
        <v>130</v>
      </c>
      <c r="BX77" s="12" t="s">
        <v>225</v>
      </c>
      <c r="BZ77" s="12" t="s">
        <v>130</v>
      </c>
    </row>
    <row r="78" spans="1:78" ht="16.5" x14ac:dyDescent="0.2">
      <c r="A78" s="25" t="s">
        <v>327</v>
      </c>
      <c r="B78" s="25">
        <v>7105</v>
      </c>
      <c r="C78" s="12" t="s">
        <v>77</v>
      </c>
      <c r="D78" s="13" t="s">
        <v>78</v>
      </c>
      <c r="E78" s="12" t="s">
        <v>235</v>
      </c>
      <c r="F78" s="29" t="s">
        <v>80</v>
      </c>
      <c r="G78" s="25">
        <v>7105</v>
      </c>
      <c r="H78" s="15" t="s">
        <v>81</v>
      </c>
      <c r="I78" s="12" t="s">
        <v>82</v>
      </c>
      <c r="J78" s="12" t="s">
        <v>83</v>
      </c>
      <c r="K78" s="12">
        <v>2</v>
      </c>
      <c r="L78" s="16" t="s">
        <v>84</v>
      </c>
      <c r="M78" s="25" t="s">
        <v>101</v>
      </c>
      <c r="N78" s="13" t="s">
        <v>102</v>
      </c>
      <c r="O78" s="16" t="s">
        <v>87</v>
      </c>
      <c r="P78" s="12" t="s">
        <v>268</v>
      </c>
      <c r="Q78" s="13" t="s">
        <v>269</v>
      </c>
      <c r="R78" s="16" t="s">
        <v>200</v>
      </c>
      <c r="S78" s="66" t="s">
        <v>165</v>
      </c>
      <c r="T78" s="70" t="s">
        <v>106</v>
      </c>
      <c r="U78" s="16" t="s">
        <v>92</v>
      </c>
      <c r="V78" s="12">
        <v>20210319</v>
      </c>
      <c r="W78" s="60">
        <v>20210323</v>
      </c>
      <c r="X78" s="12">
        <v>1409</v>
      </c>
      <c r="Y78" s="12" t="s">
        <v>87</v>
      </c>
      <c r="Z78" s="13" t="s">
        <v>109</v>
      </c>
      <c r="AA78" s="13" t="s">
        <v>109</v>
      </c>
      <c r="AB78" s="13" t="s">
        <v>109</v>
      </c>
      <c r="AC78" s="13">
        <v>30</v>
      </c>
      <c r="AD78" s="22">
        <f t="shared" si="77"/>
        <v>28</v>
      </c>
      <c r="AE78" s="12">
        <v>20210324</v>
      </c>
      <c r="AF78" s="12">
        <v>20210329</v>
      </c>
      <c r="AG78" s="12">
        <v>0.5</v>
      </c>
      <c r="AH78" s="12">
        <v>0.7</v>
      </c>
      <c r="AI78" s="12" t="s">
        <v>87</v>
      </c>
      <c r="AJ78" s="12">
        <v>10</v>
      </c>
      <c r="AK78" s="12" t="str">
        <f>VLOOKUP(AJ78, Indexes!$A$2:$B$49, 2)</f>
        <v>TAGCTT</v>
      </c>
      <c r="AL78" s="12">
        <v>28</v>
      </c>
      <c r="AM78" s="12">
        <v>15</v>
      </c>
      <c r="AN78" s="12">
        <v>20210427</v>
      </c>
      <c r="AU78" s="12" t="s">
        <v>255</v>
      </c>
      <c r="AW78" s="12">
        <v>20210527</v>
      </c>
      <c r="AX78" s="19">
        <v>26357916</v>
      </c>
      <c r="AY78" s="19">
        <v>21224523</v>
      </c>
      <c r="AZ78" s="20">
        <f t="shared" si="81"/>
        <v>0.80524283482806458</v>
      </c>
      <c r="BA78" s="12" t="str">
        <f t="shared" si="82"/>
        <v>preprocessing/TMRC20045/outputs/salmon_lpanamensis_v36/quant.sf</v>
      </c>
      <c r="BF78" s="12" t="str">
        <f t="shared" si="83"/>
        <v>preprocessing/TMRC20045/outputs/03hisat2_lpanamensis_v36/sno_gene_ID.count.xz</v>
      </c>
      <c r="BG78" s="19">
        <v>18196065</v>
      </c>
      <c r="BH78" s="19">
        <v>1091997</v>
      </c>
      <c r="BI78" s="20">
        <f t="shared" si="84"/>
        <v>0.9087630379255166</v>
      </c>
      <c r="BO78" s="59" t="str">
        <f>CONCATENATE("preprocessing/", A78, "/outputs/vcfutils_lpanamensis_v36/r1_trimmed_lpanamensis_v36_count.txt")</f>
        <v>preprocessing/TMRC20045/outputs/vcfutils_lpanamensis_v36/r1_trimmed_lpanamensis_v36_count.txt</v>
      </c>
      <c r="BP78" s="59" t="str">
        <f t="shared" si="57"/>
        <v>preprocessing/TMRC20045/outputs/40freebayes_lpanamensis_v36/all_tags.txt.xz</v>
      </c>
      <c r="BQ78" s="12">
        <v>9</v>
      </c>
      <c r="BR78" s="12">
        <v>61</v>
      </c>
      <c r="BS78" s="12">
        <v>199985</v>
      </c>
      <c r="BT78" s="12">
        <v>1</v>
      </c>
      <c r="BU78" s="24" t="s">
        <v>268</v>
      </c>
      <c r="BV78" s="24" t="s">
        <v>130</v>
      </c>
      <c r="BX78" s="12" t="s">
        <v>143</v>
      </c>
      <c r="BZ78" s="12" t="s">
        <v>142</v>
      </c>
    </row>
    <row r="79" spans="1:78" s="73" customFormat="1" ht="16.5" x14ac:dyDescent="0.2">
      <c r="A79" s="89" t="s">
        <v>328</v>
      </c>
      <c r="B79" s="90">
        <v>3111</v>
      </c>
      <c r="C79" s="90" t="s">
        <v>114</v>
      </c>
      <c r="D79" s="75" t="s">
        <v>78</v>
      </c>
      <c r="E79" s="75" t="s">
        <v>235</v>
      </c>
      <c r="F79" s="76" t="s">
        <v>138</v>
      </c>
      <c r="G79" s="90">
        <v>3111</v>
      </c>
      <c r="H79" s="77" t="s">
        <v>81</v>
      </c>
      <c r="I79" s="73" t="s">
        <v>82</v>
      </c>
      <c r="J79" s="73" t="s">
        <v>83</v>
      </c>
      <c r="K79" s="73">
        <v>2</v>
      </c>
      <c r="L79" s="78" t="s">
        <v>84</v>
      </c>
      <c r="M79" s="75" t="s">
        <v>85</v>
      </c>
      <c r="N79" s="75" t="s">
        <v>86</v>
      </c>
      <c r="O79" s="91" t="s">
        <v>87</v>
      </c>
      <c r="P79" s="91" t="s">
        <v>329</v>
      </c>
      <c r="Q79" s="78" t="s">
        <v>330</v>
      </c>
      <c r="R79" s="78" t="s">
        <v>200</v>
      </c>
      <c r="S79" s="79" t="s">
        <v>331</v>
      </c>
      <c r="T79" s="80" t="s">
        <v>106</v>
      </c>
      <c r="U79" s="78" t="s">
        <v>92</v>
      </c>
      <c r="V79" s="73">
        <v>20210319</v>
      </c>
      <c r="W79" s="92">
        <v>20210323</v>
      </c>
      <c r="X79" s="73">
        <v>1211</v>
      </c>
      <c r="Y79" s="73" t="s">
        <v>87</v>
      </c>
      <c r="Z79" s="75" t="s">
        <v>109</v>
      </c>
      <c r="AA79" s="75" t="s">
        <v>109</v>
      </c>
      <c r="AB79" s="75" t="s">
        <v>109</v>
      </c>
      <c r="AC79" s="75">
        <v>30</v>
      </c>
      <c r="AD79" s="87">
        <f t="shared" si="77"/>
        <v>27.92</v>
      </c>
      <c r="AE79" s="73">
        <v>20210324</v>
      </c>
      <c r="AF79" s="73">
        <v>20210329</v>
      </c>
      <c r="AG79" s="73">
        <v>0.57999999999999996</v>
      </c>
      <c r="AH79" s="73">
        <v>0.7</v>
      </c>
      <c r="AI79" s="73" t="s">
        <v>87</v>
      </c>
      <c r="AJ79" s="73">
        <v>5</v>
      </c>
      <c r="AK79" s="73" t="str">
        <f>VLOOKUP(AJ79, Indexes!$A$2:$B$49, 2)</f>
        <v>ACAGTG</v>
      </c>
      <c r="AL79" s="73">
        <v>28</v>
      </c>
      <c r="AM79" s="73">
        <v>15</v>
      </c>
      <c r="AN79" s="73">
        <v>20210427</v>
      </c>
      <c r="AU79" s="73" t="s">
        <v>279</v>
      </c>
      <c r="AW79" s="73">
        <v>20210530</v>
      </c>
      <c r="AX79" s="88">
        <v>29512037</v>
      </c>
      <c r="AY79" s="88">
        <v>26133621</v>
      </c>
      <c r="AZ79" s="84">
        <f t="shared" si="81"/>
        <v>0.88552413376277617</v>
      </c>
      <c r="BA79" s="73" t="str">
        <f t="shared" si="82"/>
        <v>preprocessing/TMRC20061/outputs/salmon_lpanamensis_v36/quant.sf</v>
      </c>
      <c r="BF79" s="73" t="str">
        <f t="shared" si="83"/>
        <v>preprocessing/TMRC20061/outputs/03hisat2_lpanamensis_v36/sno_gene_ID.count.xz</v>
      </c>
      <c r="BG79" s="88">
        <v>21946016</v>
      </c>
      <c r="BH79" s="88">
        <v>1281328</v>
      </c>
      <c r="BI79" s="84">
        <f t="shared" si="84"/>
        <v>0.88879164506135599</v>
      </c>
      <c r="BO79" s="85" t="str">
        <f>CONCATENATE("preprocessing/", A79, "/outputs/vcfutils_lpanamensis_v36/r1_trimmed_lpanamensis_v36_count.txt")</f>
        <v>preprocessing/TMRC20061/outputs/vcfutils_lpanamensis_v36/r1_trimmed_lpanamensis_v36_count.txt</v>
      </c>
      <c r="BP79" s="85" t="str">
        <f t="shared" si="57"/>
        <v>preprocessing/TMRC20061/outputs/40freebayes_lpanamensis_v36/all_tags.txt.xz</v>
      </c>
      <c r="BQ79" s="73">
        <v>10</v>
      </c>
      <c r="BR79" s="73">
        <v>146</v>
      </c>
      <c r="BS79" s="73">
        <v>245739</v>
      </c>
      <c r="BT79" s="73">
        <v>5</v>
      </c>
      <c r="BU79" s="91" t="s">
        <v>329</v>
      </c>
      <c r="BV79" s="93" t="s">
        <v>139</v>
      </c>
      <c r="BW79" s="73" t="s">
        <v>332</v>
      </c>
      <c r="BX79" s="73" t="s">
        <v>140</v>
      </c>
      <c r="BZ79" s="73" t="s">
        <v>139</v>
      </c>
    </row>
    <row r="80" spans="1:78" ht="16.5" x14ac:dyDescent="0.2">
      <c r="A80" s="12" t="s">
        <v>334</v>
      </c>
      <c r="B80" s="25">
        <v>12535</v>
      </c>
      <c r="C80" s="12" t="s">
        <v>77</v>
      </c>
      <c r="D80" s="13" t="s">
        <v>78</v>
      </c>
      <c r="E80" s="12" t="s">
        <v>251</v>
      </c>
      <c r="F80" s="29" t="s">
        <v>80</v>
      </c>
      <c r="G80" s="25">
        <v>12535</v>
      </c>
      <c r="H80" s="15" t="s">
        <v>81</v>
      </c>
      <c r="I80" s="12" t="s">
        <v>82</v>
      </c>
      <c r="J80" s="12" t="s">
        <v>83</v>
      </c>
      <c r="K80" s="12">
        <v>2</v>
      </c>
      <c r="L80" s="16" t="s">
        <v>84</v>
      </c>
      <c r="M80" s="13" t="s">
        <v>85</v>
      </c>
      <c r="N80" s="13" t="s">
        <v>86</v>
      </c>
      <c r="O80" s="13" t="s">
        <v>87</v>
      </c>
      <c r="P80" s="12" t="s">
        <v>88</v>
      </c>
      <c r="Q80" s="25" t="s">
        <v>89</v>
      </c>
      <c r="R80" s="16" t="s">
        <v>200</v>
      </c>
      <c r="S80" s="66" t="s">
        <v>333</v>
      </c>
      <c r="T80" s="16" t="s">
        <v>91</v>
      </c>
      <c r="U80" s="16" t="s">
        <v>92</v>
      </c>
      <c r="V80" s="13">
        <v>20210913</v>
      </c>
      <c r="W80" s="13">
        <v>20211111</v>
      </c>
      <c r="X80" s="13">
        <v>909</v>
      </c>
      <c r="Y80" s="13" t="s">
        <v>87</v>
      </c>
      <c r="Z80" s="12" t="s">
        <v>109</v>
      </c>
      <c r="AA80" s="40" t="s">
        <v>109</v>
      </c>
      <c r="AB80" s="40" t="s">
        <v>109</v>
      </c>
      <c r="AC80" s="12">
        <v>30</v>
      </c>
      <c r="AD80" s="12">
        <f t="shared" si="77"/>
        <v>27.8</v>
      </c>
      <c r="AE80" s="12">
        <v>20211223</v>
      </c>
      <c r="AF80" s="12">
        <v>20211223</v>
      </c>
      <c r="AG80" s="12">
        <v>0.7</v>
      </c>
      <c r="AH80" s="12">
        <v>0.6</v>
      </c>
      <c r="AI80" s="12" t="s">
        <v>87</v>
      </c>
      <c r="AJ80" s="12">
        <v>1</v>
      </c>
      <c r="AK80" s="12" t="str">
        <f>VLOOKUP(AJ80, Indexes!$A$2:$B$49, 2)</f>
        <v>ATCACG</v>
      </c>
      <c r="AL80" s="13">
        <v>28</v>
      </c>
      <c r="AM80" s="13">
        <v>15</v>
      </c>
      <c r="AN80" s="13">
        <v>20220103</v>
      </c>
      <c r="BF80" s="12" t="str">
        <f>CONCATENATE("preprocessing/", A80, "/outputs/03hisat2_lpanamensis_v36/sno_gene_ID.count.xz")</f>
        <v>preprocessing/TMRC20105/outputs/03hisat2_lpanamensis_v36/sno_gene_ID.count.xz</v>
      </c>
      <c r="BG80" s="19"/>
      <c r="BH80" s="19"/>
      <c r="BP80" s="59" t="str">
        <f t="shared" si="57"/>
        <v>preprocessing/TMRC20105/outputs/40freebayes_lpanamensis_v36/all_tags.txt.xz</v>
      </c>
      <c r="BU80" s="12" t="s">
        <v>88</v>
      </c>
      <c r="BV80" s="12" t="s">
        <v>97</v>
      </c>
      <c r="BX80" s="12" t="s">
        <v>119</v>
      </c>
      <c r="BZ80" s="12" t="s">
        <v>97</v>
      </c>
    </row>
    <row r="81" spans="1:78" ht="16.5" x14ac:dyDescent="0.25">
      <c r="A81" s="12" t="s">
        <v>335</v>
      </c>
      <c r="B81" s="43">
        <v>13978</v>
      </c>
      <c r="C81" s="12" t="s">
        <v>77</v>
      </c>
      <c r="D81" s="13" t="s">
        <v>78</v>
      </c>
      <c r="E81" s="12" t="s">
        <v>235</v>
      </c>
      <c r="F81" s="29" t="s">
        <v>80</v>
      </c>
      <c r="G81" s="43">
        <v>13978</v>
      </c>
      <c r="H81" s="15" t="s">
        <v>81</v>
      </c>
      <c r="I81" s="12" t="s">
        <v>82</v>
      </c>
      <c r="J81" s="12" t="s">
        <v>83</v>
      </c>
      <c r="K81" s="12">
        <v>2</v>
      </c>
      <c r="L81" s="16" t="s">
        <v>84</v>
      </c>
      <c r="M81" s="72" t="s">
        <v>101</v>
      </c>
      <c r="N81" s="21" t="s">
        <v>102</v>
      </c>
      <c r="O81" s="16" t="s">
        <v>87</v>
      </c>
      <c r="P81" s="34" t="s">
        <v>320</v>
      </c>
      <c r="Q81" s="25" t="s">
        <v>321</v>
      </c>
      <c r="R81" s="16" t="s">
        <v>200</v>
      </c>
      <c r="S81" s="66" t="s">
        <v>336</v>
      </c>
      <c r="T81" s="16" t="s">
        <v>91</v>
      </c>
      <c r="U81" s="16" t="s">
        <v>92</v>
      </c>
      <c r="V81" s="13">
        <v>20210913</v>
      </c>
      <c r="W81" s="13">
        <v>20210914</v>
      </c>
      <c r="X81" s="13" t="s">
        <v>109</v>
      </c>
      <c r="Y81" s="13" t="s">
        <v>109</v>
      </c>
      <c r="Z81" s="40">
        <v>620.16999999999996</v>
      </c>
      <c r="AA81" s="40">
        <v>2.17</v>
      </c>
      <c r="AB81" s="40">
        <v>2.39</v>
      </c>
      <c r="AC81" s="12">
        <v>30</v>
      </c>
      <c r="AD81" s="12">
        <f t="shared" si="77"/>
        <v>27.37</v>
      </c>
      <c r="AE81" s="12">
        <v>20210923</v>
      </c>
      <c r="AF81" s="62"/>
      <c r="AG81" s="40">
        <v>1.1299999999999999</v>
      </c>
      <c r="AH81" s="12">
        <v>0.7</v>
      </c>
      <c r="AJ81" s="13">
        <v>2</v>
      </c>
      <c r="AK81" s="12" t="str">
        <f>VLOOKUP(AJ81, Indexes!$A$2:$B$49, 2)</f>
        <v>CGATGT</v>
      </c>
      <c r="AL81" s="13">
        <v>28</v>
      </c>
      <c r="AM81" s="13">
        <v>15</v>
      </c>
      <c r="AN81" s="13">
        <v>20211012</v>
      </c>
      <c r="AX81" s="54">
        <v>39145630</v>
      </c>
      <c r="AY81" s="54">
        <v>35717219</v>
      </c>
      <c r="BA81" s="12" t="str">
        <f t="shared" ref="BA81:BA82" si="85">CONCATENATE("preprocessing/",A81, "/outputs/salmon_lpanamensis_v36/quant.sf")</f>
        <v>preprocessing/TMRC20108/outputs/salmon_lpanamensis_v36/quant.sf</v>
      </c>
      <c r="BB81" s="54"/>
      <c r="BF81" s="12" t="str">
        <f t="shared" ref="BF81:BF82" si="86">CONCATENATE("preprocessing/", A81, "/outputs/03hisat2_lpanamensis_v36/sno_gene_ID.count.xz")</f>
        <v>preprocessing/TMRC20108/outputs/03hisat2_lpanamensis_v36/sno_gene_ID.count.xz</v>
      </c>
      <c r="BG81" s="54">
        <v>29972608</v>
      </c>
      <c r="BH81" s="54">
        <v>1713197</v>
      </c>
      <c r="BI81" s="20">
        <f t="shared" ref="BI81:BI82" si="87">(BH81+BG81)/AY81</f>
        <v>0.88712967826526468</v>
      </c>
      <c r="BP81" s="59" t="str">
        <f t="shared" si="57"/>
        <v>preprocessing/TMRC20108/outputs/40freebayes_lpanamensis_v36/all_tags.txt.xz</v>
      </c>
      <c r="BU81" s="34" t="s">
        <v>320</v>
      </c>
      <c r="BV81" s="38" t="s">
        <v>323</v>
      </c>
      <c r="BW81" s="12" t="s">
        <v>337</v>
      </c>
      <c r="BX81" s="12" t="s">
        <v>172</v>
      </c>
      <c r="BZ81" s="12" t="s">
        <v>97</v>
      </c>
    </row>
    <row r="82" spans="1:78" ht="16.5" x14ac:dyDescent="0.25">
      <c r="A82" s="12" t="s">
        <v>338</v>
      </c>
      <c r="B82" s="43">
        <v>14016</v>
      </c>
      <c r="C82" s="12" t="s">
        <v>77</v>
      </c>
      <c r="D82" s="13" t="s">
        <v>78</v>
      </c>
      <c r="E82" s="12" t="s">
        <v>235</v>
      </c>
      <c r="F82" s="29" t="s">
        <v>80</v>
      </c>
      <c r="G82" s="43">
        <v>14016</v>
      </c>
      <c r="H82" s="15" t="s">
        <v>81</v>
      </c>
      <c r="I82" s="12" t="s">
        <v>82</v>
      </c>
      <c r="J82" s="12" t="s">
        <v>83</v>
      </c>
      <c r="K82" s="12">
        <v>2</v>
      </c>
      <c r="L82" s="16" t="s">
        <v>84</v>
      </c>
      <c r="M82" s="13" t="s">
        <v>85</v>
      </c>
      <c r="N82" s="13" t="s">
        <v>86</v>
      </c>
      <c r="O82" s="13" t="s">
        <v>87</v>
      </c>
      <c r="P82" s="12" t="s">
        <v>103</v>
      </c>
      <c r="Q82" s="25" t="s">
        <v>104</v>
      </c>
      <c r="R82" s="16" t="s">
        <v>200</v>
      </c>
      <c r="S82" s="66" t="s">
        <v>339</v>
      </c>
      <c r="T82" s="70" t="s">
        <v>106</v>
      </c>
      <c r="U82" s="16" t="s">
        <v>92</v>
      </c>
      <c r="V82" s="13">
        <v>20210913</v>
      </c>
      <c r="W82" s="13">
        <v>20210914</v>
      </c>
      <c r="X82" s="13" t="s">
        <v>109</v>
      </c>
      <c r="Y82" s="13" t="s">
        <v>109</v>
      </c>
      <c r="Z82" s="40">
        <v>902.61</v>
      </c>
      <c r="AA82" s="40">
        <v>2.1800000000000002</v>
      </c>
      <c r="AB82" s="40">
        <v>2.41</v>
      </c>
      <c r="AC82" s="12">
        <v>30</v>
      </c>
      <c r="AD82" s="12">
        <f t="shared" si="77"/>
        <v>27.72</v>
      </c>
      <c r="AE82" s="12">
        <v>20210923</v>
      </c>
      <c r="AF82" s="62"/>
      <c r="AG82" s="40">
        <v>0.78</v>
      </c>
      <c r="AH82" s="12">
        <v>0.7</v>
      </c>
      <c r="AJ82" s="12">
        <v>3</v>
      </c>
      <c r="AK82" s="12" t="str">
        <f>VLOOKUP(AJ82, Indexes!$A$2:$B$49, 2)</f>
        <v>TTAGGC</v>
      </c>
      <c r="AL82" s="13">
        <v>28</v>
      </c>
      <c r="AM82" s="13">
        <v>15</v>
      </c>
      <c r="AN82" s="13">
        <v>20211012</v>
      </c>
      <c r="AX82" s="54">
        <v>31298494</v>
      </c>
      <c r="AY82" s="54">
        <v>28537231</v>
      </c>
      <c r="BA82" s="12" t="str">
        <f t="shared" si="85"/>
        <v>preprocessing/TMRC20109/outputs/salmon_lpanamensis_v36/quant.sf</v>
      </c>
      <c r="BF82" s="12" t="str">
        <f t="shared" si="86"/>
        <v>preprocessing/TMRC20109/outputs/03hisat2_lpanamensis_v36/sno_gene_ID.count.xz</v>
      </c>
      <c r="BG82" s="54">
        <v>25229966</v>
      </c>
      <c r="BH82" s="54">
        <v>1633776</v>
      </c>
      <c r="BI82" s="20">
        <f t="shared" si="87"/>
        <v>0.94135769514568535</v>
      </c>
      <c r="BP82" s="59" t="str">
        <f t="shared" si="57"/>
        <v>preprocessing/TMRC20109/outputs/40freebayes_lpanamensis_v36/all_tags.txt.xz</v>
      </c>
      <c r="BU82" s="12" t="s">
        <v>103</v>
      </c>
      <c r="BV82" s="12" t="s">
        <v>130</v>
      </c>
      <c r="BX82" s="12" t="s">
        <v>107</v>
      </c>
      <c r="BZ82" s="12" t="s">
        <v>130</v>
      </c>
    </row>
    <row r="83" spans="1:78" ht="16.5" x14ac:dyDescent="0.2">
      <c r="A83" s="12" t="s">
        <v>340</v>
      </c>
      <c r="B83" s="43">
        <v>14056</v>
      </c>
      <c r="C83" s="12" t="s">
        <v>77</v>
      </c>
      <c r="D83" s="13" t="s">
        <v>78</v>
      </c>
      <c r="E83" s="12" t="s">
        <v>235</v>
      </c>
      <c r="F83" s="29" t="s">
        <v>80</v>
      </c>
      <c r="G83" s="43">
        <v>14056</v>
      </c>
      <c r="H83" s="15" t="s">
        <v>81</v>
      </c>
      <c r="I83" s="12" t="s">
        <v>82</v>
      </c>
      <c r="J83" s="12" t="s">
        <v>83</v>
      </c>
      <c r="K83" s="12">
        <v>2</v>
      </c>
      <c r="L83" s="16" t="s">
        <v>84</v>
      </c>
      <c r="M83" s="13" t="s">
        <v>85</v>
      </c>
      <c r="N83" s="13" t="s">
        <v>86</v>
      </c>
      <c r="O83" s="13" t="s">
        <v>87</v>
      </c>
      <c r="P83" s="12" t="s">
        <v>88</v>
      </c>
      <c r="Q83" s="25" t="s">
        <v>89</v>
      </c>
      <c r="R83" s="16" t="s">
        <v>200</v>
      </c>
      <c r="S83" s="66" t="s">
        <v>314</v>
      </c>
      <c r="T83" s="16" t="s">
        <v>91</v>
      </c>
      <c r="U83" s="16" t="s">
        <v>92</v>
      </c>
      <c r="V83" s="13">
        <v>20210913</v>
      </c>
      <c r="W83" s="13">
        <v>20210914</v>
      </c>
      <c r="X83" s="13" t="s">
        <v>109</v>
      </c>
      <c r="Y83" s="13" t="s">
        <v>109</v>
      </c>
      <c r="Z83" s="40">
        <v>731.94</v>
      </c>
      <c r="AA83" s="40">
        <v>2.1800000000000002</v>
      </c>
      <c r="AB83" s="40">
        <v>2.2799999999999998</v>
      </c>
      <c r="AC83" s="12">
        <v>30</v>
      </c>
      <c r="AD83" s="12">
        <f t="shared" si="77"/>
        <v>27.54</v>
      </c>
      <c r="AE83" s="12">
        <v>20210923</v>
      </c>
      <c r="AF83" s="62"/>
      <c r="AG83" s="40">
        <v>0.96</v>
      </c>
      <c r="AH83" s="12">
        <v>0.7</v>
      </c>
      <c r="AJ83" s="13">
        <v>4</v>
      </c>
      <c r="AK83" s="12" t="str">
        <f>VLOOKUP(AJ83, Indexes!$A$2:$B$49, 2)</f>
        <v>TGACCA</v>
      </c>
      <c r="AL83" s="13">
        <v>28</v>
      </c>
      <c r="AM83" s="13">
        <v>15</v>
      </c>
      <c r="AN83" s="13">
        <v>20211012</v>
      </c>
      <c r="BF83" s="12" t="str">
        <f>CONCATENATE("preprocessing/", A83, "/outputs/03hisat2_lpanamensis_v36/sno_gene_ID.count.xz")</f>
        <v>preprocessing/TMRC20098/outputs/03hisat2_lpanamensis_v36/sno_gene_ID.count.xz</v>
      </c>
      <c r="BG83" s="19"/>
      <c r="BH83" s="19"/>
      <c r="BP83" s="59" t="str">
        <f t="shared" si="57"/>
        <v>preprocessing/TMRC20098/outputs/40freebayes_lpanamensis_v36/all_tags.txt.xz</v>
      </c>
      <c r="BU83" s="12" t="s">
        <v>88</v>
      </c>
      <c r="BV83" s="12" t="s">
        <v>97</v>
      </c>
      <c r="BX83" s="12" t="s">
        <v>172</v>
      </c>
      <c r="BZ83" s="12" t="s">
        <v>97</v>
      </c>
    </row>
    <row r="84" spans="1:78" ht="16.5" x14ac:dyDescent="0.2">
      <c r="A84" s="12" t="s">
        <v>341</v>
      </c>
      <c r="B84" s="44">
        <v>13787</v>
      </c>
      <c r="C84" s="12" t="s">
        <v>77</v>
      </c>
      <c r="D84" s="13" t="s">
        <v>78</v>
      </c>
      <c r="E84" s="12" t="s">
        <v>235</v>
      </c>
      <c r="F84" s="29" t="s">
        <v>80</v>
      </c>
      <c r="G84" s="44">
        <v>13787</v>
      </c>
      <c r="H84" s="15" t="s">
        <v>81</v>
      </c>
      <c r="I84" s="12" t="s">
        <v>82</v>
      </c>
      <c r="J84" s="12" t="s">
        <v>83</v>
      </c>
      <c r="K84" s="12">
        <v>2</v>
      </c>
      <c r="L84" s="16" t="s">
        <v>84</v>
      </c>
      <c r="M84" s="12" t="s">
        <v>101</v>
      </c>
      <c r="N84" s="13" t="s">
        <v>102</v>
      </c>
      <c r="O84" s="13" t="s">
        <v>87</v>
      </c>
      <c r="P84" s="12" t="s">
        <v>103</v>
      </c>
      <c r="Q84" s="25" t="s">
        <v>104</v>
      </c>
      <c r="R84" s="16" t="s">
        <v>200</v>
      </c>
      <c r="S84" s="66" t="s">
        <v>342</v>
      </c>
      <c r="T84" s="70" t="s">
        <v>106</v>
      </c>
      <c r="U84" s="16" t="s">
        <v>92</v>
      </c>
      <c r="V84" s="13">
        <v>20210913</v>
      </c>
      <c r="W84" s="13">
        <v>20210914</v>
      </c>
      <c r="X84" s="13" t="s">
        <v>109</v>
      </c>
      <c r="Y84" s="13" t="s">
        <v>109</v>
      </c>
      <c r="Z84" s="40">
        <v>672.14</v>
      </c>
      <c r="AA84" s="40">
        <v>2.21</v>
      </c>
      <c r="AB84" s="40">
        <v>1.29</v>
      </c>
      <c r="AC84" s="12">
        <v>30</v>
      </c>
      <c r="AD84" s="12">
        <f t="shared" si="77"/>
        <v>27.46</v>
      </c>
      <c r="AE84" s="12">
        <v>20210923</v>
      </c>
      <c r="AF84" s="62"/>
      <c r="AG84" s="40">
        <v>1.04</v>
      </c>
      <c r="AH84" s="12">
        <v>0.7</v>
      </c>
      <c r="AJ84" s="12">
        <v>5</v>
      </c>
      <c r="AK84" s="12" t="str">
        <f>VLOOKUP(AJ84, Indexes!$A$2:$B$49, 2)</f>
        <v>ACAGTG</v>
      </c>
      <c r="AL84" s="13">
        <v>28</v>
      </c>
      <c r="AM84" s="13">
        <v>15</v>
      </c>
      <c r="AN84" s="13">
        <v>20211012</v>
      </c>
      <c r="BF84" s="12" t="str">
        <f>CONCATENATE("preprocessing/", A84, "/outputs/03hisat2_lpanamensis_v36/sno_gene_ID.count.xz")</f>
        <v>preprocessing/TMRC20096/outputs/03hisat2_lpanamensis_v36/sno_gene_ID.count.xz</v>
      </c>
      <c r="BG84" s="19"/>
      <c r="BH84" s="19"/>
      <c r="BP84" s="59" t="str">
        <f t="shared" si="57"/>
        <v>preprocessing/TMRC20096/outputs/40freebayes_lpanamensis_v36/all_tags.txt.xz</v>
      </c>
      <c r="BU84" s="12" t="s">
        <v>103</v>
      </c>
      <c r="BV84" s="12" t="s">
        <v>130</v>
      </c>
      <c r="BX84" s="12" t="s">
        <v>107</v>
      </c>
      <c r="BZ84" s="12" t="s">
        <v>130</v>
      </c>
    </row>
    <row r="85" spans="1:78" ht="16.5" x14ac:dyDescent="0.2">
      <c r="A85" s="12" t="s">
        <v>343</v>
      </c>
      <c r="B85" s="43">
        <v>14111</v>
      </c>
      <c r="C85" s="12" t="s">
        <v>77</v>
      </c>
      <c r="D85" s="13" t="s">
        <v>78</v>
      </c>
      <c r="E85" s="12" t="s">
        <v>235</v>
      </c>
      <c r="F85" s="29" t="s">
        <v>80</v>
      </c>
      <c r="G85" s="43">
        <v>14111</v>
      </c>
      <c r="H85" s="15" t="s">
        <v>81</v>
      </c>
      <c r="I85" s="12" t="s">
        <v>82</v>
      </c>
      <c r="J85" s="12" t="s">
        <v>83</v>
      </c>
      <c r="K85" s="12">
        <v>2</v>
      </c>
      <c r="L85" s="16" t="s">
        <v>84</v>
      </c>
      <c r="M85" s="12" t="s">
        <v>101</v>
      </c>
      <c r="N85" s="13" t="s">
        <v>102</v>
      </c>
      <c r="O85" s="13" t="s">
        <v>87</v>
      </c>
      <c r="P85" s="12" t="s">
        <v>103</v>
      </c>
      <c r="Q85" s="25" t="s">
        <v>104</v>
      </c>
      <c r="R85" s="16" t="s">
        <v>200</v>
      </c>
      <c r="S85" s="66" t="s">
        <v>344</v>
      </c>
      <c r="T85" s="16" t="s">
        <v>91</v>
      </c>
      <c r="U85" s="16" t="s">
        <v>92</v>
      </c>
      <c r="V85" s="13">
        <v>20210913</v>
      </c>
      <c r="W85" s="13">
        <v>20210914</v>
      </c>
      <c r="X85" s="13" t="s">
        <v>109</v>
      </c>
      <c r="Y85" s="13" t="s">
        <v>109</v>
      </c>
      <c r="Z85" s="40">
        <v>994.37</v>
      </c>
      <c r="AA85" s="40">
        <v>2.17</v>
      </c>
      <c r="AB85" s="40">
        <v>2.42</v>
      </c>
      <c r="AC85" s="12">
        <v>30</v>
      </c>
      <c r="AD85" s="12">
        <f t="shared" si="77"/>
        <v>27.8</v>
      </c>
      <c r="AE85" s="12">
        <v>20210923</v>
      </c>
      <c r="AF85" s="62"/>
      <c r="AG85" s="40">
        <v>0.7</v>
      </c>
      <c r="AH85" s="12">
        <v>0.7</v>
      </c>
      <c r="AJ85" s="12">
        <v>7</v>
      </c>
      <c r="AK85" s="12" t="str">
        <f>VLOOKUP(AJ85, Indexes!$A$2:$B$49, 2)</f>
        <v>CAGATC</v>
      </c>
      <c r="AL85" s="13">
        <v>28</v>
      </c>
      <c r="AM85" s="13">
        <v>15</v>
      </c>
      <c r="AN85" s="13">
        <v>20211012</v>
      </c>
      <c r="BF85" s="12" t="str">
        <f>CONCATENATE("preprocessing/", A85, "/outputs/03hisat2_lpanamensis_v36/sno_gene_ID.count.xz")</f>
        <v>preprocessing/TMRC20101/outputs/03hisat2_lpanamensis_v36/sno_gene_ID.count.xz</v>
      </c>
      <c r="BG85" s="19"/>
      <c r="BH85" s="19"/>
      <c r="BP85" s="59" t="str">
        <f t="shared" si="57"/>
        <v>preprocessing/TMRC20101/outputs/40freebayes_lpanamensis_v36/all_tags.txt.xz</v>
      </c>
      <c r="BU85" s="12" t="s">
        <v>103</v>
      </c>
      <c r="BV85" s="12" t="s">
        <v>130</v>
      </c>
      <c r="BX85" s="12" t="s">
        <v>107</v>
      </c>
      <c r="BZ85" s="12" t="s">
        <v>130</v>
      </c>
    </row>
    <row r="86" spans="1:78" ht="16.5" x14ac:dyDescent="0.2">
      <c r="A86" s="12" t="s">
        <v>345</v>
      </c>
      <c r="B86" s="43">
        <v>12556</v>
      </c>
      <c r="C86" s="12" t="s">
        <v>77</v>
      </c>
      <c r="D86" s="13" t="s">
        <v>78</v>
      </c>
      <c r="E86" s="12" t="s">
        <v>235</v>
      </c>
      <c r="F86" s="29" t="s">
        <v>80</v>
      </c>
      <c r="G86" s="43">
        <v>12556</v>
      </c>
      <c r="H86" s="15" t="s">
        <v>81</v>
      </c>
      <c r="I86" s="12" t="s">
        <v>82</v>
      </c>
      <c r="J86" s="12" t="s">
        <v>83</v>
      </c>
      <c r="K86" s="12">
        <v>2</v>
      </c>
      <c r="L86" s="16" t="s">
        <v>84</v>
      </c>
      <c r="M86" s="12" t="s">
        <v>101</v>
      </c>
      <c r="N86" s="13" t="s">
        <v>102</v>
      </c>
      <c r="O86" s="13" t="s">
        <v>87</v>
      </c>
      <c r="P86" s="12" t="s">
        <v>103</v>
      </c>
      <c r="Q86" s="13" t="s">
        <v>104</v>
      </c>
      <c r="R86" s="16" t="s">
        <v>200</v>
      </c>
      <c r="S86" s="66" t="s">
        <v>346</v>
      </c>
      <c r="T86" s="70" t="s">
        <v>106</v>
      </c>
      <c r="U86" s="16" t="s">
        <v>92</v>
      </c>
      <c r="V86" s="13">
        <v>20210913</v>
      </c>
      <c r="W86" s="13">
        <v>20210914</v>
      </c>
      <c r="X86" s="13" t="s">
        <v>109</v>
      </c>
      <c r="Y86" s="13" t="s">
        <v>109</v>
      </c>
      <c r="Z86" s="40">
        <v>735.6</v>
      </c>
      <c r="AA86" s="40">
        <v>2.1</v>
      </c>
      <c r="AB86" s="40">
        <v>1.98</v>
      </c>
      <c r="AC86" s="12">
        <v>30</v>
      </c>
      <c r="AD86" s="12">
        <f t="shared" si="77"/>
        <v>27.55</v>
      </c>
      <c r="AE86" s="12">
        <v>20210923</v>
      </c>
      <c r="AF86" s="62"/>
      <c r="AG86" s="40">
        <v>0.95</v>
      </c>
      <c r="AH86" s="12">
        <v>0.7</v>
      </c>
      <c r="AJ86" s="12">
        <v>8</v>
      </c>
      <c r="AK86" s="12" t="str">
        <f>VLOOKUP(AJ86, Indexes!$A$2:$B$49, 2)</f>
        <v>ACTTGA</v>
      </c>
      <c r="AL86" s="13">
        <v>28</v>
      </c>
      <c r="AM86" s="13">
        <v>15</v>
      </c>
      <c r="AN86" s="13">
        <v>20211012</v>
      </c>
      <c r="AO86" s="12" t="s">
        <v>347</v>
      </c>
      <c r="BF86" s="12" t="str">
        <f>CONCATENATE("preprocessing/", A86, "/outputs/03hisat2_lpanamensis_v36/sno_gene_ID.count.xz")</f>
        <v>preprocessing/TMRC20092/outputs/03hisat2_lpanamensis_v36/sno_gene_ID.count.xz</v>
      </c>
      <c r="BG86" s="19"/>
      <c r="BH86" s="19"/>
      <c r="BP86" s="59" t="str">
        <f t="shared" si="57"/>
        <v>preprocessing/TMRC20092/outputs/40freebayes_lpanamensis_v36/all_tags.txt.xz</v>
      </c>
      <c r="BU86" s="12" t="s">
        <v>103</v>
      </c>
      <c r="BV86" s="12" t="s">
        <v>130</v>
      </c>
      <c r="BX86" s="12" t="s">
        <v>107</v>
      </c>
      <c r="BZ86" s="12" t="s">
        <v>130</v>
      </c>
    </row>
    <row r="87" spans="1:78" ht="16.5" x14ac:dyDescent="0.2">
      <c r="A87" s="12" t="s">
        <v>349</v>
      </c>
      <c r="B87" s="65">
        <v>14093</v>
      </c>
      <c r="C87" s="12" t="s">
        <v>77</v>
      </c>
      <c r="D87" s="13" t="s">
        <v>78</v>
      </c>
      <c r="E87" s="12" t="s">
        <v>251</v>
      </c>
      <c r="F87" s="29" t="s">
        <v>80</v>
      </c>
      <c r="G87" s="43">
        <v>14093</v>
      </c>
      <c r="H87" s="15" t="s">
        <v>81</v>
      </c>
      <c r="I87" s="12" t="s">
        <v>82</v>
      </c>
      <c r="J87" s="12" t="s">
        <v>83</v>
      </c>
      <c r="K87" s="12">
        <v>2</v>
      </c>
      <c r="L87" s="16" t="s">
        <v>84</v>
      </c>
      <c r="M87" s="13" t="s">
        <v>85</v>
      </c>
      <c r="N87" s="13" t="s">
        <v>86</v>
      </c>
      <c r="O87" s="13" t="s">
        <v>87</v>
      </c>
      <c r="P87" s="12" t="s">
        <v>88</v>
      </c>
      <c r="Q87" s="13" t="s">
        <v>89</v>
      </c>
      <c r="R87" s="16" t="s">
        <v>200</v>
      </c>
      <c r="S87" s="66" t="s">
        <v>348</v>
      </c>
      <c r="T87" s="16" t="s">
        <v>91</v>
      </c>
      <c r="U87" s="16" t="s">
        <v>92</v>
      </c>
      <c r="V87" s="13">
        <v>20210913</v>
      </c>
      <c r="W87" s="13">
        <v>20211111</v>
      </c>
      <c r="X87" s="13">
        <v>582</v>
      </c>
      <c r="Y87" s="13" t="s">
        <v>87</v>
      </c>
      <c r="Z87" s="40" t="s">
        <v>109</v>
      </c>
      <c r="AA87" s="40" t="s">
        <v>109</v>
      </c>
      <c r="AB87" s="40" t="s">
        <v>109</v>
      </c>
      <c r="AC87" s="12">
        <v>30</v>
      </c>
      <c r="AD87" s="12">
        <f t="shared" si="77"/>
        <v>27.6</v>
      </c>
      <c r="AE87" s="12">
        <v>20211221</v>
      </c>
      <c r="AF87" s="12">
        <v>20211221</v>
      </c>
      <c r="AG87" s="40">
        <v>0.9</v>
      </c>
      <c r="AH87" s="12">
        <v>0.5</v>
      </c>
      <c r="AI87" s="12" t="s">
        <v>87</v>
      </c>
      <c r="AJ87" s="12">
        <v>22</v>
      </c>
      <c r="AK87" s="12" t="str">
        <f>VLOOKUP(AJ87, Indexes!$A$2:$B$49, 2)</f>
        <v>CGTACG</v>
      </c>
      <c r="AL87" s="13">
        <v>28</v>
      </c>
      <c r="AM87" s="13">
        <v>15</v>
      </c>
      <c r="AN87" s="13">
        <v>20220103</v>
      </c>
      <c r="BF87" s="12" t="str">
        <f t="shared" ref="BF87:BF93" si="88">CONCATENATE("preprocessing/", A87, "/outputs/03hisat2_lpanamensis_v36/sno_gene_ID.count.xz")</f>
        <v>preprocessing/TMRC20082/outputs/03hisat2_lpanamensis_v36/sno_gene_ID.count.xz</v>
      </c>
      <c r="BG87" s="19"/>
      <c r="BH87" s="19"/>
      <c r="BP87" s="59" t="str">
        <f t="shared" si="57"/>
        <v>preprocessing/TMRC20082/outputs/40freebayes_lpanamensis_v36/all_tags.txt.xz</v>
      </c>
      <c r="BU87" s="12" t="s">
        <v>88</v>
      </c>
      <c r="BV87" s="12" t="s">
        <v>97</v>
      </c>
      <c r="BX87" s="12" t="s">
        <v>287</v>
      </c>
      <c r="BZ87" s="12" t="s">
        <v>97</v>
      </c>
    </row>
    <row r="88" spans="1:78" ht="16.5" x14ac:dyDescent="0.2">
      <c r="A88" s="12" t="s">
        <v>350</v>
      </c>
      <c r="B88" s="44">
        <v>14149</v>
      </c>
      <c r="C88" s="12" t="s">
        <v>77</v>
      </c>
      <c r="D88" s="13" t="s">
        <v>78</v>
      </c>
      <c r="E88" s="12" t="s">
        <v>235</v>
      </c>
      <c r="F88" s="29" t="s">
        <v>80</v>
      </c>
      <c r="G88" s="44">
        <v>14149</v>
      </c>
      <c r="H88" s="15" t="s">
        <v>81</v>
      </c>
      <c r="I88" s="12" t="s">
        <v>82</v>
      </c>
      <c r="J88" s="12" t="s">
        <v>83</v>
      </c>
      <c r="K88" s="12">
        <v>2</v>
      </c>
      <c r="L88" s="16" t="s">
        <v>84</v>
      </c>
      <c r="M88" s="13" t="s">
        <v>85</v>
      </c>
      <c r="N88" s="13" t="s">
        <v>86</v>
      </c>
      <c r="O88" s="12" t="s">
        <v>87</v>
      </c>
      <c r="P88" s="12" t="s">
        <v>88</v>
      </c>
      <c r="Q88" s="13" t="s">
        <v>89</v>
      </c>
      <c r="R88" s="16" t="s">
        <v>200</v>
      </c>
      <c r="S88" s="67" t="s">
        <v>351</v>
      </c>
      <c r="T88" s="16" t="s">
        <v>91</v>
      </c>
      <c r="U88" s="16" t="s">
        <v>92</v>
      </c>
      <c r="V88" s="13">
        <v>20210913</v>
      </c>
      <c r="W88" s="13">
        <v>20210914</v>
      </c>
      <c r="X88" s="13" t="s">
        <v>109</v>
      </c>
      <c r="Y88" s="13" t="s">
        <v>109</v>
      </c>
      <c r="Z88" s="40">
        <v>869.81</v>
      </c>
      <c r="AA88" s="40">
        <v>2.11</v>
      </c>
      <c r="AB88" s="40">
        <v>2.39</v>
      </c>
      <c r="AC88" s="12">
        <v>30</v>
      </c>
      <c r="AD88" s="12">
        <f t="shared" si="77"/>
        <v>27.7</v>
      </c>
      <c r="AE88" s="12">
        <v>20210930</v>
      </c>
      <c r="AF88" s="62"/>
      <c r="AG88" s="12">
        <v>0.8</v>
      </c>
      <c r="AH88" s="12">
        <v>0.7</v>
      </c>
      <c r="AJ88" s="12">
        <v>18</v>
      </c>
      <c r="AK88" s="12" t="str">
        <f>VLOOKUP(AJ88, Indexes!$A$2:$B$49, 2)</f>
        <v>GTCCGC</v>
      </c>
      <c r="AL88" s="13">
        <v>28</v>
      </c>
      <c r="AM88" s="13">
        <v>15</v>
      </c>
      <c r="AN88" s="13">
        <v>20211012</v>
      </c>
      <c r="BF88" s="12" t="str">
        <f t="shared" si="88"/>
        <v>preprocessing/TMRC20102/outputs/03hisat2_lpanamensis_v36/sno_gene_ID.count.xz</v>
      </c>
      <c r="BG88" s="19"/>
      <c r="BH88" s="19"/>
      <c r="BP88" s="59" t="str">
        <f t="shared" si="57"/>
        <v>preprocessing/TMRC20102/outputs/40freebayes_lpanamensis_v36/all_tags.txt.xz</v>
      </c>
      <c r="BU88" s="12" t="s">
        <v>88</v>
      </c>
      <c r="BV88" s="12" t="s">
        <v>97</v>
      </c>
      <c r="BX88" s="12" t="s">
        <v>172</v>
      </c>
      <c r="BZ88" s="12" t="s">
        <v>97</v>
      </c>
    </row>
    <row r="89" spans="1:78" ht="16.5" x14ac:dyDescent="0.2">
      <c r="A89" s="12" t="s">
        <v>352</v>
      </c>
      <c r="B89" s="43">
        <v>14096</v>
      </c>
      <c r="C89" s="12" t="s">
        <v>77</v>
      </c>
      <c r="D89" s="13" t="s">
        <v>78</v>
      </c>
      <c r="E89" s="12" t="s">
        <v>235</v>
      </c>
      <c r="F89" s="29" t="s">
        <v>80</v>
      </c>
      <c r="G89" s="43">
        <v>14096</v>
      </c>
      <c r="H89" s="15" t="s">
        <v>81</v>
      </c>
      <c r="I89" s="12" t="s">
        <v>82</v>
      </c>
      <c r="J89" s="12" t="s">
        <v>83</v>
      </c>
      <c r="K89" s="12">
        <v>2</v>
      </c>
      <c r="L89" s="16" t="s">
        <v>84</v>
      </c>
      <c r="M89" s="13" t="s">
        <v>85</v>
      </c>
      <c r="N89" s="13" t="s">
        <v>86</v>
      </c>
      <c r="O89" s="13" t="s">
        <v>87</v>
      </c>
      <c r="P89" s="12" t="s">
        <v>88</v>
      </c>
      <c r="Q89" s="13" t="s">
        <v>89</v>
      </c>
      <c r="R89" s="16" t="s">
        <v>200</v>
      </c>
      <c r="S89" s="66" t="s">
        <v>169</v>
      </c>
      <c r="T89" s="16" t="s">
        <v>91</v>
      </c>
      <c r="U89" s="16" t="s">
        <v>92</v>
      </c>
      <c r="V89" s="13">
        <v>20210913</v>
      </c>
      <c r="W89" s="13">
        <v>20210914</v>
      </c>
      <c r="X89" s="13" t="s">
        <v>109</v>
      </c>
      <c r="Y89" s="13" t="s">
        <v>109</v>
      </c>
      <c r="Z89" s="40">
        <v>713.15</v>
      </c>
      <c r="AA89" s="40">
        <v>2.1</v>
      </c>
      <c r="AB89" s="40">
        <v>1.34</v>
      </c>
      <c r="AC89" s="12">
        <v>30</v>
      </c>
      <c r="AD89" s="12">
        <f t="shared" si="77"/>
        <v>27.52</v>
      </c>
      <c r="AE89" s="12">
        <v>20210923</v>
      </c>
      <c r="AF89" s="62"/>
      <c r="AG89" s="40">
        <v>0.98</v>
      </c>
      <c r="AH89" s="12">
        <v>0.7</v>
      </c>
      <c r="AJ89" s="12">
        <v>10</v>
      </c>
      <c r="AK89" s="12" t="str">
        <f>VLOOKUP(AJ89, Indexes!$A$2:$B$49, 2)</f>
        <v>TAGCTT</v>
      </c>
      <c r="AL89" s="13">
        <v>28</v>
      </c>
      <c r="AM89" s="13">
        <v>15</v>
      </c>
      <c r="AN89" s="13">
        <v>20211012</v>
      </c>
      <c r="BF89" s="12" t="str">
        <f t="shared" si="88"/>
        <v>preprocessing/TMRC20099/outputs/03hisat2_lpanamensis_v36/sno_gene_ID.count.xz</v>
      </c>
      <c r="BG89" s="19"/>
      <c r="BH89" s="19"/>
      <c r="BP89" s="59" t="str">
        <f t="shared" si="57"/>
        <v>preprocessing/TMRC20099/outputs/40freebayes_lpanamensis_v36/all_tags.txt.xz</v>
      </c>
      <c r="BU89" s="12" t="s">
        <v>88</v>
      </c>
      <c r="BV89" s="12" t="s">
        <v>97</v>
      </c>
      <c r="BX89" s="12" t="s">
        <v>172</v>
      </c>
      <c r="BZ89" s="12" t="s">
        <v>97</v>
      </c>
    </row>
    <row r="90" spans="1:78" ht="16.5" x14ac:dyDescent="0.2">
      <c r="A90" s="12" t="s">
        <v>353</v>
      </c>
      <c r="B90" s="43">
        <v>14103</v>
      </c>
      <c r="C90" s="12" t="s">
        <v>77</v>
      </c>
      <c r="D90" s="13" t="s">
        <v>78</v>
      </c>
      <c r="E90" s="12" t="s">
        <v>235</v>
      </c>
      <c r="F90" s="29" t="s">
        <v>80</v>
      </c>
      <c r="G90" s="43">
        <v>14103</v>
      </c>
      <c r="H90" s="15" t="s">
        <v>81</v>
      </c>
      <c r="I90" s="12" t="s">
        <v>82</v>
      </c>
      <c r="J90" s="12" t="s">
        <v>83</v>
      </c>
      <c r="K90" s="12">
        <v>2</v>
      </c>
      <c r="L90" s="16" t="s">
        <v>84</v>
      </c>
      <c r="M90" s="13" t="s">
        <v>85</v>
      </c>
      <c r="N90" s="13" t="s">
        <v>86</v>
      </c>
      <c r="O90" s="13" t="s">
        <v>87</v>
      </c>
      <c r="P90" s="12" t="s">
        <v>88</v>
      </c>
      <c r="Q90" s="13" t="s">
        <v>89</v>
      </c>
      <c r="R90" s="16" t="s">
        <v>200</v>
      </c>
      <c r="S90" s="66" t="s">
        <v>354</v>
      </c>
      <c r="T90" s="16" t="s">
        <v>91</v>
      </c>
      <c r="U90" s="16" t="s">
        <v>92</v>
      </c>
      <c r="V90" s="13">
        <v>20210913</v>
      </c>
      <c r="W90" s="13">
        <v>20210914</v>
      </c>
      <c r="X90" s="13" t="s">
        <v>109</v>
      </c>
      <c r="Y90" s="13" t="s">
        <v>109</v>
      </c>
      <c r="Z90" s="40">
        <v>779.15</v>
      </c>
      <c r="AA90" s="40">
        <v>2.12</v>
      </c>
      <c r="AB90" s="40">
        <v>2.37</v>
      </c>
      <c r="AC90" s="12">
        <v>30</v>
      </c>
      <c r="AD90" s="12">
        <f t="shared" si="77"/>
        <v>27.6</v>
      </c>
      <c r="AE90" s="12">
        <v>20210923</v>
      </c>
      <c r="AF90" s="62"/>
      <c r="AG90" s="40">
        <v>0.9</v>
      </c>
      <c r="AH90" s="12">
        <v>0.7</v>
      </c>
      <c r="AJ90" s="13">
        <v>11</v>
      </c>
      <c r="AK90" s="12" t="str">
        <f>VLOOKUP(AJ90, Indexes!$A$2:$B$49, 2)</f>
        <v>GGCTAC</v>
      </c>
      <c r="AL90" s="13">
        <v>28</v>
      </c>
      <c r="AM90" s="13">
        <v>15</v>
      </c>
      <c r="AN90" s="13">
        <v>20211012</v>
      </c>
      <c r="BF90" s="12" t="str">
        <f t="shared" si="88"/>
        <v>preprocessing/TMRC20100/outputs/03hisat2_lpanamensis_v36/sno_gene_ID.count.xz</v>
      </c>
      <c r="BG90" s="19"/>
      <c r="BH90" s="19"/>
      <c r="BP90" s="59" t="str">
        <f t="shared" si="57"/>
        <v>preprocessing/TMRC20100/outputs/40freebayes_lpanamensis_v36/all_tags.txt.xz</v>
      </c>
      <c r="BU90" s="12" t="s">
        <v>88</v>
      </c>
      <c r="BV90" s="12" t="s">
        <v>97</v>
      </c>
      <c r="BX90" s="12" t="s">
        <v>172</v>
      </c>
      <c r="BZ90" s="12" t="s">
        <v>97</v>
      </c>
    </row>
    <row r="91" spans="1:78" ht="16.5" x14ac:dyDescent="0.2">
      <c r="A91" s="12" t="s">
        <v>355</v>
      </c>
      <c r="B91" s="45">
        <v>12479</v>
      </c>
      <c r="C91" s="12" t="s">
        <v>77</v>
      </c>
      <c r="D91" s="13" t="s">
        <v>78</v>
      </c>
      <c r="E91" s="12" t="s">
        <v>235</v>
      </c>
      <c r="F91" s="29" t="s">
        <v>80</v>
      </c>
      <c r="G91" s="45">
        <v>12479</v>
      </c>
      <c r="H91" s="15" t="s">
        <v>81</v>
      </c>
      <c r="I91" s="12" t="s">
        <v>82</v>
      </c>
      <c r="J91" s="12" t="s">
        <v>83</v>
      </c>
      <c r="K91" s="12">
        <v>2</v>
      </c>
      <c r="L91" s="16" t="s">
        <v>84</v>
      </c>
      <c r="M91" s="12" t="s">
        <v>101</v>
      </c>
      <c r="N91" s="13" t="s">
        <v>102</v>
      </c>
      <c r="O91" s="16" t="s">
        <v>87</v>
      </c>
      <c r="P91" s="12" t="s">
        <v>268</v>
      </c>
      <c r="Q91" s="13" t="s">
        <v>269</v>
      </c>
      <c r="R91" s="16" t="s">
        <v>200</v>
      </c>
      <c r="S91" s="66" t="s">
        <v>356</v>
      </c>
      <c r="T91" s="70" t="s">
        <v>106</v>
      </c>
      <c r="U91" s="16" t="s">
        <v>92</v>
      </c>
      <c r="V91" s="13">
        <v>20210913</v>
      </c>
      <c r="W91" s="13">
        <v>20210914</v>
      </c>
      <c r="X91" s="13" t="s">
        <v>109</v>
      </c>
      <c r="Y91" s="13" t="s">
        <v>109</v>
      </c>
      <c r="Z91" s="40">
        <v>676.26</v>
      </c>
      <c r="AA91" s="40">
        <v>2.08</v>
      </c>
      <c r="AB91" s="40">
        <v>2.31</v>
      </c>
      <c r="AC91" s="12">
        <v>30</v>
      </c>
      <c r="AD91" s="12">
        <f t="shared" si="77"/>
        <v>27.46</v>
      </c>
      <c r="AE91" s="12">
        <v>20210923</v>
      </c>
      <c r="AF91" s="62"/>
      <c r="AG91" s="40">
        <v>1.04</v>
      </c>
      <c r="AH91" s="12">
        <v>0.7</v>
      </c>
      <c r="AJ91" s="12">
        <v>12</v>
      </c>
      <c r="AK91" s="12" t="str">
        <f>VLOOKUP(AJ91, Indexes!$A$2:$B$49, 2)</f>
        <v>CTTGTA</v>
      </c>
      <c r="AL91" s="13">
        <v>28</v>
      </c>
      <c r="AM91" s="13">
        <v>15</v>
      </c>
      <c r="AN91" s="13">
        <v>20211012</v>
      </c>
      <c r="BF91" s="12" t="str">
        <f t="shared" si="88"/>
        <v>preprocessing/TMRC20091/outputs/03hisat2_lpanamensis_v36/sno_gene_ID.count.xz</v>
      </c>
      <c r="BG91" s="19"/>
      <c r="BH91" s="19"/>
      <c r="BP91" s="59" t="str">
        <f t="shared" si="57"/>
        <v>preprocessing/TMRC20091/outputs/40freebayes_lpanamensis_v36/all_tags.txt.xz</v>
      </c>
      <c r="BU91" s="24" t="s">
        <v>268</v>
      </c>
      <c r="BV91" s="69" t="s">
        <v>130</v>
      </c>
      <c r="BW91" s="12" t="s">
        <v>357</v>
      </c>
      <c r="BX91" s="12" t="s">
        <v>107</v>
      </c>
      <c r="BZ91" s="12" t="s">
        <v>130</v>
      </c>
    </row>
    <row r="92" spans="1:78" ht="16.5" x14ac:dyDescent="0.2">
      <c r="A92" s="12" t="s">
        <v>358</v>
      </c>
      <c r="B92" s="45">
        <v>4700</v>
      </c>
      <c r="C92" s="12" t="s">
        <v>77</v>
      </c>
      <c r="D92" s="13" t="s">
        <v>78</v>
      </c>
      <c r="E92" s="12" t="s">
        <v>235</v>
      </c>
      <c r="F92" s="29" t="s">
        <v>80</v>
      </c>
      <c r="G92" s="45">
        <v>4700</v>
      </c>
      <c r="H92" s="15" t="s">
        <v>81</v>
      </c>
      <c r="I92" s="12" t="s">
        <v>82</v>
      </c>
      <c r="J92" s="12" t="s">
        <v>83</v>
      </c>
      <c r="K92" s="12">
        <v>2</v>
      </c>
      <c r="L92" s="16" t="s">
        <v>84</v>
      </c>
      <c r="M92" s="13" t="s">
        <v>85</v>
      </c>
      <c r="N92" s="13" t="s">
        <v>86</v>
      </c>
      <c r="O92" s="16" t="s">
        <v>87</v>
      </c>
      <c r="P92" s="12" t="s">
        <v>268</v>
      </c>
      <c r="Q92" s="13" t="s">
        <v>269</v>
      </c>
      <c r="R92" s="16" t="s">
        <v>200</v>
      </c>
      <c r="S92" s="66" t="s">
        <v>236</v>
      </c>
      <c r="T92" s="70" t="s">
        <v>106</v>
      </c>
      <c r="U92" s="16" t="s">
        <v>92</v>
      </c>
      <c r="V92" s="13">
        <v>20210913</v>
      </c>
      <c r="W92" s="13">
        <v>20210914</v>
      </c>
      <c r="X92" s="13" t="s">
        <v>109</v>
      </c>
      <c r="Y92" s="13" t="s">
        <v>109</v>
      </c>
      <c r="Z92" s="40">
        <v>645.96</v>
      </c>
      <c r="AA92" s="40">
        <v>2.2000000000000002</v>
      </c>
      <c r="AB92" s="40">
        <v>2.08</v>
      </c>
      <c r="AC92" s="12">
        <v>30</v>
      </c>
      <c r="AD92" s="12">
        <f t="shared" si="77"/>
        <v>27.42</v>
      </c>
      <c r="AE92" s="12">
        <v>20210930</v>
      </c>
      <c r="AF92" s="62"/>
      <c r="AG92" s="40">
        <v>1.08</v>
      </c>
      <c r="AH92" s="40">
        <v>0.7</v>
      </c>
      <c r="AJ92" s="12">
        <v>23</v>
      </c>
      <c r="AK92" s="12" t="str">
        <f>VLOOKUP(AJ92, Indexes!$A$2:$B$49, 2)</f>
        <v>GAGTGG</v>
      </c>
      <c r="AL92" s="13">
        <v>28</v>
      </c>
      <c r="AM92" s="13">
        <v>15</v>
      </c>
      <c r="AN92" s="13">
        <v>20211012</v>
      </c>
      <c r="BF92" s="12" t="str">
        <f t="shared" si="88"/>
        <v>preprocessing/TMRC20084/outputs/03hisat2_lpanamensis_v36/sno_gene_ID.count.xz</v>
      </c>
      <c r="BG92" s="19"/>
      <c r="BH92" s="19"/>
      <c r="BP92" s="59" t="str">
        <f t="shared" si="57"/>
        <v>preprocessing/TMRC20084/outputs/40freebayes_lpanamensis_v36/all_tags.txt.xz</v>
      </c>
      <c r="BU92" s="12" t="s">
        <v>268</v>
      </c>
      <c r="BV92" s="38" t="s">
        <v>142</v>
      </c>
      <c r="BW92" s="12" t="s">
        <v>359</v>
      </c>
      <c r="BX92" s="12" t="s">
        <v>143</v>
      </c>
      <c r="BZ92" s="12" t="s">
        <v>142</v>
      </c>
    </row>
    <row r="93" spans="1:78" ht="16.5" x14ac:dyDescent="0.2">
      <c r="A93" s="12" t="s">
        <v>360</v>
      </c>
      <c r="B93" s="45">
        <v>10070</v>
      </c>
      <c r="C93" s="12" t="s">
        <v>77</v>
      </c>
      <c r="D93" s="13" t="s">
        <v>78</v>
      </c>
      <c r="E93" s="12" t="s">
        <v>235</v>
      </c>
      <c r="F93" s="29" t="s">
        <v>80</v>
      </c>
      <c r="G93" s="45">
        <v>10070</v>
      </c>
      <c r="H93" s="15" t="s">
        <v>81</v>
      </c>
      <c r="I93" s="12" t="s">
        <v>82</v>
      </c>
      <c r="J93" s="12" t="s">
        <v>83</v>
      </c>
      <c r="K93" s="12">
        <v>2</v>
      </c>
      <c r="L93" s="16" t="s">
        <v>84</v>
      </c>
      <c r="M93" s="13" t="s">
        <v>85</v>
      </c>
      <c r="N93" s="13" t="s">
        <v>86</v>
      </c>
      <c r="O93" s="16" t="s">
        <v>87</v>
      </c>
      <c r="P93" s="12" t="s">
        <v>103</v>
      </c>
      <c r="Q93" s="13" t="s">
        <v>104</v>
      </c>
      <c r="R93" s="16" t="s">
        <v>200</v>
      </c>
      <c r="S93" s="66" t="s">
        <v>165</v>
      </c>
      <c r="T93" s="70" t="s">
        <v>106</v>
      </c>
      <c r="U93" s="16" t="s">
        <v>92</v>
      </c>
      <c r="V93" s="13">
        <v>20210913</v>
      </c>
      <c r="W93" s="13">
        <v>20210914</v>
      </c>
      <c r="X93" s="13" t="s">
        <v>109</v>
      </c>
      <c r="Y93" s="13" t="s">
        <v>109</v>
      </c>
      <c r="Z93" s="40">
        <v>341.38</v>
      </c>
      <c r="AA93" s="40">
        <v>2.16</v>
      </c>
      <c r="AB93" s="40">
        <v>2.06</v>
      </c>
      <c r="AC93" s="12">
        <v>30</v>
      </c>
      <c r="AD93" s="12">
        <f t="shared" si="77"/>
        <v>26.45</v>
      </c>
      <c r="AE93" s="12">
        <v>20210930</v>
      </c>
      <c r="AF93" s="62"/>
      <c r="AG93" s="40">
        <v>2.0499999999999998</v>
      </c>
      <c r="AH93" s="40">
        <v>0.7</v>
      </c>
      <c r="AJ93" s="12">
        <v>25</v>
      </c>
      <c r="AK93" s="12" t="str">
        <f>VLOOKUP(AJ93, Indexes!$A$2:$B$49, 2)</f>
        <v>ACTGAT</v>
      </c>
      <c r="AL93" s="13">
        <v>28</v>
      </c>
      <c r="AM93" s="13">
        <v>15</v>
      </c>
      <c r="AN93" s="13">
        <v>20211012</v>
      </c>
      <c r="BF93" s="12" t="str">
        <f t="shared" si="88"/>
        <v>preprocessing/TMRC20087/outputs/03hisat2_lpanamensis_v36/sno_gene_ID.count.xz</v>
      </c>
      <c r="BG93" s="19"/>
      <c r="BH93" s="19"/>
      <c r="BP93" s="59" t="str">
        <f t="shared" si="57"/>
        <v>preprocessing/TMRC20087/outputs/40freebayes_lpanamensis_v36/all_tags.txt.xz</v>
      </c>
      <c r="BU93" s="12" t="s">
        <v>103</v>
      </c>
      <c r="BV93" s="12" t="s">
        <v>130</v>
      </c>
      <c r="BX93" s="12" t="s">
        <v>107</v>
      </c>
      <c r="BZ93" s="12" t="s">
        <v>130</v>
      </c>
    </row>
    <row r="94" spans="1:78" ht="16.5" x14ac:dyDescent="0.25">
      <c r="A94" s="12" t="s">
        <v>361</v>
      </c>
      <c r="B94" s="45">
        <v>3117</v>
      </c>
      <c r="C94" s="12" t="s">
        <v>77</v>
      </c>
      <c r="D94" s="13" t="s">
        <v>78</v>
      </c>
      <c r="E94" s="12" t="s">
        <v>235</v>
      </c>
      <c r="F94" s="29" t="s">
        <v>80</v>
      </c>
      <c r="G94" s="45">
        <v>3117</v>
      </c>
      <c r="H94" s="15" t="s">
        <v>81</v>
      </c>
      <c r="I94" s="12" t="s">
        <v>82</v>
      </c>
      <c r="J94" s="12" t="s">
        <v>83</v>
      </c>
      <c r="K94" s="12">
        <v>2</v>
      </c>
      <c r="L94" s="16" t="s">
        <v>84</v>
      </c>
      <c r="M94" s="13" t="s">
        <v>85</v>
      </c>
      <c r="N94" s="13" t="s">
        <v>86</v>
      </c>
      <c r="O94" s="16" t="s">
        <v>87</v>
      </c>
      <c r="P94" s="12" t="s">
        <v>268</v>
      </c>
      <c r="Q94" s="13" t="s">
        <v>269</v>
      </c>
      <c r="R94" s="16" t="s">
        <v>200</v>
      </c>
      <c r="S94" s="66" t="s">
        <v>331</v>
      </c>
      <c r="T94" s="70" t="s">
        <v>106</v>
      </c>
      <c r="U94" s="16" t="s">
        <v>92</v>
      </c>
      <c r="V94" s="12">
        <v>20210929</v>
      </c>
      <c r="W94" s="12">
        <v>20210929</v>
      </c>
      <c r="X94" s="13" t="s">
        <v>109</v>
      </c>
      <c r="Y94" s="13" t="s">
        <v>109</v>
      </c>
      <c r="Z94" s="40">
        <v>87.37</v>
      </c>
      <c r="AA94" s="40">
        <v>2.11</v>
      </c>
      <c r="AB94" s="40">
        <v>2.2200000000000002</v>
      </c>
      <c r="AC94" s="12">
        <v>30</v>
      </c>
      <c r="AD94" s="12">
        <f t="shared" si="77"/>
        <v>20.490000000000002</v>
      </c>
      <c r="AE94" s="12">
        <v>20211006</v>
      </c>
      <c r="AF94" s="62"/>
      <c r="AG94" s="40">
        <v>8.01</v>
      </c>
      <c r="AH94" s="40">
        <v>0.7</v>
      </c>
      <c r="AJ94" s="12">
        <v>9</v>
      </c>
      <c r="AK94" s="12" t="str">
        <f>VLOOKUP(AJ94, Indexes!$A$2:$B$49, 2)</f>
        <v>GATCAG</v>
      </c>
      <c r="AL94" s="13">
        <v>28</v>
      </c>
      <c r="AM94" s="13">
        <v>15</v>
      </c>
      <c r="AN94" s="13">
        <v>20211012</v>
      </c>
      <c r="AX94" s="54">
        <v>25948351</v>
      </c>
      <c r="AY94" s="54">
        <v>23566258</v>
      </c>
      <c r="AZ94" s="20">
        <f t="shared" ref="AZ94:AZ97" si="89">AY94/AX94</f>
        <v>0.90819867512968355</v>
      </c>
      <c r="BA94" s="12" t="str">
        <f t="shared" ref="BA94:BA97" si="90">CONCATENATE("preprocessing/",A94, "/outputs/salmon_lpanamensis_v36/quant.sf")</f>
        <v>preprocessing/TMRC20103/outputs/salmon_lpanamensis_v36/quant.sf</v>
      </c>
      <c r="BF94" s="12" t="str">
        <f t="shared" ref="BF94:BF95" si="91">CONCATENATE("preprocessing/", A94, "/outputs/03hisat2_lpanamensis_v36/sno_gene_ID.count.xz")</f>
        <v>preprocessing/TMRC20103/outputs/03hisat2_lpanamensis_v36/sno_gene_ID.count.xz</v>
      </c>
      <c r="BG94" s="54">
        <v>20534220</v>
      </c>
      <c r="BH94" s="54">
        <v>1471573</v>
      </c>
      <c r="BI94" s="20">
        <f t="shared" ref="BI94:BI97" si="92">(BH94+BG94)/AY94</f>
        <v>0.93378392954876421</v>
      </c>
      <c r="BP94" s="59" t="str">
        <f t="shared" si="57"/>
        <v>preprocessing/TMRC20103/outputs/40freebayes_lpanamensis_v36/all_tags.txt.xz</v>
      </c>
      <c r="BU94" s="12" t="s">
        <v>268</v>
      </c>
      <c r="BV94" s="12" t="s">
        <v>142</v>
      </c>
      <c r="BX94" s="12" t="s">
        <v>143</v>
      </c>
      <c r="BZ94" s="12" t="s">
        <v>142</v>
      </c>
    </row>
    <row r="95" spans="1:78" ht="16.5" x14ac:dyDescent="0.25">
      <c r="A95" s="12" t="s">
        <v>362</v>
      </c>
      <c r="B95" s="45">
        <v>4810</v>
      </c>
      <c r="C95" s="12" t="s">
        <v>77</v>
      </c>
      <c r="D95" s="13" t="s">
        <v>78</v>
      </c>
      <c r="E95" s="12" t="s">
        <v>235</v>
      </c>
      <c r="F95" s="29" t="s">
        <v>80</v>
      </c>
      <c r="G95" s="45">
        <v>4810</v>
      </c>
      <c r="H95" s="15" t="s">
        <v>81</v>
      </c>
      <c r="I95" s="12" t="s">
        <v>82</v>
      </c>
      <c r="J95" s="12" t="s">
        <v>83</v>
      </c>
      <c r="K95" s="12">
        <v>2</v>
      </c>
      <c r="L95" s="16" t="s">
        <v>84</v>
      </c>
      <c r="M95" s="13" t="s">
        <v>85</v>
      </c>
      <c r="N95" s="13" t="s">
        <v>86</v>
      </c>
      <c r="O95" s="16" t="s">
        <v>87</v>
      </c>
      <c r="P95" s="12" t="s">
        <v>88</v>
      </c>
      <c r="Q95" s="13" t="s">
        <v>89</v>
      </c>
      <c r="R95" s="16" t="s">
        <v>200</v>
      </c>
      <c r="S95" s="67" t="s">
        <v>312</v>
      </c>
      <c r="T95" s="16" t="s">
        <v>91</v>
      </c>
      <c r="U95" s="16" t="s">
        <v>92</v>
      </c>
      <c r="V95" s="12">
        <v>20210929</v>
      </c>
      <c r="W95" s="12">
        <v>20210929</v>
      </c>
      <c r="X95" s="13" t="s">
        <v>109</v>
      </c>
      <c r="Y95" s="13" t="s">
        <v>109</v>
      </c>
      <c r="Z95" s="40">
        <v>417.04</v>
      </c>
      <c r="AA95" s="40">
        <v>2.09</v>
      </c>
      <c r="AB95" s="40">
        <v>2.38</v>
      </c>
      <c r="AC95" s="12">
        <v>30</v>
      </c>
      <c r="AD95" s="12">
        <f t="shared" si="77"/>
        <v>26.82</v>
      </c>
      <c r="AE95" s="12">
        <v>20211006</v>
      </c>
      <c r="AF95" s="62"/>
      <c r="AG95" s="40">
        <v>1.68</v>
      </c>
      <c r="AH95" s="40">
        <v>0.7</v>
      </c>
      <c r="AJ95" s="12">
        <v>10</v>
      </c>
      <c r="AK95" s="12" t="str">
        <f>VLOOKUP(AJ95, Indexes!$A$2:$B$49, 2)</f>
        <v>TAGCTT</v>
      </c>
      <c r="AL95" s="13">
        <v>28</v>
      </c>
      <c r="AM95" s="13">
        <v>15</v>
      </c>
      <c r="AN95" s="13">
        <v>20211012</v>
      </c>
      <c r="AX95" s="54">
        <v>30457419</v>
      </c>
      <c r="AY95" s="54">
        <v>27455297</v>
      </c>
      <c r="AZ95" s="20">
        <f t="shared" si="89"/>
        <v>0.90143216009209448</v>
      </c>
      <c r="BA95" s="12" t="str">
        <f t="shared" si="90"/>
        <v>preprocessing/TMRC20104/outputs/salmon_lpanamensis_v36/quant.sf</v>
      </c>
      <c r="BF95" s="12" t="str">
        <f t="shared" si="91"/>
        <v>preprocessing/TMRC20104/outputs/03hisat2_lpanamensis_v36/sno_gene_ID.count.xz</v>
      </c>
      <c r="BG95" s="54">
        <v>22557010</v>
      </c>
      <c r="BH95" s="54">
        <v>1402596</v>
      </c>
      <c r="BI95" s="20">
        <f t="shared" si="92"/>
        <v>0.87267699198446114</v>
      </c>
      <c r="BP95" s="59" t="str">
        <f t="shared" si="57"/>
        <v>preprocessing/TMRC20104/outputs/40freebayes_lpanamensis_v36/all_tags.txt.xz</v>
      </c>
      <c r="BU95" s="12" t="s">
        <v>88</v>
      </c>
      <c r="BV95" s="12" t="s">
        <v>97</v>
      </c>
      <c r="BX95" s="12" t="s">
        <v>172</v>
      </c>
      <c r="BZ95" s="12" t="s">
        <v>97</v>
      </c>
    </row>
    <row r="96" spans="1:78" ht="16.5" x14ac:dyDescent="0.2">
      <c r="A96" s="12" t="s">
        <v>363</v>
      </c>
      <c r="B96" s="45">
        <v>5986</v>
      </c>
      <c r="C96" s="12" t="s">
        <v>77</v>
      </c>
      <c r="D96" s="13" t="s">
        <v>78</v>
      </c>
      <c r="E96" s="12" t="s">
        <v>235</v>
      </c>
      <c r="F96" s="29" t="s">
        <v>80</v>
      </c>
      <c r="G96" s="45">
        <v>5986</v>
      </c>
      <c r="H96" s="15" t="s">
        <v>81</v>
      </c>
      <c r="I96" s="12" t="s">
        <v>82</v>
      </c>
      <c r="J96" s="12" t="s">
        <v>83</v>
      </c>
      <c r="K96" s="12">
        <v>2</v>
      </c>
      <c r="L96" s="16" t="s">
        <v>84</v>
      </c>
      <c r="M96" s="13" t="s">
        <v>85</v>
      </c>
      <c r="N96" s="13" t="s">
        <v>86</v>
      </c>
      <c r="O96" s="13" t="s">
        <v>87</v>
      </c>
      <c r="P96" s="12" t="s">
        <v>103</v>
      </c>
      <c r="Q96" s="13" t="s">
        <v>104</v>
      </c>
      <c r="R96" s="16" t="s">
        <v>200</v>
      </c>
      <c r="S96" s="66" t="s">
        <v>285</v>
      </c>
      <c r="T96" s="70" t="s">
        <v>106</v>
      </c>
      <c r="U96" s="16" t="s">
        <v>92</v>
      </c>
      <c r="V96" s="13">
        <v>20210913</v>
      </c>
      <c r="W96" s="13">
        <v>20210914</v>
      </c>
      <c r="X96" s="13" t="s">
        <v>109</v>
      </c>
      <c r="Y96" s="13" t="s">
        <v>109</v>
      </c>
      <c r="Z96" s="12">
        <v>1045.94</v>
      </c>
      <c r="AA96" s="40">
        <v>2.1800000000000002</v>
      </c>
      <c r="AB96" s="40">
        <v>2.42</v>
      </c>
      <c r="AC96" s="12">
        <v>30</v>
      </c>
      <c r="AD96" s="12">
        <f t="shared" si="77"/>
        <v>27.83</v>
      </c>
      <c r="AE96" s="12">
        <v>20210930</v>
      </c>
      <c r="AF96" s="62"/>
      <c r="AG96" s="12">
        <v>0.67</v>
      </c>
      <c r="AH96" s="12">
        <v>0.7</v>
      </c>
      <c r="AJ96" s="12">
        <v>27</v>
      </c>
      <c r="AK96" s="12" t="str">
        <f>VLOOKUP(AJ96, Indexes!$A$2:$B$49, 2)</f>
        <v>ATTCCT</v>
      </c>
      <c r="AL96" s="13">
        <v>28</v>
      </c>
      <c r="AM96" s="13">
        <v>15</v>
      </c>
      <c r="AN96" s="13">
        <v>20211012</v>
      </c>
      <c r="BF96" s="12" t="str">
        <f>CONCATENATE("preprocessing/", A96, "/outputs/03hisat2_lpanamensis_v36/sno_gene_ID.count.xz")</f>
        <v>preprocessing/TMRC20086/outputs/03hisat2_lpanamensis_v36/sno_gene_ID.count.xz</v>
      </c>
      <c r="BG96" s="19"/>
      <c r="BH96" s="19"/>
      <c r="BP96" s="59" t="str">
        <f t="shared" si="57"/>
        <v>preprocessing/TMRC20086/outputs/40freebayes_lpanamensis_v36/all_tags.txt.xz</v>
      </c>
      <c r="BU96" s="12" t="s">
        <v>103</v>
      </c>
      <c r="BV96" s="12" t="s">
        <v>130</v>
      </c>
      <c r="BX96" s="12" t="s">
        <v>107</v>
      </c>
      <c r="BZ96" s="12" t="s">
        <v>130</v>
      </c>
    </row>
    <row r="97" spans="1:78" ht="16.5" x14ac:dyDescent="0.25">
      <c r="A97" s="12" t="s">
        <v>364</v>
      </c>
      <c r="B97" s="45">
        <v>13740</v>
      </c>
      <c r="C97" s="12" t="s">
        <v>77</v>
      </c>
      <c r="D97" s="13" t="s">
        <v>78</v>
      </c>
      <c r="E97" s="12" t="s">
        <v>235</v>
      </c>
      <c r="F97" s="29" t="s">
        <v>80</v>
      </c>
      <c r="G97" s="45">
        <v>13740</v>
      </c>
      <c r="H97" s="15" t="s">
        <v>81</v>
      </c>
      <c r="I97" s="12" t="s">
        <v>82</v>
      </c>
      <c r="J97" s="12" t="s">
        <v>83</v>
      </c>
      <c r="K97" s="12">
        <v>2</v>
      </c>
      <c r="L97" s="16" t="s">
        <v>84</v>
      </c>
      <c r="M97" s="13" t="s">
        <v>85</v>
      </c>
      <c r="N97" s="13" t="s">
        <v>86</v>
      </c>
      <c r="O97" s="16" t="s">
        <v>87</v>
      </c>
      <c r="P97" s="12" t="s">
        <v>88</v>
      </c>
      <c r="Q97" s="13" t="s">
        <v>89</v>
      </c>
      <c r="R97" s="16" t="s">
        <v>200</v>
      </c>
      <c r="S97" s="66" t="s">
        <v>365</v>
      </c>
      <c r="T97" s="16" t="s">
        <v>91</v>
      </c>
      <c r="U97" s="16" t="s">
        <v>92</v>
      </c>
      <c r="V97" s="12">
        <v>20210929</v>
      </c>
      <c r="W97" s="12">
        <v>20210929</v>
      </c>
      <c r="X97" s="13" t="s">
        <v>109</v>
      </c>
      <c r="Y97" s="13" t="s">
        <v>109</v>
      </c>
      <c r="Z97" s="40">
        <v>943.47</v>
      </c>
      <c r="AA97" s="40">
        <v>2.13</v>
      </c>
      <c r="AB97" s="40">
        <v>2.04</v>
      </c>
      <c r="AC97" s="12">
        <v>30</v>
      </c>
      <c r="AD97" s="12">
        <f t="shared" si="77"/>
        <v>27.759999999999998</v>
      </c>
      <c r="AE97" s="12">
        <v>20211006</v>
      </c>
      <c r="AF97" s="62"/>
      <c r="AG97" s="40">
        <v>0.74</v>
      </c>
      <c r="AH97" s="12">
        <v>0.7</v>
      </c>
      <c r="AJ97" s="12">
        <v>5</v>
      </c>
      <c r="AK97" s="12" t="str">
        <f>VLOOKUP(AJ97, Indexes!$A$2:$B$49, 2)</f>
        <v>ACAGTG</v>
      </c>
      <c r="AL97" s="13">
        <v>28</v>
      </c>
      <c r="AM97" s="13">
        <v>15</v>
      </c>
      <c r="AN97" s="13">
        <v>20211012</v>
      </c>
      <c r="AX97" s="54">
        <v>32311416</v>
      </c>
      <c r="AY97" s="54">
        <v>29568246</v>
      </c>
      <c r="AZ97" s="20">
        <f t="shared" si="89"/>
        <v>0.91510214222737873</v>
      </c>
      <c r="BA97" s="12" t="str">
        <f t="shared" si="90"/>
        <v>preprocessing/TMRC20107/outputs/salmon_lpanamensis_v36/quant.sf</v>
      </c>
      <c r="BF97" s="12" t="str">
        <f>CONCATENATE("preprocessing/", A97, "/outputs/03hisat2_lpanamensis_v36/sno_gene_ID.count.xz")</f>
        <v>preprocessing/TMRC20107/outputs/03hisat2_lpanamensis_v36/sno_gene_ID.count.xz</v>
      </c>
      <c r="BG97" s="54">
        <v>25116293</v>
      </c>
      <c r="BH97" s="54">
        <v>1264898</v>
      </c>
      <c r="BI97" s="20">
        <f t="shared" si="92"/>
        <v>0.8922135929199182</v>
      </c>
      <c r="BP97" s="59" t="str">
        <f t="shared" si="57"/>
        <v>preprocessing/TMRC20107/outputs/40freebayes_lpanamensis_v36/all_tags.txt.xz</v>
      </c>
      <c r="BU97" s="12" t="s">
        <v>88</v>
      </c>
      <c r="BV97" s="12" t="s">
        <v>97</v>
      </c>
      <c r="BX97" s="12" t="s">
        <v>172</v>
      </c>
      <c r="BZ97" s="12" t="s">
        <v>97</v>
      </c>
    </row>
    <row r="98" spans="1:78" ht="16.5" x14ac:dyDescent="0.2">
      <c r="A98" s="12" t="s">
        <v>366</v>
      </c>
      <c r="B98" s="45">
        <v>13474</v>
      </c>
      <c r="C98" s="12" t="s">
        <v>77</v>
      </c>
      <c r="D98" s="13" t="s">
        <v>78</v>
      </c>
      <c r="E98" s="12" t="s">
        <v>235</v>
      </c>
      <c r="F98" s="29" t="s">
        <v>80</v>
      </c>
      <c r="G98" s="45">
        <v>13474</v>
      </c>
      <c r="H98" s="15" t="s">
        <v>81</v>
      </c>
      <c r="I98" s="12" t="s">
        <v>82</v>
      </c>
      <c r="J98" s="12" t="s">
        <v>83</v>
      </c>
      <c r="K98" s="12">
        <v>2</v>
      </c>
      <c r="L98" s="16" t="s">
        <v>84</v>
      </c>
      <c r="M98" s="13" t="s">
        <v>85</v>
      </c>
      <c r="N98" s="13" t="s">
        <v>86</v>
      </c>
      <c r="O98" s="16" t="s">
        <v>87</v>
      </c>
      <c r="P98" s="34" t="s">
        <v>103</v>
      </c>
      <c r="Q98" s="13" t="s">
        <v>104</v>
      </c>
      <c r="R98" s="16" t="s">
        <v>200</v>
      </c>
      <c r="S98" s="66" t="s">
        <v>201</v>
      </c>
      <c r="T98" s="70" t="s">
        <v>106</v>
      </c>
      <c r="U98" s="16" t="s">
        <v>92</v>
      </c>
      <c r="V98" s="12">
        <v>20210929</v>
      </c>
      <c r="W98" s="12">
        <v>20210929</v>
      </c>
      <c r="X98" s="13" t="s">
        <v>109</v>
      </c>
      <c r="Y98" s="13" t="s">
        <v>109</v>
      </c>
      <c r="Z98" s="40">
        <v>742.81</v>
      </c>
      <c r="AA98" s="40">
        <v>2.12</v>
      </c>
      <c r="AB98" s="40">
        <v>2.4900000000000002</v>
      </c>
      <c r="AC98" s="12">
        <v>30</v>
      </c>
      <c r="AD98" s="12">
        <f t="shared" si="77"/>
        <v>27.56</v>
      </c>
      <c r="AE98" s="12">
        <v>20211006</v>
      </c>
      <c r="AF98" s="62"/>
      <c r="AG98" s="40">
        <v>0.94</v>
      </c>
      <c r="AH98" s="12">
        <v>0.7</v>
      </c>
      <c r="AJ98" s="12">
        <v>6</v>
      </c>
      <c r="AK98" s="12" t="str">
        <f>VLOOKUP(AJ98, Indexes!$A$2:$B$49, 2)</f>
        <v>GCCAAT</v>
      </c>
      <c r="AL98" s="13">
        <v>28</v>
      </c>
      <c r="AM98" s="13">
        <v>15</v>
      </c>
      <c r="AN98" s="13">
        <v>20211012</v>
      </c>
      <c r="BF98" s="12" t="str">
        <f>CONCATENATE("preprocessing/", A98, "/outputs/03hisat2_lpanamensis_v36/sno_gene_ID.count.xz")</f>
        <v>preprocessing/TMRC20081/outputs/03hisat2_lpanamensis_v36/sno_gene_ID.count.xz</v>
      </c>
      <c r="BG98" s="19"/>
      <c r="BH98" s="19"/>
      <c r="BP98" s="59" t="str">
        <f t="shared" si="57"/>
        <v>preprocessing/TMRC20081/outputs/40freebayes_lpanamensis_v36/all_tags.txt.xz</v>
      </c>
      <c r="BU98" s="34" t="s">
        <v>103</v>
      </c>
      <c r="BV98" s="12" t="s">
        <v>130</v>
      </c>
      <c r="BX98" s="12" t="s">
        <v>107</v>
      </c>
      <c r="BZ98" s="12" t="s">
        <v>130</v>
      </c>
    </row>
    <row r="99" spans="1:78" s="73" customFormat="1" ht="16.5" x14ac:dyDescent="0.25">
      <c r="A99" s="73" t="s">
        <v>367</v>
      </c>
      <c r="B99" s="74">
        <v>13684</v>
      </c>
      <c r="C99" s="74" t="s">
        <v>368</v>
      </c>
      <c r="D99" s="75" t="s">
        <v>78</v>
      </c>
      <c r="E99" s="73" t="s">
        <v>235</v>
      </c>
      <c r="F99" s="76" t="s">
        <v>80</v>
      </c>
      <c r="G99" s="74">
        <v>13684</v>
      </c>
      <c r="H99" s="77" t="s">
        <v>81</v>
      </c>
      <c r="I99" s="73" t="s">
        <v>82</v>
      </c>
      <c r="J99" s="73" t="s">
        <v>83</v>
      </c>
      <c r="K99" s="73">
        <v>2</v>
      </c>
      <c r="L99" s="78" t="s">
        <v>84</v>
      </c>
      <c r="M99" s="75" t="s">
        <v>85</v>
      </c>
      <c r="N99" s="75" t="s">
        <v>86</v>
      </c>
      <c r="O99" s="78" t="s">
        <v>87</v>
      </c>
      <c r="P99" s="73" t="s">
        <v>103</v>
      </c>
      <c r="Q99" s="75" t="s">
        <v>104</v>
      </c>
      <c r="R99" s="78" t="s">
        <v>200</v>
      </c>
      <c r="S99" s="79" t="s">
        <v>201</v>
      </c>
      <c r="T99" s="80" t="s">
        <v>106</v>
      </c>
      <c r="U99" s="78" t="s">
        <v>92</v>
      </c>
      <c r="V99" s="73">
        <v>20210929</v>
      </c>
      <c r="W99" s="73">
        <v>20210929</v>
      </c>
      <c r="X99" s="75" t="s">
        <v>109</v>
      </c>
      <c r="Y99" s="75" t="s">
        <v>109</v>
      </c>
      <c r="Z99" s="81">
        <v>526.92999999999995</v>
      </c>
      <c r="AA99" s="81">
        <v>2.14</v>
      </c>
      <c r="AB99" s="81">
        <v>2.38</v>
      </c>
      <c r="AC99" s="73">
        <v>30</v>
      </c>
      <c r="AD99" s="73">
        <f t="shared" si="77"/>
        <v>27.17</v>
      </c>
      <c r="AE99" s="73">
        <v>20211006</v>
      </c>
      <c r="AF99" s="82"/>
      <c r="AG99" s="81">
        <v>1.33</v>
      </c>
      <c r="AH99" s="81">
        <v>0.7</v>
      </c>
      <c r="AJ99" s="73">
        <v>7</v>
      </c>
      <c r="AK99" s="73" t="str">
        <f>VLOOKUP(AJ99, Indexes!$A$2:$B$49, 2)</f>
        <v>CAGATC</v>
      </c>
      <c r="AL99" s="75">
        <v>28</v>
      </c>
      <c r="AM99" s="75">
        <v>15</v>
      </c>
      <c r="AN99" s="75">
        <v>20211012</v>
      </c>
      <c r="AX99" s="83">
        <v>29536817</v>
      </c>
      <c r="AY99" s="83">
        <v>26750315</v>
      </c>
      <c r="AZ99" s="84">
        <f t="shared" ref="AZ99" si="93">AY99/AX99</f>
        <v>0.90566004454711557</v>
      </c>
      <c r="BA99" s="73" t="str">
        <f t="shared" ref="BA99" si="94">CONCATENATE("preprocessing/",A99, "/outputs/salmon_lpanamensis_v36/quant.sf")</f>
        <v>preprocessing/TMRC20106/outputs/salmon_lpanamensis_v36/quant.sf</v>
      </c>
      <c r="BF99" s="73" t="str">
        <f>CONCATENATE("preprocessing/", A99, "/outputs/03hisat2_lpanamensis_v36/sno_gene_ID.count.xz")</f>
        <v>preprocessing/TMRC20106/outputs/03hisat2_lpanamensis_v36/sno_gene_ID.count.xz</v>
      </c>
      <c r="BG99" s="83">
        <v>22566968</v>
      </c>
      <c r="BH99" s="83">
        <v>2006756</v>
      </c>
      <c r="BI99" s="84">
        <f t="shared" ref="BI99" si="95">(BH99+BG99)/AY99</f>
        <v>0.91863307030216279</v>
      </c>
      <c r="BO99" s="85"/>
      <c r="BP99" s="85" t="str">
        <f t="shared" si="57"/>
        <v>preprocessing/TMRC20106/outputs/40freebayes_lpanamensis_v36/all_tags.txt.xz</v>
      </c>
      <c r="BU99" s="73" t="s">
        <v>103</v>
      </c>
      <c r="BV99" s="73" t="s">
        <v>130</v>
      </c>
      <c r="BX99" s="73" t="s">
        <v>107</v>
      </c>
      <c r="BZ99" s="73" t="s">
        <v>130</v>
      </c>
    </row>
    <row r="100" spans="1:78" ht="16.5" x14ac:dyDescent="0.2">
      <c r="A100" s="12" t="s">
        <v>371</v>
      </c>
      <c r="B100" s="45">
        <v>13703</v>
      </c>
      <c r="C100" s="45" t="s">
        <v>77</v>
      </c>
      <c r="D100" s="13" t="s">
        <v>78</v>
      </c>
      <c r="E100" s="12" t="s">
        <v>251</v>
      </c>
      <c r="F100" s="29" t="s">
        <v>80</v>
      </c>
      <c r="G100" s="45">
        <v>13703</v>
      </c>
      <c r="H100" s="15" t="s">
        <v>81</v>
      </c>
      <c r="I100" s="12" t="s">
        <v>82</v>
      </c>
      <c r="J100" s="12" t="s">
        <v>83</v>
      </c>
      <c r="K100" s="12">
        <v>2</v>
      </c>
      <c r="L100" s="34" t="s">
        <v>369</v>
      </c>
      <c r="M100" s="34" t="s">
        <v>101</v>
      </c>
      <c r="N100" s="13" t="s">
        <v>102</v>
      </c>
      <c r="O100" s="16" t="s">
        <v>87</v>
      </c>
      <c r="P100" s="34" t="s">
        <v>88</v>
      </c>
      <c r="Q100" s="13" t="s">
        <v>89</v>
      </c>
      <c r="R100" s="16" t="s">
        <v>200</v>
      </c>
      <c r="S100" s="66" t="s">
        <v>370</v>
      </c>
      <c r="T100" s="16" t="s">
        <v>91</v>
      </c>
      <c r="U100" s="16" t="s">
        <v>92</v>
      </c>
      <c r="V100" s="12">
        <v>20210929</v>
      </c>
      <c r="W100" s="12">
        <v>20211111</v>
      </c>
      <c r="X100" s="12">
        <v>742</v>
      </c>
      <c r="Y100" s="12" t="s">
        <v>87</v>
      </c>
      <c r="Z100" s="12" t="s">
        <v>109</v>
      </c>
      <c r="AA100" s="12" t="s">
        <v>109</v>
      </c>
      <c r="AB100" s="12" t="s">
        <v>109</v>
      </c>
      <c r="AC100" s="12">
        <v>30</v>
      </c>
      <c r="AD100" s="12">
        <f t="shared" si="77"/>
        <v>27.8</v>
      </c>
      <c r="AE100" s="12">
        <v>20211223</v>
      </c>
      <c r="AF100" s="12">
        <v>20211223</v>
      </c>
      <c r="AG100" s="12">
        <v>0.7</v>
      </c>
      <c r="AH100" s="12">
        <v>0.5</v>
      </c>
      <c r="AI100" s="12" t="s">
        <v>87</v>
      </c>
      <c r="AJ100" s="12">
        <v>3</v>
      </c>
      <c r="AK100" s="64" t="s">
        <v>372</v>
      </c>
      <c r="AL100" s="12">
        <v>28</v>
      </c>
      <c r="AM100" s="12">
        <v>15</v>
      </c>
      <c r="AN100" s="12">
        <v>20220103</v>
      </c>
      <c r="BF100" s="12" t="str">
        <f>CONCATENATE("preprocessing/", A100, "/outputs/03hisat2_lpanamensis_v36/sno_gene_ID.count.xz")</f>
        <v>preprocessing/TMRC20095/outputs/03hisat2_lpanamensis_v36/sno_gene_ID.count.xz</v>
      </c>
      <c r="BG100" s="19"/>
      <c r="BH100" s="19"/>
      <c r="BP100" s="59" t="str">
        <f t="shared" si="57"/>
        <v>preprocessing/TMRC20095/outputs/40freebayes_lpanamensis_v36/all_tags.txt.xz</v>
      </c>
      <c r="BU100" s="34" t="s">
        <v>88</v>
      </c>
      <c r="BV100" s="12" t="s">
        <v>97</v>
      </c>
      <c r="BX100" s="12" t="s">
        <v>182</v>
      </c>
      <c r="BZ100" s="12" t="s">
        <v>97</v>
      </c>
    </row>
    <row r="101" spans="1:78" ht="14.25" x14ac:dyDescent="0.2">
      <c r="D101" s="13"/>
      <c r="H101" s="15"/>
      <c r="I101" s="13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5"/>
      <c r="W101" s="35"/>
      <c r="BG101" s="19"/>
      <c r="BH101" s="19"/>
      <c r="BU101" s="34"/>
    </row>
    <row r="102" spans="1:78" ht="14.25" x14ac:dyDescent="0.2">
      <c r="D102" s="13"/>
      <c r="H102" s="15"/>
      <c r="I102" s="13"/>
      <c r="AK102" s="13"/>
      <c r="AL102" s="13"/>
      <c r="AM102" s="13"/>
      <c r="AN102" s="13"/>
      <c r="BG102" s="19"/>
      <c r="BH102" s="19"/>
    </row>
    <row r="103" spans="1:78" ht="14.25" x14ac:dyDescent="0.2">
      <c r="D103" s="13"/>
      <c r="H103" s="15"/>
      <c r="I103" s="13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5"/>
      <c r="W103" s="35"/>
      <c r="BG103" s="19"/>
      <c r="BH103" s="19"/>
      <c r="BU103" s="34"/>
    </row>
    <row r="104" spans="1:78" ht="14.25" x14ac:dyDescent="0.2">
      <c r="D104" s="13"/>
      <c r="BG104" s="19"/>
      <c r="BH104" s="19"/>
    </row>
    <row r="105" spans="1:78" ht="14.25" x14ac:dyDescent="0.2">
      <c r="D105" s="13"/>
      <c r="AK105" s="13"/>
      <c r="AL105" s="13"/>
      <c r="AM105" s="13"/>
      <c r="AN105" s="13"/>
      <c r="BG105" s="19"/>
      <c r="BH105" s="19"/>
    </row>
    <row r="106" spans="1:78" ht="14.25" x14ac:dyDescent="0.2">
      <c r="D106" s="12"/>
      <c r="BG106" s="19"/>
      <c r="BH106" s="19"/>
    </row>
    <row r="107" spans="1:78" ht="14.25" x14ac:dyDescent="0.2">
      <c r="D107" s="12"/>
      <c r="BG107" s="19"/>
      <c r="BH107" s="19"/>
    </row>
    <row r="108" spans="1:78" ht="14.25" x14ac:dyDescent="0.2">
      <c r="D108" s="12"/>
      <c r="BG108" s="19"/>
      <c r="BH108" s="19"/>
    </row>
    <row r="109" spans="1:78" ht="14.25" x14ac:dyDescent="0.2">
      <c r="D109" s="12"/>
      <c r="BH109" s="19"/>
    </row>
    <row r="110" spans="1:78" ht="14.25" x14ac:dyDescent="0.2">
      <c r="D110" s="12"/>
      <c r="BH110" s="19"/>
    </row>
    <row r="111" spans="1:78" ht="14.25" x14ac:dyDescent="0.2">
      <c r="D111" s="12"/>
      <c r="BH111" s="19"/>
    </row>
    <row r="112" spans="1:78" ht="14.25" x14ac:dyDescent="0.2">
      <c r="D112" s="12"/>
      <c r="BH112" s="19"/>
    </row>
    <row r="113" spans="4:60" ht="14.25" x14ac:dyDescent="0.2">
      <c r="D113" s="12"/>
      <c r="BH113" s="19"/>
    </row>
    <row r="114" spans="4:60" ht="14.25" x14ac:dyDescent="0.2">
      <c r="D114" s="12"/>
      <c r="BH114" s="19"/>
    </row>
    <row r="115" spans="4:60" ht="14.25" x14ac:dyDescent="0.2">
      <c r="D115" s="12"/>
      <c r="BH115" s="19"/>
    </row>
    <row r="116" spans="4:60" x14ac:dyDescent="0.2">
      <c r="BH116" s="19"/>
    </row>
    <row r="117" spans="4:60" x14ac:dyDescent="0.2">
      <c r="BH117" s="19"/>
    </row>
    <row r="118" spans="4:60" x14ac:dyDescent="0.2">
      <c r="BH118" s="19"/>
    </row>
    <row r="119" spans="4:60" x14ac:dyDescent="0.2">
      <c r="BH119" s="19"/>
    </row>
    <row r="120" spans="4:60" x14ac:dyDescent="0.2">
      <c r="BH120" s="19"/>
    </row>
    <row r="121" spans="4:60" x14ac:dyDescent="0.2">
      <c r="BH121" s="19"/>
    </row>
    <row r="122" spans="4:60" x14ac:dyDescent="0.2">
      <c r="BH122" s="19"/>
    </row>
    <row r="123" spans="4:60" x14ac:dyDescent="0.2">
      <c r="BH123" s="19"/>
    </row>
    <row r="124" spans="4:60" x14ac:dyDescent="0.2">
      <c r="BH124" s="19"/>
    </row>
    <row r="125" spans="4:60" x14ac:dyDescent="0.2">
      <c r="BH125" s="19"/>
    </row>
    <row r="126" spans="4:60" x14ac:dyDescent="0.2">
      <c r="BH126" s="19"/>
    </row>
    <row r="127" spans="4:60" x14ac:dyDescent="0.2">
      <c r="BH127" s="19"/>
    </row>
    <row r="128" spans="4:60" x14ac:dyDescent="0.2">
      <c r="BH128" s="19"/>
    </row>
    <row r="129" spans="60:60" x14ac:dyDescent="0.2">
      <c r="BH129" s="19"/>
    </row>
    <row r="130" spans="60:60" x14ac:dyDescent="0.2">
      <c r="BH130" s="19"/>
    </row>
    <row r="131" spans="60:60" x14ac:dyDescent="0.2">
      <c r="BH131" s="19"/>
    </row>
    <row r="132" spans="60:60" x14ac:dyDescent="0.2">
      <c r="BH132" s="19"/>
    </row>
    <row r="133" spans="60:60" x14ac:dyDescent="0.2">
      <c r="BH133" s="19"/>
    </row>
    <row r="134" spans="60:60" x14ac:dyDescent="0.2">
      <c r="BH134" s="19"/>
    </row>
    <row r="135" spans="60:60" x14ac:dyDescent="0.2">
      <c r="BH135" s="19"/>
    </row>
    <row r="136" spans="60:60" x14ac:dyDescent="0.2">
      <c r="BH136" s="19"/>
    </row>
    <row r="137" spans="60:60" x14ac:dyDescent="0.2">
      <c r="BH137" s="19"/>
    </row>
    <row r="138" spans="60:60" x14ac:dyDescent="0.2">
      <c r="BH138" s="19"/>
    </row>
    <row r="139" spans="60:60" x14ac:dyDescent="0.2">
      <c r="BH139" s="19"/>
    </row>
    <row r="140" spans="60:60" x14ac:dyDescent="0.2">
      <c r="BH140" s="19"/>
    </row>
    <row r="141" spans="60:60" x14ac:dyDescent="0.2">
      <c r="BH141" s="19"/>
    </row>
    <row r="142" spans="60:60" x14ac:dyDescent="0.2">
      <c r="BH142" s="19"/>
    </row>
    <row r="143" spans="60:60" x14ac:dyDescent="0.2">
      <c r="BH143" s="19"/>
    </row>
    <row r="144" spans="60:60" x14ac:dyDescent="0.2">
      <c r="BH144" s="19"/>
    </row>
    <row r="145" spans="60:60" x14ac:dyDescent="0.2">
      <c r="BH145" s="19"/>
    </row>
    <row r="146" spans="60:60" x14ac:dyDescent="0.2">
      <c r="BH146" s="19"/>
    </row>
    <row r="147" spans="60:60" x14ac:dyDescent="0.2">
      <c r="BH147" s="19"/>
    </row>
    <row r="148" spans="60:60" x14ac:dyDescent="0.2">
      <c r="BH148" s="19"/>
    </row>
    <row r="149" spans="60:60" x14ac:dyDescent="0.2">
      <c r="BH149" s="19"/>
    </row>
    <row r="150" spans="60:60" x14ac:dyDescent="0.2">
      <c r="BH150" s="19"/>
    </row>
    <row r="151" spans="60:60" x14ac:dyDescent="0.2">
      <c r="BH151" s="19"/>
    </row>
    <row r="152" spans="60:60" x14ac:dyDescent="0.2">
      <c r="BH152" s="19"/>
    </row>
    <row r="153" spans="60:60" x14ac:dyDescent="0.2">
      <c r="BH153" s="19"/>
    </row>
    <row r="154" spans="60:60" x14ac:dyDescent="0.2">
      <c r="BH154" s="19"/>
    </row>
    <row r="155" spans="60:60" x14ac:dyDescent="0.2">
      <c r="BH155" s="19"/>
    </row>
    <row r="156" spans="60:60" x14ac:dyDescent="0.2">
      <c r="BH156" s="19"/>
    </row>
    <row r="157" spans="60:60" x14ac:dyDescent="0.2">
      <c r="BH157" s="19"/>
    </row>
    <row r="158" spans="60:60" x14ac:dyDescent="0.2">
      <c r="BH158" s="19"/>
    </row>
    <row r="159" spans="60:60" x14ac:dyDescent="0.2">
      <c r="BH159" s="19"/>
    </row>
    <row r="160" spans="60:60" x14ac:dyDescent="0.2">
      <c r="BH160" s="19"/>
    </row>
  </sheetData>
  <autoFilter ref="A1:BZ100"/>
  <phoneticPr fontId="1"/>
  <conditionalFormatting sqref="AQ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duplicateValues" dxfId="3" priority="1"/>
  </conditionalFormatting>
  <printOptions gridLines="1"/>
  <pageMargins left="0.75" right="0.75" top="1" bottom="1" header="0.5" footer="0.5"/>
  <pageSetup scale="56" orientation="landscape" blackAndWhite="1" draft="1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3" workbookViewId="0">
      <selection activeCell="B28" sqref="B28"/>
    </sheetView>
  </sheetViews>
  <sheetFormatPr baseColWidth="10" defaultColWidth="9" defaultRowHeight="12.75" x14ac:dyDescent="0.2"/>
  <cols>
    <col min="1" max="1" width="16.125" style="1" bestFit="1" customWidth="1"/>
    <col min="2" max="2" width="18" style="1" bestFit="1" customWidth="1"/>
    <col min="3" max="3" width="14.25" style="1" bestFit="1" customWidth="1"/>
  </cols>
  <sheetData>
    <row r="1" spans="1:3" x14ac:dyDescent="0.2">
      <c r="A1" s="1" t="s">
        <v>373</v>
      </c>
      <c r="B1" s="1" t="s">
        <v>374</v>
      </c>
      <c r="C1" s="1" t="s">
        <v>374</v>
      </c>
    </row>
    <row r="2" spans="1:3" ht="13.5" x14ac:dyDescent="0.25">
      <c r="A2" s="1">
        <v>1</v>
      </c>
      <c r="B2" s="2" t="s">
        <v>375</v>
      </c>
      <c r="C2" s="2" t="s">
        <v>376</v>
      </c>
    </row>
    <row r="3" spans="1:3" ht="13.5" x14ac:dyDescent="0.25">
      <c r="A3" s="1">
        <v>2</v>
      </c>
      <c r="B3" s="2" t="s">
        <v>377</v>
      </c>
      <c r="C3" s="2" t="s">
        <v>378</v>
      </c>
    </row>
    <row r="4" spans="1:3" ht="13.5" x14ac:dyDescent="0.25">
      <c r="A4" s="1">
        <v>3</v>
      </c>
      <c r="B4" s="2" t="s">
        <v>372</v>
      </c>
      <c r="C4" s="2" t="s">
        <v>379</v>
      </c>
    </row>
    <row r="5" spans="1:3" ht="13.5" x14ac:dyDescent="0.25">
      <c r="A5" s="1">
        <v>4</v>
      </c>
      <c r="B5" s="2" t="s">
        <v>380</v>
      </c>
      <c r="C5" s="2" t="s">
        <v>381</v>
      </c>
    </row>
    <row r="6" spans="1:3" ht="13.5" x14ac:dyDescent="0.25">
      <c r="A6" s="1">
        <v>5</v>
      </c>
      <c r="B6" s="2" t="s">
        <v>382</v>
      </c>
      <c r="C6" s="2" t="s">
        <v>383</v>
      </c>
    </row>
    <row r="7" spans="1:3" ht="13.5" x14ac:dyDescent="0.25">
      <c r="A7" s="1">
        <v>6</v>
      </c>
      <c r="B7" s="2" t="s">
        <v>384</v>
      </c>
      <c r="C7" s="2" t="s">
        <v>385</v>
      </c>
    </row>
    <row r="8" spans="1:3" ht="13.5" x14ac:dyDescent="0.25">
      <c r="A8" s="1">
        <v>7</v>
      </c>
      <c r="B8" s="2" t="s">
        <v>386</v>
      </c>
      <c r="C8" s="2" t="s">
        <v>387</v>
      </c>
    </row>
    <row r="9" spans="1:3" ht="13.5" x14ac:dyDescent="0.25">
      <c r="A9" s="1">
        <v>8</v>
      </c>
      <c r="B9" s="2" t="s">
        <v>388</v>
      </c>
      <c r="C9" s="2" t="s">
        <v>389</v>
      </c>
    </row>
    <row r="10" spans="1:3" ht="13.5" x14ac:dyDescent="0.25">
      <c r="A10" s="1">
        <v>9</v>
      </c>
      <c r="B10" s="2" t="s">
        <v>390</v>
      </c>
      <c r="C10" s="2" t="s">
        <v>391</v>
      </c>
    </row>
    <row r="11" spans="1:3" ht="13.5" x14ac:dyDescent="0.25">
      <c r="A11" s="1">
        <v>10</v>
      </c>
      <c r="B11" s="2" t="s">
        <v>392</v>
      </c>
      <c r="C11" s="2" t="s">
        <v>393</v>
      </c>
    </row>
    <row r="12" spans="1:3" ht="13.5" x14ac:dyDescent="0.25">
      <c r="A12" s="1">
        <v>11</v>
      </c>
      <c r="B12" s="2" t="s">
        <v>394</v>
      </c>
      <c r="C12" s="2" t="s">
        <v>395</v>
      </c>
    </row>
    <row r="13" spans="1:3" ht="13.5" x14ac:dyDescent="0.25">
      <c r="A13" s="1">
        <v>12</v>
      </c>
      <c r="B13" s="2" t="s">
        <v>396</v>
      </c>
      <c r="C13" s="2" t="s">
        <v>397</v>
      </c>
    </row>
    <row r="14" spans="1:3" ht="13.5" x14ac:dyDescent="0.25">
      <c r="A14" s="1">
        <v>13</v>
      </c>
      <c r="B14" s="2" t="s">
        <v>398</v>
      </c>
      <c r="C14" s="2" t="s">
        <v>399</v>
      </c>
    </row>
    <row r="15" spans="1:3" ht="13.5" x14ac:dyDescent="0.25">
      <c r="A15" s="1">
        <v>14</v>
      </c>
      <c r="B15" s="2" t="s">
        <v>253</v>
      </c>
      <c r="C15" s="2" t="s">
        <v>400</v>
      </c>
    </row>
    <row r="16" spans="1:3" ht="13.5" x14ac:dyDescent="0.25">
      <c r="A16" s="1">
        <v>15</v>
      </c>
      <c r="B16" s="2" t="s">
        <v>401</v>
      </c>
      <c r="C16" s="2" t="s">
        <v>402</v>
      </c>
    </row>
    <row r="17" spans="1:3" ht="13.5" x14ac:dyDescent="0.25">
      <c r="A17" s="1">
        <v>16</v>
      </c>
      <c r="B17" s="2" t="s">
        <v>274</v>
      </c>
      <c r="C17" s="2" t="s">
        <v>403</v>
      </c>
    </row>
    <row r="18" spans="1:3" ht="13.5" x14ac:dyDescent="0.25">
      <c r="A18" s="1">
        <v>17</v>
      </c>
      <c r="B18" s="2" t="s">
        <v>404</v>
      </c>
      <c r="C18" s="2" t="s">
        <v>405</v>
      </c>
    </row>
    <row r="19" spans="1:3" ht="13.5" x14ac:dyDescent="0.25">
      <c r="A19" s="1">
        <v>18</v>
      </c>
      <c r="B19" s="2" t="s">
        <v>406</v>
      </c>
      <c r="C19" s="2" t="s">
        <v>407</v>
      </c>
    </row>
    <row r="20" spans="1:3" ht="13.5" x14ac:dyDescent="0.25">
      <c r="A20" s="1">
        <v>19</v>
      </c>
      <c r="B20" s="2" t="s">
        <v>408</v>
      </c>
      <c r="C20" s="2" t="s">
        <v>409</v>
      </c>
    </row>
    <row r="21" spans="1:3" ht="13.5" x14ac:dyDescent="0.25">
      <c r="A21" s="1">
        <v>20</v>
      </c>
      <c r="B21" s="2" t="s">
        <v>410</v>
      </c>
      <c r="C21" s="2" t="s">
        <v>411</v>
      </c>
    </row>
    <row r="22" spans="1:3" ht="13.5" x14ac:dyDescent="0.25">
      <c r="A22" s="1">
        <v>21</v>
      </c>
      <c r="B22" s="2" t="s">
        <v>412</v>
      </c>
      <c r="C22" s="2" t="s">
        <v>413</v>
      </c>
    </row>
    <row r="23" spans="1:3" ht="13.5" x14ac:dyDescent="0.25">
      <c r="A23" s="1">
        <v>22</v>
      </c>
      <c r="B23" s="2" t="s">
        <v>414</v>
      </c>
      <c r="C23" s="2" t="s">
        <v>415</v>
      </c>
    </row>
    <row r="24" spans="1:3" ht="13.5" x14ac:dyDescent="0.25">
      <c r="A24" s="1">
        <v>23</v>
      </c>
      <c r="B24" s="2" t="s">
        <v>416</v>
      </c>
      <c r="C24" s="2" t="s">
        <v>417</v>
      </c>
    </row>
    <row r="25" spans="1:3" ht="13.5" x14ac:dyDescent="0.25">
      <c r="A25" s="1">
        <v>24</v>
      </c>
      <c r="B25" s="2" t="s">
        <v>418</v>
      </c>
      <c r="C25" s="2" t="s">
        <v>419</v>
      </c>
    </row>
    <row r="26" spans="1:3" ht="15.75" x14ac:dyDescent="0.3">
      <c r="A26" s="1">
        <v>25</v>
      </c>
      <c r="B26" s="3" t="s">
        <v>420</v>
      </c>
      <c r="C26" s="3" t="s">
        <v>421</v>
      </c>
    </row>
    <row r="27" spans="1:3" ht="15.75" x14ac:dyDescent="0.3">
      <c r="A27" s="1">
        <v>26</v>
      </c>
      <c r="B27" s="3" t="s">
        <v>422</v>
      </c>
      <c r="C27" s="3" t="s">
        <v>423</v>
      </c>
    </row>
    <row r="28" spans="1:3" ht="15.75" x14ac:dyDescent="0.3">
      <c r="A28" s="1">
        <v>27</v>
      </c>
      <c r="B28" s="3" t="s">
        <v>305</v>
      </c>
      <c r="C28" s="3" t="s">
        <v>424</v>
      </c>
    </row>
    <row r="29" spans="1:3" ht="15.75" x14ac:dyDescent="0.3">
      <c r="A29" s="1">
        <v>28</v>
      </c>
      <c r="B29" s="3" t="s">
        <v>425</v>
      </c>
      <c r="C29" s="3" t="s">
        <v>426</v>
      </c>
    </row>
    <row r="30" spans="1:3" ht="15.75" x14ac:dyDescent="0.3">
      <c r="A30" s="1">
        <v>29</v>
      </c>
      <c r="B30" s="3" t="s">
        <v>427</v>
      </c>
      <c r="C30" s="3" t="s">
        <v>428</v>
      </c>
    </row>
    <row r="31" spans="1:3" ht="15.75" x14ac:dyDescent="0.3">
      <c r="A31" s="1">
        <v>30</v>
      </c>
      <c r="B31" s="3" t="s">
        <v>429</v>
      </c>
      <c r="C31" s="3" t="s">
        <v>430</v>
      </c>
    </row>
    <row r="32" spans="1:3" ht="15.75" x14ac:dyDescent="0.3">
      <c r="A32" s="1">
        <v>31</v>
      </c>
      <c r="B32" s="3" t="s">
        <v>431</v>
      </c>
      <c r="C32" s="3" t="s">
        <v>432</v>
      </c>
    </row>
    <row r="33" spans="1:3" ht="15.75" x14ac:dyDescent="0.3">
      <c r="A33" s="1">
        <v>32</v>
      </c>
      <c r="B33" s="3" t="s">
        <v>433</v>
      </c>
      <c r="C33" s="3" t="s">
        <v>434</v>
      </c>
    </row>
    <row r="34" spans="1:3" ht="15.75" x14ac:dyDescent="0.3">
      <c r="A34" s="1">
        <v>33</v>
      </c>
      <c r="B34" s="3" t="s">
        <v>435</v>
      </c>
      <c r="C34" s="3" t="s">
        <v>436</v>
      </c>
    </row>
    <row r="35" spans="1:3" ht="15.75" x14ac:dyDescent="0.3">
      <c r="A35" s="1">
        <v>34</v>
      </c>
      <c r="B35" s="3" t="s">
        <v>437</v>
      </c>
      <c r="C35" s="3" t="s">
        <v>438</v>
      </c>
    </row>
    <row r="36" spans="1:3" ht="15.75" x14ac:dyDescent="0.3">
      <c r="A36" s="1">
        <v>35</v>
      </c>
      <c r="B36" s="3" t="s">
        <v>439</v>
      </c>
      <c r="C36" s="3" t="s">
        <v>440</v>
      </c>
    </row>
    <row r="37" spans="1:3" ht="15.75" x14ac:dyDescent="0.3">
      <c r="A37" s="1">
        <v>36</v>
      </c>
      <c r="B37" s="3" t="s">
        <v>441</v>
      </c>
      <c r="C37" s="3" t="s">
        <v>442</v>
      </c>
    </row>
    <row r="38" spans="1:3" ht="15.75" x14ac:dyDescent="0.3">
      <c r="A38" s="1">
        <v>37</v>
      </c>
      <c r="B38" s="3" t="s">
        <v>443</v>
      </c>
      <c r="C38" s="3" t="s">
        <v>444</v>
      </c>
    </row>
    <row r="39" spans="1:3" ht="15.75" x14ac:dyDescent="0.3">
      <c r="A39" s="1">
        <v>38</v>
      </c>
      <c r="B39" s="3" t="s">
        <v>445</v>
      </c>
      <c r="C39" s="3" t="s">
        <v>446</v>
      </c>
    </row>
    <row r="40" spans="1:3" ht="15.75" x14ac:dyDescent="0.3">
      <c r="A40" s="1">
        <v>39</v>
      </c>
      <c r="B40" s="3" t="s">
        <v>447</v>
      </c>
      <c r="C40" s="3" t="s">
        <v>448</v>
      </c>
    </row>
    <row r="41" spans="1:3" ht="15.75" x14ac:dyDescent="0.3">
      <c r="A41" s="1">
        <v>40</v>
      </c>
      <c r="B41" s="3" t="s">
        <v>449</v>
      </c>
      <c r="C41" s="3" t="s">
        <v>450</v>
      </c>
    </row>
    <row r="42" spans="1:3" ht="15.75" x14ac:dyDescent="0.3">
      <c r="A42" s="1">
        <v>41</v>
      </c>
      <c r="B42" s="3" t="s">
        <v>451</v>
      </c>
      <c r="C42" s="3" t="s">
        <v>452</v>
      </c>
    </row>
    <row r="43" spans="1:3" ht="15.75" x14ac:dyDescent="0.3">
      <c r="A43" s="1">
        <v>42</v>
      </c>
      <c r="B43" s="3" t="s">
        <v>453</v>
      </c>
      <c r="C43" s="3" t="s">
        <v>454</v>
      </c>
    </row>
    <row r="44" spans="1:3" ht="15.75" x14ac:dyDescent="0.3">
      <c r="A44" s="1">
        <v>43</v>
      </c>
      <c r="B44" s="3" t="s">
        <v>455</v>
      </c>
      <c r="C44" s="3" t="s">
        <v>456</v>
      </c>
    </row>
    <row r="45" spans="1:3" ht="15.75" x14ac:dyDescent="0.3">
      <c r="A45" s="1">
        <v>44</v>
      </c>
      <c r="B45" s="3" t="s">
        <v>457</v>
      </c>
      <c r="C45" s="3" t="s">
        <v>458</v>
      </c>
    </row>
    <row r="46" spans="1:3" ht="15.75" x14ac:dyDescent="0.3">
      <c r="A46" s="1">
        <v>45</v>
      </c>
      <c r="B46" s="3" t="s">
        <v>459</v>
      </c>
      <c r="C46" s="3" t="s">
        <v>460</v>
      </c>
    </row>
    <row r="47" spans="1:3" ht="15.75" x14ac:dyDescent="0.3">
      <c r="A47" s="1">
        <v>46</v>
      </c>
      <c r="B47" s="3" t="s">
        <v>461</v>
      </c>
      <c r="C47" s="3" t="s">
        <v>462</v>
      </c>
    </row>
    <row r="48" spans="1:3" ht="15.75" x14ac:dyDescent="0.3">
      <c r="A48" s="1">
        <v>47</v>
      </c>
      <c r="B48" s="3" t="s">
        <v>463</v>
      </c>
      <c r="C48" s="3" t="s">
        <v>464</v>
      </c>
    </row>
    <row r="49" spans="1:3" ht="15.75" x14ac:dyDescent="0.3">
      <c r="A49" s="1">
        <v>48</v>
      </c>
      <c r="B49" s="3" t="s">
        <v>465</v>
      </c>
      <c r="C49" s="3" t="s">
        <v>466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Final </vt:lpstr>
      <vt:lpstr>Samples</vt:lpstr>
      <vt:lpstr>Indexes</vt:lpstr>
      <vt:lpstr>'Final '!Área_de_impresión</vt:lpstr>
      <vt:lpstr>Samples!Área_de_impresión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Burleigh</dc:creator>
  <cp:keywords/>
  <dc:description/>
  <cp:lastModifiedBy>prestamo CIDEIM</cp:lastModifiedBy>
  <cp:revision/>
  <dcterms:created xsi:type="dcterms:W3CDTF">2012-04-09T18:21:34Z</dcterms:created>
  <dcterms:modified xsi:type="dcterms:W3CDTF">2024-04-24T18:35:35Z</dcterms:modified>
  <cp:category/>
  <cp:contentStatus/>
</cp:coreProperties>
</file>