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Indexes" sheetId="2" state="visible" r:id="rId4"/>
  </sheets>
  <definedNames>
    <definedName function="false" hidden="false" localSheetId="0" name="_xlnm.Print_Area" vbProcedure="false">Samples!$A$1:$AN$71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<sst xmlns="http://schemas.openxmlformats.org/spreadsheetml/2006/main" count="3191" uniqueCount="518">
  <si>
    <t xml:space="preserve">HPGL identifier</t>
  </si>
  <si>
    <t xml:space="preserve">Tube Label  (origin)</t>
  </si>
  <si>
    <t xml:space="preserve">Source Lab</t>
  </si>
  <si>
    <t xml:space="preserve">Exp person</t>
  </si>
  <si>
    <t xml:space="preserve">Pathogen</t>
  </si>
  <si>
    <t xml:space="preserve">Pathogen strain</t>
  </si>
  <si>
    <t xml:space="preserve">Host</t>
  </si>
  <si>
    <t xml:space="preserve">Parasite stage</t>
  </si>
  <si>
    <t xml:space="preserve">Phase</t>
  </si>
  <si>
    <t xml:space="preserve">Passage number</t>
  </si>
  <si>
    <t xml:space="preserve">Parasite number</t>
  </si>
  <si>
    <t xml:space="preserve">Clinical response</t>
  </si>
  <si>
    <t xml:space="preserve">clinical categorical</t>
  </si>
  <si>
    <t xml:space="preserve">Zymodeme analysis</t>
  </si>
  <si>
    <t xml:space="preserve">Zymodeme categorical</t>
  </si>
  <si>
    <t xml:space="preserve">Phenotypic characteristics</t>
  </si>
  <si>
    <t xml:space="preserve">Susceptibility. % infection reduction (32 ug/mL Sb(V)) Historical Data</t>
  </si>
  <si>
    <t xml:space="preserve">Susceptibility. % infection reduction (32 ug/mL Sb(V))       Current Data</t>
  </si>
  <si>
    <t xml:space="preserve">Qualitative Classification of Drug Susceptibility</t>
  </si>
  <si>
    <t xml:space="preserve">RNA preservation</t>
  </si>
  <si>
    <t xml:space="preserve">RNA extraction date</t>
  </si>
  <si>
    <t xml:space="preserve">RNA QC tested date</t>
  </si>
  <si>
    <t xml:space="preserve">RNA (ng/uL)</t>
  </si>
  <si>
    <t xml:space="preserve">RNA QC Passed</t>
  </si>
  <si>
    <t xml:space="preserve">260/280 </t>
  </si>
  <si>
    <t xml:space="preserve">260/230 </t>
  </si>
  <si>
    <t xml:space="preserve">RNA volume (uL)</t>
  </si>
  <si>
    <t xml:space="preserve">RNA available (uL)</t>
  </si>
  <si>
    <t xml:space="preserve">Library const date</t>
  </si>
  <si>
    <t xml:space="preserve">Library QC date</t>
  </si>
  <si>
    <t xml:space="preserve">RNA used to construct libraries (uL)</t>
  </si>
  <si>
    <t xml:space="preserve">RNA used to construct libraries (ug)</t>
  </si>
  <si>
    <t xml:space="preserve">Lib QC Passed</t>
  </si>
  <si>
    <t xml:space="preserve">Index</t>
  </si>
  <si>
    <t xml:space="preserve">Index sequence</t>
  </si>
  <si>
    <t xml:space="preserve">Library volume (uL)</t>
  </si>
  <si>
    <t xml:space="preserve">Library volume sent to Najib´s Lab (uL)</t>
  </si>
  <si>
    <t xml:space="preserve">Shipment date</t>
  </si>
  <si>
    <t xml:space="preserve">Descripton and Remarks</t>
  </si>
  <si>
    <t xml:space="preserve">Library bioanalyzer profile -El-Sayed lab (filename,well/lane)</t>
  </si>
  <si>
    <t xml:space="preserve">Library conc. (nM)</t>
  </si>
  <si>
    <t xml:space="preserve">sample for 100ul [2 or 4 nM] sequencing</t>
  </si>
  <si>
    <t xml:space="preserve">water for 100ul [2 nM] sequencing</t>
  </si>
  <si>
    <t xml:space="preserve">Sequencing order no.</t>
  </si>
  <si>
    <t xml:space="preserve">Seq order date</t>
  </si>
  <si>
    <t xml:space="preserve">Seq complete date</t>
  </si>
  <si>
    <t xml:space="preserve">total reads</t>
  </si>
  <si>
    <t xml:space="preserve">trimmed reads</t>
  </si>
  <si>
    <t xml:space="preserve">percent kept</t>
  </si>
  <si>
    <t xml:space="preserve">lpanamensis_v36_salmon_file</t>
  </si>
  <si>
    <t xml:space="preserve">salmon assigned fragments</t>
  </si>
  <si>
    <t xml:space="preserve">salmon mapping rate</t>
  </si>
  <si>
    <t xml:space="preserve">salmon tximport gene counts</t>
  </si>
  <si>
    <t xml:space="preserve">salmon genes observed</t>
  </si>
  <si>
    <t xml:space="preserve">lpanamensis_v36_hisat_file</t>
  </si>
  <si>
    <t xml:space="preserve">hisat single mapped concordant</t>
  </si>
  <si>
    <t xml:space="preserve">hisat multi mapped concordant</t>
  </si>
  <si>
    <t xml:space="preserve">hisat concordant mapping rate</t>
  </si>
  <si>
    <t xml:space="preserve">hisat gene counts</t>
  </si>
  <si>
    <t xml:space="preserve">hisat genes observed</t>
  </si>
  <si>
    <t xml:space="preserve">hisat discordant single</t>
  </si>
  <si>
    <t xml:space="preserve">hisat discordant multi</t>
  </si>
  <si>
    <t xml:space="preserve">hisat total rate</t>
  </si>
  <si>
    <t xml:space="preserve">bcftable</t>
  </si>
  <si>
    <t xml:space="preserve">freebayes summary</t>
  </si>
  <si>
    <t xml:space="preserve">r1 SL forward</t>
  </si>
  <si>
    <t xml:space="preserve">r1 SL revcomp</t>
  </si>
  <si>
    <t xml:space="preserve">r2 SL forward</t>
  </si>
  <si>
    <t xml:space="preserve">r2 SL revcomp</t>
  </si>
  <si>
    <t xml:space="preserve">Zymodeme reference</t>
  </si>
  <si>
    <t xml:space="preserve">KNNv2 classification</t>
  </si>
  <si>
    <t xml:space="preserve">KNNv2 notes</t>
  </si>
  <si>
    <t xml:space="preserve">hclust clade</t>
  </si>
  <si>
    <t xml:space="preserve">hclust notes</t>
  </si>
  <si>
    <t xml:space="preserve">knn hclust together call</t>
  </si>
  <si>
    <t xml:space="preserve">TMRC20001</t>
  </si>
  <si>
    <t xml:space="preserve">MAG</t>
  </si>
  <si>
    <t xml:space="preserve">MR</t>
  </si>
  <si>
    <t xml:space="preserve">L. (V.) panamensis</t>
  </si>
  <si>
    <t xml:space="preserve">H. sapiens</t>
  </si>
  <si>
    <t xml:space="preserve">Promastigote </t>
  </si>
  <si>
    <t xml:space="preserve">Stationary</t>
  </si>
  <si>
    <r>
      <rPr>
        <sz val="11"/>
        <rFont val="Arial"/>
        <family val="2"/>
        <charset val="1"/>
      </rPr>
      <t xml:space="preserve">200x10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</si>
  <si>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Failure</t>
  </si>
  <si>
    <t xml:space="preserve">fail</t>
  </si>
  <si>
    <t xml:space="preserve">Y</t>
  </si>
  <si>
    <t xml:space="preserve">z2.3</t>
  </si>
  <si>
    <t xml:space="preserve">2.3</t>
  </si>
  <si>
    <t xml:space="preserve">3%</t>
  </si>
  <si>
    <t xml:space="preserve">Resistant</t>
  </si>
  <si>
    <t xml:space="preserve">Trizol</t>
  </si>
  <si>
    <t xml:space="preserve">Y </t>
  </si>
  <si>
    <t xml:space="preserve">Trey repeat cleanup</t>
  </si>
  <si>
    <t xml:space="preserve">libqc20190722,A1</t>
  </si>
  <si>
    <t xml:space="preserve">elsayed_161469</t>
  </si>
  <si>
    <t xml:space="preserve">z23</t>
  </si>
  <si>
    <t xml:space="preserve">The trainer classified this as 22, which is super weird.</t>
  </si>
  <si>
    <t xml:space="preserve">C</t>
  </si>
  <si>
    <t xml:space="preserve">clade C is nonsense</t>
  </si>
  <si>
    <t xml:space="preserve">Cure</t>
  </si>
  <si>
    <t xml:space="preserve">cure</t>
  </si>
  <si>
    <t xml:space="preserve">z2.2</t>
  </si>
  <si>
    <t xml:space="preserve">2.2</t>
  </si>
  <si>
    <t xml:space="preserve">94%</t>
  </si>
  <si>
    <t xml:space="preserve">Sensitive</t>
  </si>
  <si>
    <t xml:space="preserve">N</t>
  </si>
  <si>
    <t xml:space="preserve">TMRC20002</t>
  </si>
  <si>
    <t xml:space="preserve">ND</t>
  </si>
  <si>
    <t xml:space="preserve">Repeat library construction by Alejo at UMD</t>
  </si>
  <si>
    <t xml:space="preserve">libqc20190717,E2</t>
  </si>
  <si>
    <t xml:space="preserve">unknown</t>
  </si>
  <si>
    <t xml:space="preserve">This is not in the dataset?</t>
  </si>
  <si>
    <t xml:space="preserve">1166wt</t>
  </si>
  <si>
    <t xml:space="preserve">1166wt </t>
  </si>
  <si>
    <t xml:space="preserve">Laboratory line</t>
  </si>
  <si>
    <t xml:space="preserve">TMRC20065</t>
  </si>
  <si>
    <t xml:space="preserve">47%</t>
  </si>
  <si>
    <t xml:space="preserve">libqc20210323:F2</t>
  </si>
  <si>
    <t xml:space="preserve">AGTC-05</t>
  </si>
  <si>
    <t xml:space="preserve">U</t>
  </si>
  <si>
    <t xml:space="preserve">TMRC20003_nodata</t>
  </si>
  <si>
    <t xml:space="preserve">75%</t>
  </si>
  <si>
    <t xml:space="preserve">libqc20190717,G1</t>
  </si>
  <si>
    <t xml:space="preserve">TMRC20030</t>
  </si>
  <si>
    <t xml:space="preserve">libqc20190717,D2</t>
  </si>
  <si>
    <t xml:space="preserve">failed</t>
  </si>
  <si>
    <t xml:space="preserve">TMRC20004</t>
  </si>
  <si>
    <t xml:space="preserve">80%</t>
  </si>
  <si>
    <t xml:space="preserve">libqc20190722,B1</t>
  </si>
  <si>
    <t xml:space="preserve">TMRC20005</t>
  </si>
  <si>
    <t xml:space="preserve">90%</t>
  </si>
  <si>
    <t xml:space="preserve">libqc20190717,F1</t>
  </si>
  <si>
    <t xml:space="preserve">z22</t>
  </si>
  <si>
    <t xml:space="preserve">#TMRC20023</t>
  </si>
  <si>
    <t xml:space="preserve">Luc022 </t>
  </si>
  <si>
    <t xml:space="preserve">Luc022 (1000.1)</t>
  </si>
  <si>
    <t xml:space="preserve">Laboratory line antimony resistant </t>
  </si>
  <si>
    <t xml:space="preserve">libqc20190717,B1</t>
  </si>
  <si>
    <t xml:space="preserve">#TMRC20006</t>
  </si>
  <si>
    <t xml:space="preserve">libqc20190717,B2</t>
  </si>
  <si>
    <t xml:space="preserve">elsayed_161470</t>
  </si>
  <si>
    <t xml:space="preserve">#TMRC20029</t>
  </si>
  <si>
    <t xml:space="preserve">Luc035</t>
  </si>
  <si>
    <t xml:space="preserve">20%</t>
  </si>
  <si>
    <t xml:space="preserve">libqc20191216,B2</t>
  </si>
  <si>
    <t xml:space="preserve">elsayed_170381</t>
  </si>
  <si>
    <t xml:space="preserve">Luc016</t>
  </si>
  <si>
    <t xml:space="preserve">Removed by request of biobank</t>
  </si>
  <si>
    <t xml:space="preserve">#TMRC20007</t>
  </si>
  <si>
    <t xml:space="preserve">1166Luc</t>
  </si>
  <si>
    <t xml:space="preserve">1166Luc (Luc017)</t>
  </si>
  <si>
    <t xml:space="preserve">19%</t>
  </si>
  <si>
    <t xml:space="preserve">libqc20190717,D1</t>
  </si>
  <si>
    <t xml:space="preserve">This sample is very strange, there are few variants from the reference, but _many_ which are heterozygous</t>
  </si>
  <si>
    <t xml:space="preserve">#TMRC20034</t>
  </si>
  <si>
    <t xml:space="preserve">Luc056</t>
  </si>
  <si>
    <t xml:space="preserve">Laboratory line miltefosine resistant </t>
  </si>
  <si>
    <t xml:space="preserve">libqc20190717,C1</t>
  </si>
  <si>
    <t xml:space="preserve">#TMRC20008</t>
  </si>
  <si>
    <t xml:space="preserve">Luc056v2</t>
  </si>
  <si>
    <t xml:space="preserve">AV</t>
  </si>
  <si>
    <t xml:space="preserve">libqc20190717,C2</t>
  </si>
  <si>
    <t xml:space="preserve">TMRC20035</t>
  </si>
  <si>
    <t xml:space="preserve">nd</t>
  </si>
  <si>
    <t xml:space="preserve">28%</t>
  </si>
  <si>
    <t xml:space="preserve">libqc20190717,E1</t>
  </si>
  <si>
    <t xml:space="preserve">#TMRC20027</t>
  </si>
  <si>
    <t xml:space="preserve">M2903</t>
  </si>
  <si>
    <t xml:space="preserve">L. (V.) braziliensis</t>
  </si>
  <si>
    <t xml:space="preserve">Reference strain</t>
  </si>
  <si>
    <t xml:space="preserve">z1.0</t>
  </si>
  <si>
    <t xml:space="preserve">libqc20191216,E1</t>
  </si>
  <si>
    <t xml:space="preserve">z10</t>
  </si>
  <si>
    <t xml:space="preserve">It called this a z23, I see why but that is clearly wrong.</t>
  </si>
  <si>
    <t xml:space="preserve">A</t>
  </si>
  <si>
    <t xml:space="preserve">#TMRC20028</t>
  </si>
  <si>
    <t xml:space="preserve">M2904</t>
  </si>
  <si>
    <t xml:space="preserve">b2904</t>
  </si>
  <si>
    <t xml:space="preserve">libqc20191216,D1</t>
  </si>
  <si>
    <t xml:space="preserve">#TMRC20032</t>
  </si>
  <si>
    <t xml:space="preserve">M4147</t>
  </si>
  <si>
    <t xml:space="preserve">L. (V.) guyanensis</t>
  </si>
  <si>
    <t xml:space="preserve">z3.0</t>
  </si>
  <si>
    <t xml:space="preserve">libqc20191216,C1</t>
  </si>
  <si>
    <t xml:space="preserve">z32</t>
  </si>
  <si>
    <t xml:space="preserve">I think I have to go with the model on this one, though it does have a weirdly large number of heterozygous positions like 2007 did.</t>
  </si>
  <si>
    <t xml:space="preserve">E</t>
  </si>
  <si>
    <t xml:space="preserve">#TMRC20040</t>
  </si>
  <si>
    <t xml:space="preserve">LS94</t>
  </si>
  <si>
    <t xml:space="preserve">z2.0</t>
  </si>
  <si>
    <t xml:space="preserve">libqc20191216,A2</t>
  </si>
  <si>
    <t xml:space="preserve">AGTC-01</t>
  </si>
  <si>
    <t xml:space="preserve">z21</t>
  </si>
  <si>
    <t xml:space="preserve">F</t>
  </si>
  <si>
    <t xml:space="preserve">TMRC20066</t>
  </si>
  <si>
    <t xml:space="preserve">22%</t>
  </si>
  <si>
    <t xml:space="preserve">libqc20210323:H2</t>
  </si>
  <si>
    <t xml:space="preserve">S</t>
  </si>
  <si>
    <t xml:space="preserve">TMRC20039</t>
  </si>
  <si>
    <t xml:space="preserve">11126-I</t>
  </si>
  <si>
    <t xml:space="preserve">92%</t>
  </si>
  <si>
    <t xml:space="preserve">libqc20191216,H1</t>
  </si>
  <si>
    <t xml:space="preserve">TMRC20037</t>
  </si>
  <si>
    <t xml:space="preserve">36%</t>
  </si>
  <si>
    <t xml:space="preserve">libqc20191216,F1</t>
  </si>
  <si>
    <t xml:space="preserve">TMRC20038</t>
  </si>
  <si>
    <t xml:space="preserve">libqc20191216,G1</t>
  </si>
  <si>
    <t xml:space="preserve">TMRC20067</t>
  </si>
  <si>
    <t xml:space="preserve">48%</t>
  </si>
  <si>
    <t xml:space="preserve">libqc20210323:C2</t>
  </si>
  <si>
    <t xml:space="preserve">R</t>
  </si>
  <si>
    <t xml:space="preserve">TMRC20068</t>
  </si>
  <si>
    <t xml:space="preserve">45%</t>
  </si>
  <si>
    <t xml:space="preserve">libqc20210323:B2</t>
  </si>
  <si>
    <t xml:space="preserve">TMRC20041</t>
  </si>
  <si>
    <t xml:space="preserve">85%</t>
  </si>
  <si>
    <t xml:space="preserve">libqc20191216,B1</t>
  </si>
  <si>
    <t xml:space="preserve">TMRC20015</t>
  </si>
  <si>
    <r>
      <rPr>
        <sz val="11"/>
        <rFont val="Arial"/>
        <family val="2"/>
        <charset val="1"/>
      </rPr>
      <t xml:space="preserve">100x10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</si>
  <si>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52%</t>
  </si>
  <si>
    <t xml:space="preserve">libqc20200224_01:G2</t>
  </si>
  <si>
    <t xml:space="preserve">elsayed_166389_2</t>
  </si>
  <si>
    <t xml:space="preserve">T</t>
  </si>
  <si>
    <t xml:space="preserve">TMRC20009</t>
  </si>
  <si>
    <t xml:space="preserve">libqc20200224_01:H2</t>
  </si>
  <si>
    <t xml:space="preserve">elsayed_166389_1</t>
  </si>
  <si>
    <t xml:space="preserve">L</t>
  </si>
  <si>
    <t xml:space="preserve">TMRC20010</t>
  </si>
  <si>
    <t xml:space="preserve">60%</t>
  </si>
  <si>
    <t xml:space="preserve">libqc20200224_02:B1</t>
  </si>
  <si>
    <t xml:space="preserve">TMRC20016</t>
  </si>
  <si>
    <t xml:space="preserve">libqc20200224_02:C1</t>
  </si>
  <si>
    <t xml:space="preserve">O</t>
  </si>
  <si>
    <t xml:space="preserve">TMRC20011</t>
  </si>
  <si>
    <t xml:space="preserve">libqc20200224_02:D1</t>
  </si>
  <si>
    <t xml:space="preserve">M</t>
  </si>
  <si>
    <t xml:space="preserve">TMRC20012</t>
  </si>
  <si>
    <t xml:space="preserve">libqc20200224_02:E1</t>
  </si>
  <si>
    <t xml:space="preserve">the model called this z10, which makes no sense at all</t>
  </si>
  <si>
    <t xml:space="preserve">TMRC20013</t>
  </si>
  <si>
    <t xml:space="preserve">libqc20200224_02:F1</t>
  </si>
  <si>
    <t xml:space="preserve">TMRC20017</t>
  </si>
  <si>
    <t xml:space="preserve">libqc20200224_02:G1</t>
  </si>
  <si>
    <t xml:space="preserve">J</t>
  </si>
  <si>
    <t xml:space="preserve">TMRC20014</t>
  </si>
  <si>
    <t xml:space="preserve">libqc20200224_02:H1</t>
  </si>
  <si>
    <t xml:space="preserve">TMRC20018</t>
  </si>
  <si>
    <t xml:space="preserve">26%</t>
  </si>
  <si>
    <t xml:space="preserve">libqc20200224_02:A2</t>
  </si>
  <si>
    <t xml:space="preserve">TMRC20019</t>
  </si>
  <si>
    <t xml:space="preserve">No data</t>
  </si>
  <si>
    <t xml:space="preserve">99%</t>
  </si>
  <si>
    <t xml:space="preserve">libqc20201013_01:C1</t>
  </si>
  <si>
    <t xml:space="preserve">TMRC20070</t>
  </si>
  <si>
    <t xml:space="preserve">53%</t>
  </si>
  <si>
    <t xml:space="preserve">libqc20210323:G2</t>
  </si>
  <si>
    <t xml:space="preserve">TMRC20020</t>
  </si>
  <si>
    <t xml:space="preserve">libqc20201013_01:B1</t>
  </si>
  <si>
    <t xml:space="preserve">TMRC20021</t>
  </si>
  <si>
    <t xml:space="preserve">12218-I</t>
  </si>
  <si>
    <t xml:space="preserve">libqc20201013_01:G1</t>
  </si>
  <si>
    <t xml:space="preserve">TMRC20022</t>
  </si>
  <si>
    <t xml:space="preserve">libqc20201013_01:E1</t>
  </si>
  <si>
    <t xml:space="preserve">TMRC20025</t>
  </si>
  <si>
    <t xml:space="preserve">z1.5</t>
  </si>
  <si>
    <t xml:space="preserve">1.5</t>
  </si>
  <si>
    <t xml:space="preserve">50%</t>
  </si>
  <si>
    <t xml:space="preserve">libqc20201013_01:A1</t>
  </si>
  <si>
    <t xml:space="preserve">The model erroneously called this a 23. when I look at it manually, I think it is a 1.0</t>
  </si>
  <si>
    <t xml:space="preserve">TMRC20024</t>
  </si>
  <si>
    <t xml:space="preserve">libqc20201013_01:D1</t>
  </si>
  <si>
    <t xml:space="preserve">TMRC20036</t>
  </si>
  <si>
    <t xml:space="preserve">libqc20201013_01:H1</t>
  </si>
  <si>
    <t xml:space="preserve">TMRC20069</t>
  </si>
  <si>
    <t xml:space="preserve">libqc20210323:E2</t>
  </si>
  <si>
    <t xml:space="preserve">K</t>
  </si>
  <si>
    <t xml:space="preserve">TMRC20033</t>
  </si>
  <si>
    <t xml:space="preserve">78%</t>
  </si>
  <si>
    <t xml:space="preserve">libqc20201013_01:A2</t>
  </si>
  <si>
    <t xml:space="preserve">TMRC20026</t>
  </si>
  <si>
    <t xml:space="preserve">libqc20201013_01:F1</t>
  </si>
  <si>
    <t xml:space="preserve">TMRC20031</t>
  </si>
  <si>
    <t xml:space="preserve">95%</t>
  </si>
  <si>
    <t xml:space="preserve">libqc20201013_01:B2</t>
  </si>
  <si>
    <t xml:space="preserve">TMRC20076</t>
  </si>
  <si>
    <t xml:space="preserve">CM</t>
  </si>
  <si>
    <t xml:space="preserve">83%</t>
  </si>
  <si>
    <t xml:space="preserve">AGTC-06</t>
  </si>
  <si>
    <t xml:space="preserve">TMRC20073</t>
  </si>
  <si>
    <t xml:space="preserve">libqc20210326_01:A1</t>
  </si>
  <si>
    <t xml:space="preserve">TMRC20055</t>
  </si>
  <si>
    <t xml:space="preserve">libqc20210326_01:B1</t>
  </si>
  <si>
    <t xml:space="preserve">TMRC20079</t>
  </si>
  <si>
    <t xml:space="preserve">libqc20210326_01:D1</t>
  </si>
  <si>
    <t xml:space="preserve">TMRC20071</t>
  </si>
  <si>
    <t xml:space="preserve">7%</t>
  </si>
  <si>
    <t xml:space="preserve">libqc20210326_01:E1</t>
  </si>
  <si>
    <t xml:space="preserve">TMRC20078</t>
  </si>
  <si>
    <t xml:space="preserve">libqc20210326_01:C1</t>
  </si>
  <si>
    <t xml:space="preserve">44%</t>
  </si>
  <si>
    <t xml:space="preserve">TMRC20094</t>
  </si>
  <si>
    <t xml:space="preserve">LG</t>
  </si>
  <si>
    <t xml:space="preserve">100x106</t>
  </si>
  <si>
    <t xml:space="preserve">AGTTCC</t>
  </si>
  <si>
    <t xml:space="preserve">TMRC20042</t>
  </si>
  <si>
    <t xml:space="preserve">AGTC-02</t>
  </si>
  <si>
    <t xml:space="preserve">TMRC20058</t>
  </si>
  <si>
    <t xml:space="preserve">libqc20210326_01:G1</t>
  </si>
  <si>
    <t xml:space="preserve">TMRC20072</t>
  </si>
  <si>
    <t xml:space="preserve">97%</t>
  </si>
  <si>
    <t xml:space="preserve">Potentially resequenced as TMRC20097</t>
  </si>
  <si>
    <t xml:space="preserve">libqc20210326_01:H1</t>
  </si>
  <si>
    <t xml:space="preserve">TMRC20059</t>
  </si>
  <si>
    <t xml:space="preserve">libqc20210323:A2</t>
  </si>
  <si>
    <t xml:space="preserve">TMRC20048</t>
  </si>
  <si>
    <t xml:space="preserve">31%</t>
  </si>
  <si>
    <t xml:space="preserve">TMRC20057</t>
  </si>
  <si>
    <t xml:space="preserve">z2.1</t>
  </si>
  <si>
    <t xml:space="preserve">2.1</t>
  </si>
  <si>
    <t xml:space="preserve">libqc20210326_01:F1</t>
  </si>
  <si>
    <t xml:space="preserve">The distinction between 21 and 22 confuses the model sometimes, I think I see why now and will be able to clear it up in the next iteration</t>
  </si>
  <si>
    <t xml:space="preserve">72%</t>
  </si>
  <si>
    <t xml:space="preserve">TMRC20088</t>
  </si>
  <si>
    <t xml:space="preserve">CCGTCC</t>
  </si>
  <si>
    <t xml:space="preserve">TMRC20056</t>
  </si>
  <si>
    <t xml:space="preserve">libqc20210323:D2</t>
  </si>
  <si>
    <t xml:space="preserve">I agree with the model and think this is a 22</t>
  </si>
  <si>
    <t xml:space="preserve">TMRC20060</t>
  </si>
  <si>
    <t xml:space="preserve">AGTC-03</t>
  </si>
  <si>
    <t xml:space="preserve">TMRC20077</t>
  </si>
  <si>
    <t xml:space="preserve">Unknown</t>
  </si>
  <si>
    <t xml:space="preserve">ATGC-06</t>
  </si>
  <si>
    <t xml:space="preserve">87%</t>
  </si>
  <si>
    <t xml:space="preserve">TMRC20074</t>
  </si>
  <si>
    <t xml:space="preserve">93%</t>
  </si>
  <si>
    <t xml:space="preserve">TMRC20063</t>
  </si>
  <si>
    <t xml:space="preserve">P</t>
  </si>
  <si>
    <t xml:space="preserve">Pending to verify QC</t>
  </si>
  <si>
    <t xml:space="preserve">TMRC20053</t>
  </si>
  <si>
    <t xml:space="preserve">TMRC20052</t>
  </si>
  <si>
    <t xml:space="preserve">77%</t>
  </si>
  <si>
    <t xml:space="preserve">0,7</t>
  </si>
  <si>
    <t xml:space="preserve">TMRC20064</t>
  </si>
  <si>
    <t xml:space="preserve">57%</t>
  </si>
  <si>
    <t xml:space="preserve">TMRC20075</t>
  </si>
  <si>
    <t xml:space="preserve">59%</t>
  </si>
  <si>
    <t xml:space="preserve">TMRC20051</t>
  </si>
  <si>
    <t xml:space="preserve">58%</t>
  </si>
  <si>
    <t xml:space="preserve">TMRC20050</t>
  </si>
  <si>
    <t xml:space="preserve">TMRC20049</t>
  </si>
  <si>
    <t xml:space="preserve">79%</t>
  </si>
  <si>
    <t xml:space="preserve">TMRC20062</t>
  </si>
  <si>
    <t xml:space="preserve">65%</t>
  </si>
  <si>
    <t xml:space="preserve">TMRC20110</t>
  </si>
  <si>
    <t xml:space="preserve">ATTCCT</t>
  </si>
  <si>
    <t xml:space="preserve">TMRC20080</t>
  </si>
  <si>
    <t xml:space="preserve">62%</t>
  </si>
  <si>
    <t xml:space="preserve">AGTC-07</t>
  </si>
  <si>
    <t xml:space="preserve">TMRC20043</t>
  </si>
  <si>
    <t xml:space="preserve">TMRC20083</t>
  </si>
  <si>
    <t xml:space="preserve">TMRC20054</t>
  </si>
  <si>
    <t xml:space="preserve">0%</t>
  </si>
  <si>
    <t xml:space="preserve">TMRC20085</t>
  </si>
  <si>
    <t xml:space="preserve">61%</t>
  </si>
  <si>
    <t xml:space="preserve">TMRC20046</t>
  </si>
  <si>
    <t xml:space="preserve">89%</t>
  </si>
  <si>
    <t xml:space="preserve">TMRC20093</t>
  </si>
  <si>
    <t xml:space="preserve">TMRC20089</t>
  </si>
  <si>
    <t xml:space="preserve">TMRC20047</t>
  </si>
  <si>
    <t xml:space="preserve">z2.4</t>
  </si>
  <si>
    <t xml:space="preserve">2.4</t>
  </si>
  <si>
    <t xml:space="preserve">40%</t>
  </si>
  <si>
    <t xml:space="preserve">z24</t>
  </si>
  <si>
    <t xml:space="preserve">ooo this was my trainer in the first round, so I cannot say</t>
  </si>
  <si>
    <t xml:space="preserve">TMRC20090</t>
  </si>
  <si>
    <t xml:space="preserve">TMRC20044</t>
  </si>
  <si>
    <t xml:space="preserve">TMRC20045</t>
  </si>
  <si>
    <t xml:space="preserve">TMRC20061</t>
  </si>
  <si>
    <t xml:space="preserve">z3.2</t>
  </si>
  <si>
    <t xml:space="preserve">3.2</t>
  </si>
  <si>
    <t xml:space="preserve">100%</t>
  </si>
  <si>
    <t xml:space="preserve">The model is definitely wrong here</t>
  </si>
  <si>
    <t xml:space="preserve">43%</t>
  </si>
  <si>
    <t xml:space="preserve">TMRC20105</t>
  </si>
  <si>
    <t xml:space="preserve">TMRC20108</t>
  </si>
  <si>
    <t xml:space="preserve">0</t>
  </si>
  <si>
    <t xml:space="preserve">I can totally see why the model disagrees here, there are positions which look like both 23 and 24.  I think we should collapse all 24s to 23.</t>
  </si>
  <si>
    <t xml:space="preserve">TMRC20109</t>
  </si>
  <si>
    <t xml:space="preserve">98%</t>
  </si>
  <si>
    <t xml:space="preserve">TMRC20098</t>
  </si>
  <si>
    <t xml:space="preserve">TMRC20096</t>
  </si>
  <si>
    <t xml:space="preserve">88%</t>
  </si>
  <si>
    <t xml:space="preserve">#TMRC20097</t>
  </si>
  <si>
    <t xml:space="preserve">Potentially resequenced with TMRC20072</t>
  </si>
  <si>
    <t xml:space="preserve">TMRC20101</t>
  </si>
  <si>
    <t xml:space="preserve">74%</t>
  </si>
  <si>
    <t xml:space="preserve">TMRC20092</t>
  </si>
  <si>
    <t xml:space="preserve">96%</t>
  </si>
  <si>
    <t xml:space="preserve">20220407: ATB Changed the zymodeme based on transcriptome and variants observed.</t>
  </si>
  <si>
    <t xml:space="preserve">38%</t>
  </si>
  <si>
    <t xml:space="preserve">TMRC20082</t>
  </si>
  <si>
    <t xml:space="preserve">TMRC20102</t>
  </si>
  <si>
    <t xml:space="preserve">64%</t>
  </si>
  <si>
    <t xml:space="preserve">TMRC20099</t>
  </si>
  <si>
    <t xml:space="preserve">TMRC20100</t>
  </si>
  <si>
    <t xml:space="preserve">41%</t>
  </si>
  <si>
    <t xml:space="preserve">TMRC20091</t>
  </si>
  <si>
    <t xml:space="preserve">86%</t>
  </si>
  <si>
    <t xml:space="preserve">I think the model got this one right</t>
  </si>
  <si>
    <t xml:space="preserve">TMRC20084</t>
  </si>
  <si>
    <t xml:space="preserve">The model got this one wrong I think</t>
  </si>
  <si>
    <t xml:space="preserve">TMRC20087</t>
  </si>
  <si>
    <t xml:space="preserve">TMRC20103</t>
  </si>
  <si>
    <t xml:space="preserve">TMRC20104</t>
  </si>
  <si>
    <t xml:space="preserve">TMRC20086</t>
  </si>
  <si>
    <t xml:space="preserve">TMRC20107</t>
  </si>
  <si>
    <t xml:space="preserve">49%</t>
  </si>
  <si>
    <t xml:space="preserve">TMRC20081</t>
  </si>
  <si>
    <t xml:space="preserve">TMRC20106</t>
  </si>
  <si>
    <t xml:space="preserve">Failure -Miltefosine</t>
  </si>
  <si>
    <r>
      <rPr>
        <sz val="11"/>
        <rFont val="Arial"/>
        <family val="2"/>
        <charset val="1"/>
      </rPr>
      <t xml:space="preserve">75X10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</si>
  <si>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63%</t>
  </si>
  <si>
    <t xml:space="preserve">TMRC20095</t>
  </si>
  <si>
    <t xml:space="preserve">TTAGGC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</si>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</sst>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#,##0"/>
    <numFmt numFmtId="167" formatCode="[$-409]d\-mmm\-yyyy;@"/>
    <numFmt numFmtId="168" formatCode="_(* #,##0_);_(* \(#,##0\);_(* \-??_);_(@_)"/>
    <numFmt numFmtId="169" formatCode="@"/>
    <numFmt numFmtId="170" formatCode="0%"/>
    <numFmt numFmtId="171" formatCode="d\-mmm\-yy"/>
    <numFmt numFmtId="172" formatCode="0.00%"/>
    <numFmt numFmtId="173" formatCode="yyyy\-mm\-dd;@"/>
    <numFmt numFmtId="174" formatCode="0.0"/>
    <numFmt numFmtId="175" formatCode="h:mm"/>
  </numFmts>
  <fonts count="30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1F4E78"/>
      <name val="Arial"/>
      <family val="2"/>
      <charset val="1"/>
    </font>
    <font>
      <b val="true"/>
      <sz val="11"/>
      <color rgb="FF00B05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75623"/>
      <name val="Arial"/>
      <family val="2"/>
      <charset val="1"/>
    </font>
    <font>
      <sz val="11"/>
      <color rgb="FF002060"/>
      <name val="Arial"/>
      <family val="0"/>
      <charset val="1"/>
    </font>
    <font>
      <sz val="11"/>
      <color rgb="FFFF000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00B05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6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theme="4" tint="0.3999"/>
      </right>
      <top style="thin">
        <color theme="4" tint="0.3999"/>
      </top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70" fontId="17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9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9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11">
    <dxf>
      <fill>
        <patternFill patternType="solid">
          <fgColor rgb="FFEBF1D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1F4E78"/>
          <bgColor rgb="FF000000"/>
        </patternFill>
      </fill>
    </dxf>
    <dxf>
      <fill>
        <patternFill patternType="solid">
          <fgColor rgb="FF37562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EBF1DE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85623"/>
      <rgbColor rgb="FF993300"/>
      <rgbColor rgb="FF993366"/>
      <rgbColor rgb="FF1F4E78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Y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3" activePane="bottomRight" state="frozen"/>
      <selection pane="topLeft" activeCell="A1" activeCellId="0" sqref="A1"/>
      <selection pane="topRight" activeCell="C1" activeCellId="0" sqref="C1"/>
      <selection pane="bottomLeft" activeCell="A83" activeCellId="0" sqref="A83"/>
      <selection pane="bottomRight" activeCell="B103" activeCellId="0" sqref="B103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5.75"/>
    <col collapsed="false" customWidth="true" hidden="false" outlineLevel="0" max="2" min="2" style="1" width="21.38"/>
    <col collapsed="false" customWidth="true" hidden="false" outlineLevel="0" max="3" min="3" style="2" width="9.25"/>
    <col collapsed="false" customWidth="true" hidden="false" outlineLevel="0" max="4" min="4" style="1" width="12.12"/>
    <col collapsed="false" customWidth="true" hidden="false" outlineLevel="0" max="5" min="5" style="3" width="20.12"/>
    <col collapsed="false" customWidth="true" hidden="false" outlineLevel="0" max="6" min="6" style="1" width="17.12"/>
    <col collapsed="false" customWidth="true" hidden="false" outlineLevel="0" max="7" min="7" style="1" width="10.5"/>
    <col collapsed="false" customWidth="true" hidden="false" outlineLevel="0" max="8" min="8" style="1" width="12.88"/>
    <col collapsed="false" customWidth="true" hidden="false" outlineLevel="0" max="9" min="9" style="1" width="9.88"/>
    <col collapsed="false" customWidth="true" hidden="false" outlineLevel="0" max="10" min="10" style="1" width="18.26"/>
    <col collapsed="false" customWidth="true" hidden="false" outlineLevel="0" max="11" min="11" style="1" width="16.88"/>
    <col collapsed="false" customWidth="true" hidden="false" outlineLevel="0" max="13" min="12" style="1" width="31"/>
    <col collapsed="false" customWidth="true" hidden="false" outlineLevel="0" max="15" min="14" style="1" width="16.88"/>
    <col collapsed="false" customWidth="true" hidden="false" outlineLevel="0" max="17" min="16" style="1" width="32.26"/>
    <col collapsed="false" customWidth="true" hidden="false" outlineLevel="0" max="18" min="18" style="1" width="21.75"/>
    <col collapsed="false" customWidth="true" hidden="false" outlineLevel="0" max="19" min="19" style="1" width="26.12"/>
    <col collapsed="false" customWidth="true" hidden="false" outlineLevel="0" max="20" min="20" style="1" width="18.12"/>
    <col collapsed="false" customWidth="true" hidden="false" outlineLevel="0" max="22" min="21" style="4" width="15.5"/>
    <col collapsed="false" customWidth="true" hidden="false" outlineLevel="0" max="23" min="23" style="1" width="7.88"/>
    <col collapsed="false" customWidth="true" hidden="false" outlineLevel="0" max="25" min="24" style="1" width="9"/>
    <col collapsed="false" customWidth="true" hidden="false" outlineLevel="0" max="27" min="26" style="1" width="8.38"/>
    <col collapsed="false" customWidth="true" hidden="false" outlineLevel="0" max="28" min="28" style="1" width="12.76"/>
    <col collapsed="false" customWidth="true" hidden="false" outlineLevel="0" max="29" min="29" style="1" width="13.12"/>
    <col collapsed="false" customWidth="true" hidden="false" outlineLevel="0" max="31" min="30" style="1" width="11.12"/>
    <col collapsed="false" customWidth="true" hidden="false" outlineLevel="0" max="32" min="32" style="1" width="12.5"/>
    <col collapsed="false" customWidth="true" hidden="false" outlineLevel="0" max="33" min="33" style="1" width="13.87"/>
    <col collapsed="false" customWidth="true" hidden="false" outlineLevel="0" max="34" min="34" style="1" width="12"/>
    <col collapsed="false" customWidth="true" hidden="false" outlineLevel="0" max="35" min="35" style="1" width="6.38"/>
    <col collapsed="false" customWidth="true" hidden="false" outlineLevel="0" max="36" min="36" style="1" width="10.5"/>
    <col collapsed="false" customWidth="true" hidden="false" outlineLevel="0" max="37" min="37" style="1" width="10.13"/>
    <col collapsed="false" customWidth="true" hidden="false" outlineLevel="0" max="39" min="38" style="1" width="16.25"/>
    <col collapsed="false" customWidth="true" hidden="false" outlineLevel="0" max="40" min="40" style="1" width="45"/>
    <col collapsed="false" customWidth="true" hidden="false" outlineLevel="0" max="41" min="41" style="1" width="5"/>
    <col collapsed="false" customWidth="true" hidden="false" outlineLevel="0" max="42" min="42" style="1" width="23.5"/>
    <col collapsed="false" customWidth="false" hidden="false" outlineLevel="0" max="43" min="43" style="1" width="11"/>
    <col collapsed="false" customWidth="true" hidden="false" outlineLevel="0" max="44" min="44" style="1" width="12.38"/>
    <col collapsed="false" customWidth="true" hidden="false" outlineLevel="0" max="45" min="45" style="1" width="12.62"/>
    <col collapsed="false" customWidth="true" hidden="false" outlineLevel="0" max="46" min="46" style="1" width="15.88"/>
    <col collapsed="false" customWidth="false" hidden="false" outlineLevel="0" max="48" min="47" style="1" width="11"/>
    <col collapsed="false" customWidth="true" hidden="false" outlineLevel="0" max="49" min="49" style="5" width="13.62"/>
    <col collapsed="false" customWidth="true" hidden="false" outlineLevel="0" max="50" min="50" style="5" width="12.5"/>
    <col collapsed="false" customWidth="false" hidden="false" outlineLevel="0" max="56" min="51" style="1" width="11"/>
    <col collapsed="false" customWidth="true" hidden="false" outlineLevel="0" max="57" min="57" style="1" width="16.12"/>
    <col collapsed="false" customWidth="true" hidden="false" outlineLevel="0" max="58" min="58" style="1" width="12.5"/>
    <col collapsed="false" customWidth="true" hidden="false" outlineLevel="0" max="59" min="59" style="1" width="11.5"/>
    <col collapsed="false" customWidth="false" hidden="false" outlineLevel="0" max="65" min="60" style="1" width="11"/>
    <col collapsed="false" customWidth="true" hidden="false" outlineLevel="0" max="66" min="66" style="6" width="97.38"/>
    <col collapsed="false" customWidth="true" hidden="false" outlineLevel="0" max="67" min="67" style="6" width="72.25"/>
    <col collapsed="false" customWidth="true" hidden="false" outlineLevel="0" max="68" min="68" style="1" width="12.25"/>
    <col collapsed="false" customWidth="true" hidden="false" outlineLevel="0" max="69" min="69" style="1" width="13.38"/>
    <col collapsed="false" customWidth="true" hidden="false" outlineLevel="0" max="70" min="70" style="1" width="12.25"/>
    <col collapsed="false" customWidth="true" hidden="false" outlineLevel="0" max="71" min="71" style="1" width="13.38"/>
    <col collapsed="false" customWidth="true" hidden="false" outlineLevel="0" max="72" min="72" style="1" width="16.88"/>
    <col collapsed="false" customWidth="false" hidden="false" outlineLevel="0" max="16384" min="73" style="1" width="11"/>
  </cols>
  <sheetData>
    <row r="1" s="12" customFormat="true" ht="51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Y1" s="7" t="s">
        <v>22</v>
      </c>
      <c r="Z1" s="7" t="s">
        <v>24</v>
      </c>
      <c r="AA1" s="7" t="s">
        <v>25</v>
      </c>
      <c r="AB1" s="10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11" t="s">
        <v>37</v>
      </c>
      <c r="AN1" s="10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13" t="s">
        <v>46</v>
      </c>
      <c r="AX1" s="14" t="s">
        <v>47</v>
      </c>
      <c r="AY1" s="12" t="s">
        <v>48</v>
      </c>
      <c r="AZ1" s="12" t="s">
        <v>49</v>
      </c>
      <c r="BA1" s="15" t="s">
        <v>50</v>
      </c>
      <c r="BB1" s="15" t="s">
        <v>51</v>
      </c>
      <c r="BC1" s="15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2" t="s">
        <v>60</v>
      </c>
      <c r="BL1" s="12" t="s">
        <v>61</v>
      </c>
      <c r="BM1" s="12" t="s">
        <v>62</v>
      </c>
      <c r="BN1" s="17" t="s">
        <v>63</v>
      </c>
      <c r="BO1" s="17" t="s">
        <v>64</v>
      </c>
      <c r="BP1" s="12" t="s">
        <v>65</v>
      </c>
      <c r="BQ1" s="12" t="s">
        <v>66</v>
      </c>
      <c r="BR1" s="12" t="s">
        <v>67</v>
      </c>
      <c r="BS1" s="12" t="s">
        <v>68</v>
      </c>
      <c r="BT1" s="7" t="s">
        <v>69</v>
      </c>
      <c r="BU1" s="12" t="s">
        <v>70</v>
      </c>
      <c r="BV1" s="12" t="s">
        <v>71</v>
      </c>
      <c r="BW1" s="12" t="s">
        <v>72</v>
      </c>
      <c r="BX1" s="12" t="s">
        <v>73</v>
      </c>
      <c r="BY1" s="12" t="s">
        <v>74</v>
      </c>
    </row>
    <row r="2" customFormat="false" ht="15" hidden="false" customHeight="true" outlineLevel="0" collapsed="false">
      <c r="A2" s="1" t="s">
        <v>75</v>
      </c>
      <c r="B2" s="1" t="n">
        <v>11045</v>
      </c>
      <c r="C2" s="18" t="s">
        <v>76</v>
      </c>
      <c r="D2" s="18" t="s">
        <v>77</v>
      </c>
      <c r="E2" s="19" t="s">
        <v>78</v>
      </c>
      <c r="F2" s="1" t="n">
        <v>11045</v>
      </c>
      <c r="G2" s="20" t="s">
        <v>79</v>
      </c>
      <c r="H2" s="20" t="s">
        <v>80</v>
      </c>
      <c r="I2" s="18" t="s">
        <v>81</v>
      </c>
      <c r="J2" s="18" t="n">
        <v>3</v>
      </c>
      <c r="K2" s="21" t="s">
        <v>82</v>
      </c>
      <c r="L2" s="21" t="s">
        <v>83</v>
      </c>
      <c r="M2" s="21" t="s">
        <v>84</v>
      </c>
      <c r="N2" s="21" t="s">
        <v>85</v>
      </c>
      <c r="O2" s="1" t="s">
        <v>86</v>
      </c>
      <c r="P2" s="21" t="s">
        <v>87</v>
      </c>
      <c r="Q2" s="22" t="n">
        <v>0.45</v>
      </c>
      <c r="R2" s="21" t="s">
        <v>88</v>
      </c>
      <c r="S2" s="21" t="s">
        <v>89</v>
      </c>
      <c r="T2" s="21" t="s">
        <v>90</v>
      </c>
      <c r="U2" s="18" t="n">
        <v>20181024</v>
      </c>
      <c r="V2" s="18" t="n">
        <v>20181024</v>
      </c>
      <c r="W2" s="18" t="n">
        <v>229</v>
      </c>
      <c r="X2" s="18" t="s">
        <v>91</v>
      </c>
      <c r="Y2" s="18" t="n">
        <v>143.72</v>
      </c>
      <c r="Z2" s="1" t="n">
        <v>2.13</v>
      </c>
      <c r="AA2" s="1" t="n">
        <v>1.71</v>
      </c>
      <c r="AB2" s="1" t="n">
        <v>24.1</v>
      </c>
      <c r="AC2" s="1" t="n">
        <f aca="false">AB2-7</f>
        <v>17.1</v>
      </c>
      <c r="AD2" s="18" t="n">
        <v>20181025</v>
      </c>
      <c r="AE2" s="18" t="n">
        <v>20181029</v>
      </c>
      <c r="AF2" s="23"/>
      <c r="AG2" s="23"/>
      <c r="AH2" s="18" t="s">
        <v>85</v>
      </c>
      <c r="AI2" s="1" t="n">
        <v>12</v>
      </c>
      <c r="AJ2" s="1" t="str">
        <f aca="false">VLOOKUP(AI2, Indexes!$A$2:$B$49, 2)</f>
        <v>CTTGTA</v>
      </c>
      <c r="AK2" s="1" t="n">
        <v>28</v>
      </c>
      <c r="AL2" s="1" t="n">
        <v>15</v>
      </c>
      <c r="AN2" s="18" t="s">
        <v>92</v>
      </c>
      <c r="AP2" s="1" t="s">
        <v>93</v>
      </c>
      <c r="AQ2" s="1" t="n">
        <v>11.8</v>
      </c>
      <c r="AR2" s="1" t="n">
        <f aca="false">(100 * 2)/AQ2</f>
        <v>16.9491525423729</v>
      </c>
      <c r="AS2" s="1" t="n">
        <f aca="false">100-AR2</f>
        <v>83.0508474576271</v>
      </c>
      <c r="AT2" s="1" t="s">
        <v>94</v>
      </c>
      <c r="AU2" s="1" t="n">
        <v>20191107</v>
      </c>
      <c r="AV2" s="1" t="n">
        <v>20191126</v>
      </c>
      <c r="AW2" s="5" t="n">
        <v>19286864</v>
      </c>
      <c r="AX2" s="5" t="n">
        <v>15105324</v>
      </c>
      <c r="AY2" s="24" t="n">
        <f aca="false">AX2/AW2</f>
        <v>0.783192332356364</v>
      </c>
      <c r="AZ2" s="1" t="str">
        <f aca="false">CONCATENATE("preprocessing/",A2, "/outputs/salmon_lpanamensis_v36/quant.sf")</f>
        <v>preprocessing/TMRC20001/outputs/salmon_lpanamensis_v36/quant.sf</v>
      </c>
      <c r="BE2" s="1" t="str">
        <f aca="false">CONCATENATE("preprocessing/", A2, "/outputs/03hisat2_lpanamensis_v36/sno_gene_ID.count.xz")</f>
        <v>preprocessing/TMRC20001/outputs/03hisat2_lpanamensis_v36/sno_gene_ID.count.xz</v>
      </c>
      <c r="BF2" s="5" t="n">
        <v>12482273</v>
      </c>
      <c r="BG2" s="5" t="n">
        <v>1040968</v>
      </c>
      <c r="BH2" s="24" t="n">
        <f aca="false">(BG2+BF2)/AX2</f>
        <v>0.895263219776021</v>
      </c>
      <c r="BN2" s="6" t="str">
        <f aca="false">CONCATENATE("preprocessing/", A2, "/outputs/vcfutils_lpanamensis_v36/r1_trimmed_lpanamensis_v36_count.txt")</f>
        <v>preprocessing/TMRC20001/outputs/vcfutils_lpanamensis_v36/r1_trimmed_lpanamensis_v36_count.txt</v>
      </c>
      <c r="BO2" s="6" t="str">
        <f aca="false">CONCATENATE("preprocessing/", A2, "/outputs/40freebayes_lpanamensis_v36/all_tags.txt.xz")</f>
        <v>preprocessing/TMRC20001/outputs/40freebayes_lpanamensis_v36/all_tags.txt.xz</v>
      </c>
      <c r="BP2" s="1" t="n">
        <v>9</v>
      </c>
      <c r="BQ2" s="1" t="n">
        <v>287</v>
      </c>
      <c r="BT2" s="1" t="s">
        <v>86</v>
      </c>
      <c r="BU2" s="2" t="s">
        <v>95</v>
      </c>
      <c r="BV2" s="1" t="s">
        <v>96</v>
      </c>
      <c r="BW2" s="1" t="s">
        <v>97</v>
      </c>
      <c r="BX2" s="1" t="s">
        <v>98</v>
      </c>
      <c r="BY2" s="1" t="s">
        <v>95</v>
      </c>
    </row>
    <row r="3" customFormat="false" ht="15" hidden="false" customHeight="true" outlineLevel="0" collapsed="false">
      <c r="B3" s="1" t="n">
        <v>12345</v>
      </c>
      <c r="C3" s="18" t="s">
        <v>76</v>
      </c>
      <c r="D3" s="18" t="s">
        <v>77</v>
      </c>
      <c r="E3" s="19" t="s">
        <v>78</v>
      </c>
      <c r="F3" s="1" t="n">
        <v>12345</v>
      </c>
      <c r="G3" s="20" t="s">
        <v>79</v>
      </c>
      <c r="H3" s="20" t="s">
        <v>80</v>
      </c>
      <c r="I3" s="18" t="s">
        <v>81</v>
      </c>
      <c r="J3" s="18" t="n">
        <v>2</v>
      </c>
      <c r="K3" s="21" t="s">
        <v>82</v>
      </c>
      <c r="L3" s="21" t="s">
        <v>99</v>
      </c>
      <c r="M3" s="21" t="s">
        <v>100</v>
      </c>
      <c r="N3" s="21" t="s">
        <v>85</v>
      </c>
      <c r="O3" s="1" t="s">
        <v>101</v>
      </c>
      <c r="P3" s="21" t="s">
        <v>102</v>
      </c>
      <c r="Q3" s="22" t="n">
        <v>0.99</v>
      </c>
      <c r="R3" s="21" t="s">
        <v>103</v>
      </c>
      <c r="S3" s="21" t="s">
        <v>104</v>
      </c>
      <c r="T3" s="21" t="s">
        <v>90</v>
      </c>
      <c r="U3" s="18" t="n">
        <v>20181024</v>
      </c>
      <c r="V3" s="18" t="n">
        <v>20181024</v>
      </c>
      <c r="W3" s="1" t="n">
        <v>497</v>
      </c>
      <c r="X3" s="18" t="s">
        <v>91</v>
      </c>
      <c r="Y3" s="18" t="n">
        <v>199.09</v>
      </c>
      <c r="Z3" s="1" t="n">
        <v>2.12</v>
      </c>
      <c r="AA3" s="1" t="n">
        <v>1.55</v>
      </c>
      <c r="AB3" s="1" t="n">
        <v>26.5</v>
      </c>
      <c r="AC3" s="1" t="n">
        <f aca="false">AB3-5</f>
        <v>21.5</v>
      </c>
      <c r="AD3" s="18" t="n">
        <v>20181107</v>
      </c>
      <c r="AE3" s="18" t="n">
        <v>20181120</v>
      </c>
      <c r="AF3" s="23"/>
      <c r="AG3" s="23"/>
      <c r="AH3" s="25" t="s">
        <v>105</v>
      </c>
      <c r="AI3" s="18" t="n">
        <v>2</v>
      </c>
      <c r="AJ3" s="1" t="str">
        <f aca="false">VLOOKUP(AI3, Indexes!$A$2:$B$49, 2)</f>
        <v>CGATGT</v>
      </c>
      <c r="AK3" s="1" t="n">
        <v>28</v>
      </c>
      <c r="AN3" s="18"/>
      <c r="BF3" s="5"/>
      <c r="BG3" s="5"/>
      <c r="BT3" s="1" t="s">
        <v>101</v>
      </c>
    </row>
    <row r="4" customFormat="false" ht="15" hidden="false" customHeight="true" outlineLevel="0" collapsed="false">
      <c r="A4" s="1" t="s">
        <v>106</v>
      </c>
      <c r="B4" s="1" t="n">
        <v>12345</v>
      </c>
      <c r="C4" s="18" t="s">
        <v>76</v>
      </c>
      <c r="D4" s="18" t="s">
        <v>77</v>
      </c>
      <c r="E4" s="19" t="s">
        <v>78</v>
      </c>
      <c r="F4" s="1" t="n">
        <v>12345</v>
      </c>
      <c r="G4" s="20" t="s">
        <v>79</v>
      </c>
      <c r="H4" s="20" t="s">
        <v>80</v>
      </c>
      <c r="I4" s="18" t="s">
        <v>81</v>
      </c>
      <c r="J4" s="18" t="n">
        <v>2</v>
      </c>
      <c r="K4" s="21" t="s">
        <v>82</v>
      </c>
      <c r="L4" s="21" t="s">
        <v>99</v>
      </c>
      <c r="M4" s="21" t="s">
        <v>100</v>
      </c>
      <c r="N4" s="21" t="s">
        <v>85</v>
      </c>
      <c r="O4" s="1" t="s">
        <v>101</v>
      </c>
      <c r="P4" s="21" t="s">
        <v>102</v>
      </c>
      <c r="Q4" s="22" t="n">
        <v>0.99</v>
      </c>
      <c r="R4" s="21" t="s">
        <v>103</v>
      </c>
      <c r="S4" s="26" t="s">
        <v>104</v>
      </c>
      <c r="T4" s="21" t="s">
        <v>90</v>
      </c>
      <c r="U4" s="18" t="n">
        <v>20181024</v>
      </c>
      <c r="W4" s="1" t="n">
        <v>30</v>
      </c>
      <c r="X4" s="18" t="s">
        <v>91</v>
      </c>
      <c r="Y4" s="18" t="s">
        <v>107</v>
      </c>
      <c r="Z4" s="1" t="s">
        <v>107</v>
      </c>
      <c r="AA4" s="1" t="s">
        <v>107</v>
      </c>
      <c r="AD4" s="18" t="n">
        <v>20190221</v>
      </c>
      <c r="AE4" s="18" t="n">
        <v>20190221</v>
      </c>
      <c r="AF4" s="23"/>
      <c r="AG4" s="23"/>
      <c r="AH4" s="18" t="s">
        <v>105</v>
      </c>
      <c r="AI4" s="18" t="n">
        <v>18</v>
      </c>
      <c r="AJ4" s="1" t="str">
        <f aca="false">VLOOKUP(AI4, Indexes!$A$2:$B$49, 2)</f>
        <v>GTCCGC</v>
      </c>
      <c r="AK4" s="1" t="n">
        <v>28</v>
      </c>
      <c r="AL4" s="1" t="n">
        <v>28</v>
      </c>
      <c r="AM4" s="27"/>
      <c r="AN4" s="1" t="s">
        <v>108</v>
      </c>
      <c r="AP4" s="1" t="s">
        <v>109</v>
      </c>
      <c r="AQ4" s="1" t="n">
        <v>1.7</v>
      </c>
      <c r="AR4" s="1" t="n">
        <f aca="false">(10 * 2)/AQ4</f>
        <v>11.7647058823529</v>
      </c>
      <c r="AS4" s="1" t="n">
        <f aca="false">10-AR4</f>
        <v>-1.76470588235294</v>
      </c>
      <c r="AT4" s="1" t="s">
        <v>94</v>
      </c>
      <c r="AU4" s="1" t="n">
        <v>20191107</v>
      </c>
      <c r="AV4" s="1" t="n">
        <v>20191126</v>
      </c>
      <c r="AW4" s="5" t="n">
        <v>39065628</v>
      </c>
      <c r="AX4" s="5" t="n">
        <v>36408090</v>
      </c>
      <c r="AY4" s="24" t="n">
        <f aca="false">AX4/AW4</f>
        <v>0.931972474626544</v>
      </c>
      <c r="AZ4" s="1" t="str">
        <f aca="false">CONCATENATE("preprocessing/",A4, "/outputs/salmon_lpanamensis_v36/quant.sf")</f>
        <v>preprocessing/TMRC20002/outputs/salmon_lpanamensis_v36/quant.sf</v>
      </c>
      <c r="BE4" s="1" t="str">
        <f aca="false">CONCATENATE("preprocessing/", A4, "/outputs/03hisat2_lpanamensis_v36/sno_gene_ID.count.xz")</f>
        <v>preprocessing/TMRC20002/outputs/03hisat2_lpanamensis_v36/sno_gene_ID.count.xz</v>
      </c>
      <c r="BF4" s="5" t="n">
        <v>32111050</v>
      </c>
      <c r="BG4" s="5" t="n">
        <v>3428328</v>
      </c>
      <c r="BH4" s="24" t="n">
        <f aca="false">(BG4+BF4)/AX4</f>
        <v>0.976139588756235</v>
      </c>
      <c r="BN4" s="6" t="str">
        <f aca="false">CONCATENATE("preprocessing/", A4, "/outputs/vcfutils_lpanamensis_v36/r1_trimmed_lpanamensis_v36_count.txt")</f>
        <v>preprocessing/TMRC20002/outputs/vcfutils_lpanamensis_v36/r1_trimmed_lpanamensis_v36_count.txt</v>
      </c>
      <c r="BO4" s="6" t="str">
        <f aca="false">CONCATENATE("preprocessing/", A4, "/outputs/40freebayes_lpanamensis_v36/all_tags.txt.xz")</f>
        <v>preprocessing/TMRC20002/outputs/40freebayes_lpanamensis_v36/all_tags.txt.xz</v>
      </c>
      <c r="BP4" s="1" t="n">
        <v>0</v>
      </c>
      <c r="BQ4" s="1" t="n">
        <v>164</v>
      </c>
      <c r="BT4" s="1" t="s">
        <v>101</v>
      </c>
      <c r="BU4" s="1" t="s">
        <v>110</v>
      </c>
      <c r="BV4" s="1" t="s">
        <v>111</v>
      </c>
    </row>
    <row r="5" customFormat="false" ht="15" hidden="false" customHeight="true" outlineLevel="0" collapsed="false">
      <c r="B5" s="1" t="s">
        <v>112</v>
      </c>
      <c r="C5" s="18" t="s">
        <v>76</v>
      </c>
      <c r="D5" s="18" t="s">
        <v>77</v>
      </c>
      <c r="E5" s="19" t="s">
        <v>78</v>
      </c>
      <c r="F5" s="1" t="s">
        <v>113</v>
      </c>
      <c r="G5" s="20" t="s">
        <v>79</v>
      </c>
      <c r="H5" s="20" t="s">
        <v>80</v>
      </c>
      <c r="I5" s="18" t="s">
        <v>81</v>
      </c>
      <c r="J5" s="18" t="n">
        <v>2</v>
      </c>
      <c r="K5" s="21" t="s">
        <v>82</v>
      </c>
      <c r="L5" s="21" t="s">
        <v>114</v>
      </c>
      <c r="M5" s="21" t="s">
        <v>110</v>
      </c>
      <c r="N5" s="21" t="s">
        <v>85</v>
      </c>
      <c r="O5" s="1" t="s">
        <v>101</v>
      </c>
      <c r="P5" s="21" t="s">
        <v>114</v>
      </c>
      <c r="Q5" s="21"/>
      <c r="R5" s="21"/>
      <c r="S5" s="21"/>
      <c r="T5" s="21" t="s">
        <v>90</v>
      </c>
      <c r="U5" s="18" t="n">
        <v>20181024</v>
      </c>
      <c r="V5" s="18" t="n">
        <v>20181024</v>
      </c>
      <c r="W5" s="1" t="n">
        <v>2045</v>
      </c>
      <c r="X5" s="18" t="s">
        <v>91</v>
      </c>
      <c r="Y5" s="18" t="n">
        <v>1163.61</v>
      </c>
      <c r="Z5" s="1" t="n">
        <v>2.18</v>
      </c>
      <c r="AA5" s="1" t="n">
        <v>2.36</v>
      </c>
      <c r="AB5" s="1" t="n">
        <v>28</v>
      </c>
      <c r="AC5" s="1" t="n">
        <f aca="false">AB5-0.9</f>
        <v>27.1</v>
      </c>
      <c r="AD5" s="18" t="n">
        <v>20190918</v>
      </c>
      <c r="AE5" s="18" t="n">
        <v>20190919</v>
      </c>
      <c r="AF5" s="23"/>
      <c r="AG5" s="23"/>
      <c r="AH5" s="18" t="s">
        <v>105</v>
      </c>
      <c r="AI5" s="1" t="n">
        <v>27</v>
      </c>
      <c r="AJ5" s="1" t="str">
        <f aca="false">VLOOKUP(AI5, Indexes!$A$2:$B$49, 2)</f>
        <v>ATTCCT</v>
      </c>
      <c r="AK5" s="1" t="n">
        <v>27</v>
      </c>
      <c r="AM5" s="27"/>
      <c r="AN5" s="18"/>
      <c r="BF5" s="5"/>
      <c r="BG5" s="5"/>
      <c r="BT5" s="1" t="s">
        <v>101</v>
      </c>
    </row>
    <row r="6" customFormat="false" ht="15" hidden="false" customHeight="true" outlineLevel="0" collapsed="false">
      <c r="A6" s="28" t="s">
        <v>115</v>
      </c>
      <c r="B6" s="1" t="n">
        <v>10772</v>
      </c>
      <c r="C6" s="18" t="s">
        <v>76</v>
      </c>
      <c r="D6" s="18" t="s">
        <v>77</v>
      </c>
      <c r="E6" s="19" t="s">
        <v>78</v>
      </c>
      <c r="F6" s="1" t="n">
        <v>10772</v>
      </c>
      <c r="G6" s="20" t="s">
        <v>79</v>
      </c>
      <c r="H6" s="20" t="s">
        <v>80</v>
      </c>
      <c r="I6" s="18" t="s">
        <v>81</v>
      </c>
      <c r="J6" s="18" t="n">
        <v>3</v>
      </c>
      <c r="K6" s="21" t="s">
        <v>82</v>
      </c>
      <c r="L6" s="21" t="s">
        <v>83</v>
      </c>
      <c r="M6" s="21" t="s">
        <v>84</v>
      </c>
      <c r="N6" s="21" t="s">
        <v>85</v>
      </c>
      <c r="O6" s="1" t="s">
        <v>86</v>
      </c>
      <c r="P6" s="21" t="s">
        <v>87</v>
      </c>
      <c r="Q6" s="22" t="n">
        <v>0.14</v>
      </c>
      <c r="R6" s="21" t="s">
        <v>116</v>
      </c>
      <c r="S6" s="21" t="s">
        <v>89</v>
      </c>
      <c r="T6" s="21" t="s">
        <v>90</v>
      </c>
      <c r="U6" s="18" t="n">
        <v>20181024</v>
      </c>
      <c r="V6" s="18" t="n">
        <v>20181024</v>
      </c>
      <c r="W6" s="1" t="n">
        <v>477</v>
      </c>
      <c r="X6" s="18" t="s">
        <v>91</v>
      </c>
      <c r="Y6" s="18" t="n">
        <v>202.44</v>
      </c>
      <c r="Z6" s="1" t="n">
        <v>2.11</v>
      </c>
      <c r="AA6" s="1" t="n">
        <v>1.93</v>
      </c>
      <c r="AB6" s="1" t="n">
        <v>26.4</v>
      </c>
      <c r="AC6" s="1" t="n">
        <f aca="false">AB6-4.9</f>
        <v>21.5</v>
      </c>
      <c r="AD6" s="18" t="n">
        <v>20201222</v>
      </c>
      <c r="AE6" s="18" t="n">
        <v>20201223</v>
      </c>
      <c r="AF6" s="29" t="n">
        <v>1.2</v>
      </c>
      <c r="AG6" s="29" t="n">
        <v>0.7</v>
      </c>
      <c r="AH6" s="18" t="s">
        <v>85</v>
      </c>
      <c r="AI6" s="18" t="n">
        <v>1</v>
      </c>
      <c r="AJ6" s="1" t="str">
        <f aca="false">VLOOKUP(AI6, Indexes!$A$2:$B$49, 2)</f>
        <v>ATCACG</v>
      </c>
      <c r="AK6" s="1" t="n">
        <v>27</v>
      </c>
      <c r="AL6" s="1" t="n">
        <v>15</v>
      </c>
      <c r="AM6" s="1" t="n">
        <v>20210104</v>
      </c>
      <c r="AN6" s="18"/>
      <c r="AP6" s="1" t="s">
        <v>117</v>
      </c>
      <c r="AQ6" s="1" t="n">
        <v>30.4</v>
      </c>
      <c r="AT6" s="1" t="s">
        <v>118</v>
      </c>
      <c r="AV6" s="1" t="n">
        <v>20210608</v>
      </c>
      <c r="AW6" s="5" t="n">
        <v>27902155</v>
      </c>
      <c r="AX6" s="5" t="n">
        <v>23491673</v>
      </c>
      <c r="BE6" s="1" t="str">
        <f aca="false">CONCATENATE("preprocessing/", A6, "/outputs/03hisat2_lpanamensis_v36/sno_gene_ID.count.xz")</f>
        <v>preprocessing/TMRC20065/outputs/03hisat2_lpanamensis_v36/sno_gene_ID.count.xz</v>
      </c>
      <c r="BF6" s="5" t="n">
        <v>19328266</v>
      </c>
      <c r="BG6" s="5" t="n">
        <v>1105912</v>
      </c>
      <c r="BH6" s="24" t="n">
        <f aca="false">(BG6+BF6)/AX6</f>
        <v>0.869847711569968</v>
      </c>
      <c r="BN6" s="6" t="str">
        <f aca="false">CONCATENATE("preprocessing/", A6, "/outputs/vcfutils_lpanamensis_v36/r1_trimmed_lpanamensis_v36_count.txt")</f>
        <v>preprocessing/TMRC20065/outputs/vcfutils_lpanamensis_v36/r1_trimmed_lpanamensis_v36_count.txt</v>
      </c>
      <c r="BO6" s="6" t="str">
        <f aca="false">CONCATENATE("preprocessing/", A6, "/outputs/40freebayes_lpanamensis_v36/all_tags.txt.xz")</f>
        <v>preprocessing/TMRC20065/outputs/40freebayes_lpanamensis_v36/all_tags.txt.xz</v>
      </c>
      <c r="BP6" s="1" t="n">
        <v>39</v>
      </c>
      <c r="BQ6" s="1" t="n">
        <v>2190</v>
      </c>
      <c r="BR6" s="1" t="n">
        <v>351575</v>
      </c>
      <c r="BS6" s="1" t="n">
        <v>8</v>
      </c>
      <c r="BT6" s="1" t="s">
        <v>86</v>
      </c>
      <c r="BU6" s="1" t="s">
        <v>95</v>
      </c>
      <c r="BW6" s="1" t="s">
        <v>119</v>
      </c>
      <c r="BY6" s="1" t="s">
        <v>95</v>
      </c>
    </row>
    <row r="7" customFormat="false" ht="15" hidden="false" customHeight="true" outlineLevel="0" collapsed="false">
      <c r="A7" s="1" t="s">
        <v>120</v>
      </c>
      <c r="B7" s="1" t="n">
        <v>10763</v>
      </c>
      <c r="C7" s="18" t="s">
        <v>76</v>
      </c>
      <c r="D7" s="18" t="s">
        <v>77</v>
      </c>
      <c r="E7" s="19" t="s">
        <v>78</v>
      </c>
      <c r="F7" s="1" t="n">
        <v>10763</v>
      </c>
      <c r="G7" s="20" t="s">
        <v>79</v>
      </c>
      <c r="H7" s="20" t="s">
        <v>80</v>
      </c>
      <c r="I7" s="18" t="s">
        <v>81</v>
      </c>
      <c r="J7" s="18" t="n">
        <v>3</v>
      </c>
      <c r="K7" s="21" t="s">
        <v>82</v>
      </c>
      <c r="L7" s="21" t="s">
        <v>83</v>
      </c>
      <c r="M7" s="21" t="s">
        <v>84</v>
      </c>
      <c r="N7" s="21" t="s">
        <v>85</v>
      </c>
      <c r="O7" s="1" t="s">
        <v>101</v>
      </c>
      <c r="P7" s="21" t="s">
        <v>102</v>
      </c>
      <c r="Q7" s="22" t="n">
        <v>0.99</v>
      </c>
      <c r="R7" s="21" t="s">
        <v>121</v>
      </c>
      <c r="S7" s="21" t="s">
        <v>89</v>
      </c>
      <c r="T7" s="21" t="s">
        <v>90</v>
      </c>
      <c r="U7" s="18" t="n">
        <v>20181024</v>
      </c>
      <c r="W7" s="1" t="n">
        <v>323</v>
      </c>
      <c r="X7" s="18" t="s">
        <v>91</v>
      </c>
      <c r="Y7" s="18" t="n">
        <v>198.69</v>
      </c>
      <c r="Z7" s="1" t="n">
        <v>2.1</v>
      </c>
      <c r="AA7" s="1" t="n">
        <v>2.16</v>
      </c>
      <c r="AB7" s="1" t="n">
        <v>25.4</v>
      </c>
      <c r="AC7" s="1" t="n">
        <f aca="false">AB7-5</f>
        <v>20.4</v>
      </c>
      <c r="AD7" s="18" t="n">
        <v>20181107</v>
      </c>
      <c r="AE7" s="18" t="n">
        <v>20181120</v>
      </c>
      <c r="AF7" s="23"/>
      <c r="AG7" s="23"/>
      <c r="AH7" s="18" t="s">
        <v>85</v>
      </c>
      <c r="AI7" s="30" t="n">
        <v>6</v>
      </c>
      <c r="AJ7" s="1" t="str">
        <f aca="false">VLOOKUP(AI7, Indexes!$A$2:$B$49, 2)</f>
        <v>GCCAAT</v>
      </c>
      <c r="AK7" s="1" t="n">
        <v>28</v>
      </c>
      <c r="AL7" s="1" t="n">
        <v>15</v>
      </c>
      <c r="AM7" s="27"/>
      <c r="AN7" s="18" t="s">
        <v>92</v>
      </c>
      <c r="AP7" s="1" t="s">
        <v>122</v>
      </c>
      <c r="AQ7" s="1" t="n">
        <v>2.9</v>
      </c>
      <c r="AR7" s="1" t="n">
        <f aca="false">(10 * 2)/AQ7</f>
        <v>6.89655172413793</v>
      </c>
      <c r="AS7" s="1" t="n">
        <f aca="false">10-AR7</f>
        <v>3.10344827586207</v>
      </c>
      <c r="AT7" s="1" t="s">
        <v>94</v>
      </c>
      <c r="AU7" s="1" t="n">
        <v>20191107</v>
      </c>
      <c r="AV7" s="1" t="n">
        <v>20191126</v>
      </c>
      <c r="AW7" s="5" t="n">
        <v>240</v>
      </c>
      <c r="AX7" s="5" t="n">
        <v>216</v>
      </c>
      <c r="BF7" s="5"/>
      <c r="BG7" s="5"/>
      <c r="BT7" s="1" t="s">
        <v>101</v>
      </c>
    </row>
    <row r="8" customFormat="false" ht="15" hidden="false" customHeight="true" outlineLevel="0" collapsed="false">
      <c r="A8" s="18" t="s">
        <v>123</v>
      </c>
      <c r="B8" s="1" t="n">
        <v>10763</v>
      </c>
      <c r="C8" s="18" t="s">
        <v>76</v>
      </c>
      <c r="D8" s="18" t="s">
        <v>77</v>
      </c>
      <c r="E8" s="19" t="s">
        <v>78</v>
      </c>
      <c r="F8" s="1" t="n">
        <v>10763</v>
      </c>
      <c r="G8" s="20" t="s">
        <v>79</v>
      </c>
      <c r="H8" s="20" t="s">
        <v>80</v>
      </c>
      <c r="I8" s="18" t="s">
        <v>81</v>
      </c>
      <c r="J8" s="18" t="n">
        <v>3</v>
      </c>
      <c r="K8" s="21" t="s">
        <v>82</v>
      </c>
      <c r="L8" s="21" t="s">
        <v>83</v>
      </c>
      <c r="M8" s="21" t="s">
        <v>84</v>
      </c>
      <c r="N8" s="21" t="s">
        <v>85</v>
      </c>
      <c r="O8" s="1" t="s">
        <v>101</v>
      </c>
      <c r="P8" s="21" t="s">
        <v>102</v>
      </c>
      <c r="Q8" s="22" t="n">
        <v>0.99</v>
      </c>
      <c r="R8" s="21" t="s">
        <v>121</v>
      </c>
      <c r="S8" s="21" t="s">
        <v>89</v>
      </c>
      <c r="T8" s="21" t="s">
        <v>90</v>
      </c>
      <c r="U8" s="18" t="n">
        <v>20181024</v>
      </c>
      <c r="W8" s="1" t="n">
        <v>40</v>
      </c>
      <c r="X8" s="18" t="s">
        <v>91</v>
      </c>
      <c r="Y8" s="18" t="s">
        <v>107</v>
      </c>
      <c r="Z8" s="1" t="s">
        <v>107</v>
      </c>
      <c r="AA8" s="1" t="s">
        <v>107</v>
      </c>
      <c r="AD8" s="18" t="n">
        <v>20190221</v>
      </c>
      <c r="AE8" s="27"/>
      <c r="AF8" s="23"/>
      <c r="AG8" s="23"/>
      <c r="AH8" s="18" t="s">
        <v>105</v>
      </c>
      <c r="AI8" s="31" t="n">
        <v>16</v>
      </c>
      <c r="AJ8" s="1" t="str">
        <f aca="false">VLOOKUP(AI8, Indexes!$A$2:$B$49, 2)</f>
        <v>CCGTCC</v>
      </c>
      <c r="AK8" s="1" t="n">
        <v>28</v>
      </c>
      <c r="AL8" s="1" t="n">
        <v>28</v>
      </c>
      <c r="AM8" s="27"/>
      <c r="AN8" s="1" t="s">
        <v>108</v>
      </c>
      <c r="AP8" s="1" t="s">
        <v>124</v>
      </c>
      <c r="AQ8" s="1" t="n">
        <v>1.3</v>
      </c>
      <c r="AR8" s="1" t="n">
        <f aca="false">(10 * 4)/AQ8</f>
        <v>30.7692307692308</v>
      </c>
      <c r="AS8" s="1" t="n">
        <f aca="false">10-AR8</f>
        <v>-20.7692307692308</v>
      </c>
      <c r="AV8" s="1" t="s">
        <v>125</v>
      </c>
      <c r="BF8" s="5"/>
      <c r="BG8" s="5"/>
      <c r="BT8" s="1" t="s">
        <v>101</v>
      </c>
    </row>
    <row r="9" customFormat="false" ht="15" hidden="false" customHeight="true" outlineLevel="0" collapsed="false">
      <c r="A9" s="1" t="s">
        <v>126</v>
      </c>
      <c r="B9" s="1" t="n">
        <v>12309</v>
      </c>
      <c r="C9" s="18" t="s">
        <v>76</v>
      </c>
      <c r="D9" s="18" t="s">
        <v>77</v>
      </c>
      <c r="E9" s="19" t="s">
        <v>78</v>
      </c>
      <c r="F9" s="1" t="n">
        <v>12309</v>
      </c>
      <c r="G9" s="20" t="s">
        <v>79</v>
      </c>
      <c r="H9" s="20" t="s">
        <v>80</v>
      </c>
      <c r="I9" s="18" t="s">
        <v>81</v>
      </c>
      <c r="J9" s="18" t="n">
        <v>3</v>
      </c>
      <c r="K9" s="21" t="s">
        <v>82</v>
      </c>
      <c r="L9" s="21" t="s">
        <v>99</v>
      </c>
      <c r="M9" s="21" t="s">
        <v>100</v>
      </c>
      <c r="N9" s="21" t="s">
        <v>85</v>
      </c>
      <c r="O9" s="1" t="s">
        <v>101</v>
      </c>
      <c r="P9" s="21" t="s">
        <v>102</v>
      </c>
      <c r="Q9" s="22" t="n">
        <v>0.99</v>
      </c>
      <c r="R9" s="21" t="s">
        <v>127</v>
      </c>
      <c r="S9" s="26" t="s">
        <v>104</v>
      </c>
      <c r="T9" s="21" t="s">
        <v>90</v>
      </c>
      <c r="U9" s="18" t="n">
        <v>20181024</v>
      </c>
      <c r="V9" s="18" t="n">
        <v>20181024</v>
      </c>
      <c r="W9" s="1" t="n">
        <v>310</v>
      </c>
      <c r="X9" s="18" t="s">
        <v>91</v>
      </c>
      <c r="Y9" s="18" t="n">
        <v>159.74</v>
      </c>
      <c r="Z9" s="1" t="n">
        <v>2.1</v>
      </c>
      <c r="AA9" s="1" t="n">
        <v>1.94</v>
      </c>
      <c r="AB9" s="1" t="n">
        <v>25.3</v>
      </c>
      <c r="AC9" s="1" t="n">
        <f aca="false">AB9-6.3</f>
        <v>19</v>
      </c>
      <c r="AD9" s="18" t="n">
        <v>20181107</v>
      </c>
      <c r="AE9" s="18" t="n">
        <v>20181120</v>
      </c>
      <c r="AF9" s="23"/>
      <c r="AG9" s="23"/>
      <c r="AH9" s="18" t="s">
        <v>85</v>
      </c>
      <c r="AI9" s="18" t="n">
        <v>7</v>
      </c>
      <c r="AJ9" s="1" t="str">
        <f aca="false">VLOOKUP(AI9, Indexes!$A$2:$B$49, 2)</f>
        <v>CAGATC</v>
      </c>
      <c r="AK9" s="1" t="n">
        <v>28</v>
      </c>
      <c r="AL9" s="1" t="n">
        <v>15</v>
      </c>
      <c r="AM9" s="27"/>
      <c r="AN9" s="18" t="s">
        <v>92</v>
      </c>
      <c r="AP9" s="1" t="s">
        <v>128</v>
      </c>
      <c r="AQ9" s="1" t="n">
        <v>7</v>
      </c>
      <c r="AR9" s="1" t="n">
        <f aca="false">(10 * 2)/AQ9</f>
        <v>2.85714285714286</v>
      </c>
      <c r="AS9" s="1" t="n">
        <f aca="false">10-AR9</f>
        <v>7.14285714285714</v>
      </c>
      <c r="AT9" s="1" t="s">
        <v>94</v>
      </c>
      <c r="AU9" s="1" t="n">
        <v>20191107</v>
      </c>
      <c r="AV9" s="1" t="n">
        <v>20191126</v>
      </c>
      <c r="AW9" s="5" t="n">
        <v>1759858</v>
      </c>
      <c r="AX9" s="5" t="n">
        <v>1443247</v>
      </c>
      <c r="AY9" s="24" t="n">
        <f aca="false">AX9/AW9</f>
        <v>0.820092871129375</v>
      </c>
      <c r="AZ9" s="1" t="str">
        <f aca="false">CONCATENATE("preprocessing/",A9, "/outputs/salmon_lpanamensis_v36/quant.sf")</f>
        <v>preprocessing/TMRC20004/outputs/salmon_lpanamensis_v36/quant.sf</v>
      </c>
      <c r="BE9" s="1" t="str">
        <f aca="false">CONCATENATE("preprocessing/", A9, "/outputs/03hisat2_lpanamensis_v36/sno_gene_ID.count.xz")</f>
        <v>preprocessing/TMRC20004/outputs/03hisat2_lpanamensis_v36/sno_gene_ID.count.xz</v>
      </c>
      <c r="BF9" s="5" t="n">
        <v>1173866</v>
      </c>
      <c r="BG9" s="5" t="n">
        <v>94210</v>
      </c>
      <c r="BH9" s="24" t="n">
        <f aca="false">(BG9+BF9)/AX9</f>
        <v>0.878627151139064</v>
      </c>
      <c r="BN9" s="6" t="str">
        <f aca="false">CONCATENATE("preprocessing/", A9, "/outputs/vcfutils_lpanamensis_v36/r1_trimmed_lpanamensis_v36_count.txt")</f>
        <v>preprocessing/TMRC20004/outputs/vcfutils_lpanamensis_v36/r1_trimmed_lpanamensis_v36_count.txt</v>
      </c>
      <c r="BO9" s="6" t="str">
        <f aca="false">CONCATENATE("preprocessing/", A9, "/outputs/40freebayes_lpanamensis_v36/all_tags.txt.xz")</f>
        <v>preprocessing/TMRC20004/outputs/40freebayes_lpanamensis_v36/all_tags.txt.xz</v>
      </c>
      <c r="BP9" s="1" t="n">
        <v>2</v>
      </c>
      <c r="BQ9" s="1" t="n">
        <v>85</v>
      </c>
      <c r="BT9" s="1" t="s">
        <v>101</v>
      </c>
      <c r="BU9" s="1" t="s">
        <v>110</v>
      </c>
    </row>
    <row r="10" customFormat="false" ht="15" hidden="false" customHeight="true" outlineLevel="0" collapsed="false">
      <c r="A10" s="1" t="s">
        <v>129</v>
      </c>
      <c r="B10" s="1" t="n">
        <v>8190</v>
      </c>
      <c r="C10" s="18" t="s">
        <v>76</v>
      </c>
      <c r="D10" s="18" t="s">
        <v>77</v>
      </c>
      <c r="E10" s="19" t="s">
        <v>78</v>
      </c>
      <c r="F10" s="1" t="n">
        <v>8190</v>
      </c>
      <c r="G10" s="20" t="s">
        <v>79</v>
      </c>
      <c r="H10" s="20" t="s">
        <v>80</v>
      </c>
      <c r="I10" s="18" t="s">
        <v>81</v>
      </c>
      <c r="J10" s="18" t="n">
        <v>4</v>
      </c>
      <c r="K10" s="21" t="s">
        <v>82</v>
      </c>
      <c r="L10" s="21" t="s">
        <v>107</v>
      </c>
      <c r="M10" s="21" t="s">
        <v>110</v>
      </c>
      <c r="N10" s="21" t="s">
        <v>85</v>
      </c>
      <c r="O10" s="1" t="s">
        <v>101</v>
      </c>
      <c r="P10" s="21" t="s">
        <v>102</v>
      </c>
      <c r="Q10" s="22" t="n">
        <v>0.97</v>
      </c>
      <c r="R10" s="21" t="s">
        <v>130</v>
      </c>
      <c r="S10" s="26" t="s">
        <v>104</v>
      </c>
      <c r="T10" s="21" t="s">
        <v>90</v>
      </c>
      <c r="U10" s="18" t="n">
        <v>20181024</v>
      </c>
      <c r="V10" s="18" t="n">
        <v>20181024</v>
      </c>
      <c r="W10" s="1" t="n">
        <v>563</v>
      </c>
      <c r="X10" s="18" t="s">
        <v>91</v>
      </c>
      <c r="Y10" s="18" t="n">
        <v>224.45</v>
      </c>
      <c r="Z10" s="1" t="n">
        <v>2.13</v>
      </c>
      <c r="AA10" s="1" t="n">
        <v>1.82</v>
      </c>
      <c r="AB10" s="1" t="n">
        <v>26.7</v>
      </c>
      <c r="AC10" s="1" t="n">
        <f aca="false">AB10-4.5</f>
        <v>22.2</v>
      </c>
      <c r="AD10" s="18" t="n">
        <v>20181107</v>
      </c>
      <c r="AE10" s="18" t="n">
        <v>20181120</v>
      </c>
      <c r="AF10" s="23"/>
      <c r="AG10" s="23"/>
      <c r="AH10" s="18" t="s">
        <v>85</v>
      </c>
      <c r="AI10" s="1" t="n">
        <v>13</v>
      </c>
      <c r="AJ10" s="1" t="str">
        <f aca="false">VLOOKUP(AI10, Indexes!$A$2:$B$49, 2)</f>
        <v>AGTCAA</v>
      </c>
      <c r="AK10" s="1" t="n">
        <v>28</v>
      </c>
      <c r="AL10" s="1" t="n">
        <v>15</v>
      </c>
      <c r="AM10" s="27"/>
      <c r="AN10" s="18" t="s">
        <v>92</v>
      </c>
      <c r="AP10" s="1" t="s">
        <v>131</v>
      </c>
      <c r="AQ10" s="1" t="n">
        <v>11.5</v>
      </c>
      <c r="AR10" s="1" t="n">
        <f aca="false">(100 * 2)/AQ10</f>
        <v>17.3913043478261</v>
      </c>
      <c r="AS10" s="1" t="n">
        <f aca="false">100-AR10</f>
        <v>82.6086956521739</v>
      </c>
      <c r="AT10" s="1" t="s">
        <v>94</v>
      </c>
      <c r="AU10" s="1" t="n">
        <v>20191107</v>
      </c>
      <c r="AV10" s="1" t="n">
        <v>20191126</v>
      </c>
      <c r="AW10" s="5" t="n">
        <v>32861617</v>
      </c>
      <c r="AX10" s="5" t="n">
        <v>29959870</v>
      </c>
      <c r="AY10" s="24" t="n">
        <f aca="false">AX10/AW10</f>
        <v>0.911697984916567</v>
      </c>
      <c r="AZ10" s="1" t="str">
        <f aca="false">CONCATENATE("preprocessing/",A10, "/outputs/salmon_lpanamensis_v36/quant.sf")</f>
        <v>preprocessing/TMRC20005/outputs/salmon_lpanamensis_v36/quant.sf</v>
      </c>
      <c r="BE10" s="1" t="str">
        <f aca="false">CONCATENATE("preprocessing/", A10, "/outputs/03hisat2_lpanamensis_v36/sno_gene_ID.count.xz")</f>
        <v>preprocessing/TMRC20005/outputs/03hisat2_lpanamensis_v36/sno_gene_ID.count.xz</v>
      </c>
      <c r="BF10" s="5" t="n">
        <v>27077607</v>
      </c>
      <c r="BG10" s="5" t="n">
        <v>2094699</v>
      </c>
      <c r="BH10" s="24" t="n">
        <f aca="false">(BG10+BF10)/AX10</f>
        <v>0.973712703025747</v>
      </c>
      <c r="BN10" s="6" t="str">
        <f aca="false">CONCATENATE("preprocessing/", A10, "/outputs/vcfutils_lpanamensis_v36/r1_trimmed_lpanamensis_v36_count.txt")</f>
        <v>preprocessing/TMRC20005/outputs/vcfutils_lpanamensis_v36/r1_trimmed_lpanamensis_v36_count.txt</v>
      </c>
      <c r="BO10" s="6" t="str">
        <f aca="false">CONCATENATE("preprocessing/", A10, "/outputs/40freebayes_lpanamensis_v36/all_tags.txt.xz")</f>
        <v>preprocessing/TMRC20005/outputs/40freebayes_lpanamensis_v36/all_tags.txt.xz</v>
      </c>
      <c r="BP10" s="1" t="n">
        <v>30</v>
      </c>
      <c r="BQ10" s="1" t="n">
        <v>187</v>
      </c>
      <c r="BT10" s="1" t="s">
        <v>101</v>
      </c>
      <c r="BU10" s="1" t="s">
        <v>132</v>
      </c>
      <c r="BW10" s="1" t="s">
        <v>97</v>
      </c>
      <c r="BX10" s="1" t="s">
        <v>98</v>
      </c>
      <c r="BY10" s="1" t="s">
        <v>132</v>
      </c>
    </row>
    <row r="11" customFormat="false" ht="15" hidden="false" customHeight="true" outlineLevel="0" collapsed="false">
      <c r="A11" s="18" t="s">
        <v>133</v>
      </c>
      <c r="B11" s="1" t="s">
        <v>134</v>
      </c>
      <c r="C11" s="18" t="s">
        <v>76</v>
      </c>
      <c r="D11" s="18" t="s">
        <v>77</v>
      </c>
      <c r="E11" s="19" t="s">
        <v>78</v>
      </c>
      <c r="F11" s="1" t="s">
        <v>135</v>
      </c>
      <c r="G11" s="20" t="s">
        <v>79</v>
      </c>
      <c r="H11" s="20" t="s">
        <v>80</v>
      </c>
      <c r="I11" s="18" t="s">
        <v>81</v>
      </c>
      <c r="J11" s="18" t="n">
        <v>2</v>
      </c>
      <c r="K11" s="21" t="s">
        <v>82</v>
      </c>
      <c r="L11" s="21" t="s">
        <v>136</v>
      </c>
      <c r="M11" s="21" t="s">
        <v>110</v>
      </c>
      <c r="N11" s="21" t="s">
        <v>105</v>
      </c>
      <c r="O11" s="1" t="s">
        <v>110</v>
      </c>
      <c r="P11" s="21" t="s">
        <v>136</v>
      </c>
      <c r="Q11" s="21"/>
      <c r="R11" s="21"/>
      <c r="S11" s="21"/>
      <c r="T11" s="21" t="s">
        <v>90</v>
      </c>
      <c r="U11" s="18" t="n">
        <v>20181024</v>
      </c>
      <c r="V11" s="18" t="n">
        <v>20181024</v>
      </c>
      <c r="W11" s="1" t="n">
        <v>341</v>
      </c>
      <c r="X11" s="18" t="s">
        <v>91</v>
      </c>
      <c r="Y11" s="18" t="n">
        <v>170.05</v>
      </c>
      <c r="Z11" s="1" t="n">
        <v>2.17</v>
      </c>
      <c r="AA11" s="1" t="n">
        <v>0.72</v>
      </c>
      <c r="AB11" s="1" t="n">
        <v>25.6</v>
      </c>
      <c r="AC11" s="1" t="n">
        <f aca="false">AB11-5.9</f>
        <v>19.7</v>
      </c>
      <c r="AD11" s="18" t="n">
        <v>20181113</v>
      </c>
      <c r="AE11" s="18" t="n">
        <v>20181120</v>
      </c>
      <c r="AF11" s="23"/>
      <c r="AG11" s="23"/>
      <c r="AH11" s="18" t="s">
        <v>85</v>
      </c>
      <c r="AI11" s="32" t="n">
        <v>6</v>
      </c>
      <c r="AJ11" s="1" t="str">
        <f aca="false">VLOOKUP(AI11, Indexes!$A$2:$B$49, 2)</f>
        <v>GCCAAT</v>
      </c>
      <c r="AK11" s="1" t="n">
        <v>28</v>
      </c>
      <c r="AL11" s="1" t="n">
        <v>15</v>
      </c>
      <c r="AM11" s="27"/>
      <c r="AN11" s="18" t="s">
        <v>92</v>
      </c>
      <c r="AP11" s="1" t="s">
        <v>137</v>
      </c>
      <c r="AQ11" s="1" t="n">
        <v>4.5</v>
      </c>
      <c r="AR11" s="1" t="n">
        <f aca="false">(10 * 2)/AQ11</f>
        <v>4.44444444444445</v>
      </c>
      <c r="AS11" s="1" t="n">
        <f aca="false">10-AR11</f>
        <v>5.55555555555556</v>
      </c>
      <c r="AV11" s="1" t="s">
        <v>125</v>
      </c>
      <c r="BF11" s="5"/>
      <c r="BG11" s="5"/>
      <c r="BO11" s="6" t="str">
        <f aca="false">CONCATENATE("preprocessing/", A11, "/outputs/40freebayes_lpanamensis_v36/all_tags.txt.xz")</f>
        <v>preprocessing/#TMRC20023/outputs/40freebayes_lpanamensis_v36/all_tags.txt.xz</v>
      </c>
      <c r="BT11" s="1" t="s">
        <v>110</v>
      </c>
      <c r="BU11" s="1" t="s">
        <v>110</v>
      </c>
    </row>
    <row r="12" customFormat="false" ht="15" hidden="false" customHeight="true" outlineLevel="0" collapsed="false">
      <c r="A12" s="1" t="s">
        <v>138</v>
      </c>
      <c r="B12" s="1" t="s">
        <v>134</v>
      </c>
      <c r="C12" s="18" t="s">
        <v>76</v>
      </c>
      <c r="D12" s="18" t="s">
        <v>77</v>
      </c>
      <c r="E12" s="19" t="s">
        <v>78</v>
      </c>
      <c r="F12" s="1" t="s">
        <v>135</v>
      </c>
      <c r="G12" s="20" t="s">
        <v>79</v>
      </c>
      <c r="H12" s="20" t="s">
        <v>80</v>
      </c>
      <c r="I12" s="18" t="s">
        <v>81</v>
      </c>
      <c r="J12" s="18" t="n">
        <v>2</v>
      </c>
      <c r="K12" s="21" t="s">
        <v>82</v>
      </c>
      <c r="L12" s="21" t="s">
        <v>136</v>
      </c>
      <c r="M12" s="21" t="s">
        <v>110</v>
      </c>
      <c r="N12" s="21" t="s">
        <v>105</v>
      </c>
      <c r="O12" s="1" t="s">
        <v>110</v>
      </c>
      <c r="P12" s="21" t="s">
        <v>136</v>
      </c>
      <c r="Q12" s="21"/>
      <c r="R12" s="21"/>
      <c r="S12" s="21"/>
      <c r="T12" s="21" t="s">
        <v>90</v>
      </c>
      <c r="U12" s="18" t="n">
        <v>20181024</v>
      </c>
      <c r="W12" s="1" t="n">
        <v>25</v>
      </c>
      <c r="X12" s="18" t="s">
        <v>91</v>
      </c>
      <c r="Y12" s="18" t="s">
        <v>107</v>
      </c>
      <c r="Z12" s="1" t="s">
        <v>107</v>
      </c>
      <c r="AA12" s="1" t="s">
        <v>107</v>
      </c>
      <c r="AD12" s="18" t="n">
        <v>20190221</v>
      </c>
      <c r="AE12" s="27"/>
      <c r="AF12" s="23"/>
      <c r="AG12" s="23"/>
      <c r="AH12" s="18" t="s">
        <v>105</v>
      </c>
      <c r="AI12" s="33" t="n">
        <v>19</v>
      </c>
      <c r="AJ12" s="1" t="str">
        <f aca="false">VLOOKUP(AI12, Indexes!$A$2:$B$49, 2)</f>
        <v>GTGAAA</v>
      </c>
      <c r="AK12" s="1" t="n">
        <v>28</v>
      </c>
      <c r="AM12" s="27"/>
      <c r="AN12" s="1" t="s">
        <v>108</v>
      </c>
      <c r="AP12" s="1" t="s">
        <v>139</v>
      </c>
      <c r="AQ12" s="1" t="n">
        <v>2.9</v>
      </c>
      <c r="AR12" s="1" t="n">
        <f aca="false">(10 * 2)/AQ12</f>
        <v>6.89655172413793</v>
      </c>
      <c r="AS12" s="1" t="n">
        <f aca="false">10-AR12</f>
        <v>3.10344827586207</v>
      </c>
      <c r="AT12" s="1" t="s">
        <v>140</v>
      </c>
      <c r="AU12" s="1" t="n">
        <v>20191107</v>
      </c>
      <c r="AV12" s="1" t="n">
        <v>20191127</v>
      </c>
      <c r="AW12" s="5" t="n">
        <v>21231313</v>
      </c>
      <c r="AX12" s="5" t="n">
        <v>19815673</v>
      </c>
      <c r="AY12" s="24" t="n">
        <f aca="false">AX12/AW12</f>
        <v>0.9333230121001</v>
      </c>
      <c r="AZ12" s="1" t="str">
        <f aca="false">CONCATENATE("preprocessing/",A12, "/outputs/salmon_lpanamensis_v36/quant.sf")</f>
        <v>preprocessing/#TMRC20006/outputs/salmon_lpanamensis_v36/quant.sf</v>
      </c>
      <c r="BE12" s="1" t="str">
        <f aca="false">CONCATENATE("preprocessing/", A12, "/outputs/03hisat2_lpanamensis_v36/sno_gene_ID.count.xz")</f>
        <v>preprocessing/#TMRC20006/outputs/03hisat2_lpanamensis_v36/sno_gene_ID.count.xz</v>
      </c>
      <c r="BF12" s="5" t="n">
        <v>17257988</v>
      </c>
      <c r="BG12" s="5" t="n">
        <v>1937322</v>
      </c>
      <c r="BH12" s="24" t="n">
        <f aca="false">(BG12+BF12)/AX12</f>
        <v>0.968693316648897</v>
      </c>
      <c r="BN12" s="6" t="str">
        <f aca="false">CONCATENATE("preprocessing/", A12, "/outputs/vcfutils_lpanamensis_v36/r1_trimmed_lpanamensis_v36_count.txt")</f>
        <v>preprocessing/#TMRC20006/outputs/vcfutils_lpanamensis_v36/r1_trimmed_lpanamensis_v36_count.txt</v>
      </c>
      <c r="BO12" s="6" t="str">
        <f aca="false">CONCATENATE("preprocessing/", A12, "/outputs/40freebayes_lpanamensis_v36/all_tags.txt.xz")</f>
        <v>preprocessing/#TMRC20006/outputs/40freebayes_lpanamensis_v36/all_tags.txt.xz</v>
      </c>
      <c r="BP12" s="1" t="n">
        <v>1</v>
      </c>
      <c r="BQ12" s="1" t="n">
        <v>291</v>
      </c>
      <c r="BT12" s="1" t="s">
        <v>110</v>
      </c>
      <c r="BU12" s="1" t="s">
        <v>110</v>
      </c>
    </row>
    <row r="13" customFormat="false" ht="15" hidden="false" customHeight="true" outlineLevel="0" collapsed="false">
      <c r="A13" s="18" t="s">
        <v>141</v>
      </c>
      <c r="B13" s="1" t="s">
        <v>142</v>
      </c>
      <c r="C13" s="18" t="s">
        <v>76</v>
      </c>
      <c r="D13" s="18" t="s">
        <v>77</v>
      </c>
      <c r="E13" s="19" t="s">
        <v>78</v>
      </c>
      <c r="F13" s="1" t="s">
        <v>142</v>
      </c>
      <c r="G13" s="20" t="s">
        <v>79</v>
      </c>
      <c r="H13" s="20" t="s">
        <v>80</v>
      </c>
      <c r="I13" s="18" t="s">
        <v>81</v>
      </c>
      <c r="J13" s="18" t="n">
        <v>2</v>
      </c>
      <c r="K13" s="21" t="s">
        <v>82</v>
      </c>
      <c r="L13" s="21" t="s">
        <v>114</v>
      </c>
      <c r="M13" s="21" t="s">
        <v>110</v>
      </c>
      <c r="N13" s="21" t="s">
        <v>105</v>
      </c>
      <c r="O13" s="1" t="s">
        <v>110</v>
      </c>
      <c r="P13" s="21" t="s">
        <v>114</v>
      </c>
      <c r="Q13" s="21"/>
      <c r="R13" s="21" t="s">
        <v>143</v>
      </c>
      <c r="S13" s="21" t="s">
        <v>89</v>
      </c>
      <c r="T13" s="21" t="s">
        <v>90</v>
      </c>
      <c r="U13" s="18" t="n">
        <v>20181024</v>
      </c>
      <c r="V13" s="18" t="n">
        <v>20181024</v>
      </c>
      <c r="W13" s="1" t="n">
        <v>706</v>
      </c>
      <c r="X13" s="18" t="s">
        <v>91</v>
      </c>
      <c r="Y13" s="18" t="n">
        <v>315.72</v>
      </c>
      <c r="Z13" s="1" t="n">
        <v>2.14</v>
      </c>
      <c r="AA13" s="1" t="n">
        <v>2.31</v>
      </c>
      <c r="AB13" s="1" t="n">
        <v>27.1</v>
      </c>
      <c r="AC13" s="1" t="n">
        <f aca="false">AB13-3.2</f>
        <v>23.9</v>
      </c>
      <c r="AD13" s="18" t="n">
        <v>20181113</v>
      </c>
      <c r="AE13" s="18" t="n">
        <v>20190917</v>
      </c>
      <c r="AF13" s="23"/>
      <c r="AG13" s="23"/>
      <c r="AH13" s="18" t="s">
        <v>85</v>
      </c>
      <c r="AI13" s="1" t="n">
        <v>14</v>
      </c>
      <c r="AJ13" s="1" t="str">
        <f aca="false">VLOOKUP(AI13, Indexes!$A$2:$B$49, 2)</f>
        <v>AGTTCC</v>
      </c>
      <c r="AK13" s="1" t="n">
        <v>28</v>
      </c>
      <c r="AL13" s="1" t="n">
        <v>15</v>
      </c>
      <c r="AM13" s="27"/>
      <c r="AN13" s="18"/>
      <c r="AP13" s="1" t="s">
        <v>144</v>
      </c>
      <c r="AQ13" s="1" t="n">
        <v>1.5</v>
      </c>
      <c r="AR13" s="1" t="n">
        <f aca="false">(10 *4)/AQ13</f>
        <v>26.6666666666667</v>
      </c>
      <c r="AS13" s="1" t="n">
        <f aca="false">10-AR13</f>
        <v>-16.6666666666667</v>
      </c>
      <c r="AT13" s="1" t="s">
        <v>145</v>
      </c>
      <c r="AV13" s="1" t="n">
        <v>20210315</v>
      </c>
      <c r="AW13" s="5" t="n">
        <v>2073482</v>
      </c>
      <c r="AX13" s="5" t="n">
        <v>1946986</v>
      </c>
      <c r="AY13" s="24" t="n">
        <f aca="false">AX13/AW13</f>
        <v>0.938993441949339</v>
      </c>
      <c r="AZ13" s="1" t="str">
        <f aca="false">CONCATENATE("preprocessing/",A13, "/outputs/salmon_lpanamensis_v36/quant.sf")</f>
        <v>preprocessing/#TMRC20029/outputs/salmon_lpanamensis_v36/quant.sf</v>
      </c>
      <c r="BE13" s="1" t="str">
        <f aca="false">CONCATENATE("preprocessing/", A13, "/outputs/03hisat2_lpanamensis_v36/sno_gene_ID.count.xz")</f>
        <v>preprocessing/#TMRC20029/outputs/03hisat2_lpanamensis_v36/sno_gene_ID.count.xz</v>
      </c>
      <c r="BF13" s="5" t="n">
        <v>1738091</v>
      </c>
      <c r="BG13" s="5" t="n">
        <v>89452</v>
      </c>
      <c r="BH13" s="24" t="n">
        <f aca="false">(BG13+BF13)/AX13</f>
        <v>0.938652358054963</v>
      </c>
      <c r="BN13" s="6" t="str">
        <f aca="false">CONCATENATE("preprocessing/", A13, "/outputs/vcfutils_lpanamensis_v36/r1_trimmed_lpanamensis_v36_count.txt")</f>
        <v>preprocessing/#TMRC20029/outputs/vcfutils_lpanamensis_v36/r1_trimmed_lpanamensis_v36_count.txt</v>
      </c>
      <c r="BO13" s="6" t="str">
        <f aca="false">CONCATENATE("preprocessing/", A13, "/outputs/40freebayes_lpanamensis_v36/all_tags.txt.xz")</f>
        <v>preprocessing/#TMRC20029/outputs/40freebayes_lpanamensis_v36/all_tags.txt.xz</v>
      </c>
      <c r="BT13" s="1" t="s">
        <v>110</v>
      </c>
      <c r="BU13" s="1" t="s">
        <v>110</v>
      </c>
    </row>
    <row r="14" customFormat="false" ht="15" hidden="false" customHeight="false" outlineLevel="0" collapsed="false">
      <c r="B14" s="1" t="s">
        <v>146</v>
      </c>
      <c r="C14" s="18" t="s">
        <v>76</v>
      </c>
      <c r="D14" s="18" t="s">
        <v>77</v>
      </c>
      <c r="E14" s="19" t="s">
        <v>78</v>
      </c>
      <c r="F14" s="1" t="s">
        <v>146</v>
      </c>
      <c r="G14" s="20" t="s">
        <v>79</v>
      </c>
      <c r="H14" s="20" t="s">
        <v>80</v>
      </c>
      <c r="I14" s="18" t="s">
        <v>81</v>
      </c>
      <c r="J14" s="18" t="n">
        <v>2</v>
      </c>
      <c r="K14" s="21" t="s">
        <v>82</v>
      </c>
      <c r="L14" s="21" t="s">
        <v>114</v>
      </c>
      <c r="M14" s="21" t="s">
        <v>110</v>
      </c>
      <c r="N14" s="21" t="s">
        <v>105</v>
      </c>
      <c r="O14" s="1" t="s">
        <v>110</v>
      </c>
      <c r="P14" s="21" t="s">
        <v>114</v>
      </c>
      <c r="Q14" s="21"/>
      <c r="R14" s="21"/>
      <c r="S14" s="21"/>
      <c r="T14" s="21" t="s">
        <v>90</v>
      </c>
      <c r="U14" s="18" t="n">
        <v>20181024</v>
      </c>
      <c r="V14" s="18" t="n">
        <v>20181024</v>
      </c>
      <c r="W14" s="1" t="n">
        <v>1042</v>
      </c>
      <c r="X14" s="18" t="s">
        <v>91</v>
      </c>
      <c r="Y14" s="18" t="n">
        <v>412.06</v>
      </c>
      <c r="Z14" s="1" t="n">
        <v>2.12</v>
      </c>
      <c r="AA14" s="1" t="n">
        <v>2.26</v>
      </c>
      <c r="AB14" s="1" t="n">
        <v>27.5</v>
      </c>
      <c r="AC14" s="1" t="n">
        <f aca="false">AB14-2.4</f>
        <v>25.1</v>
      </c>
      <c r="AD14" s="18" t="n">
        <v>20181113</v>
      </c>
      <c r="AE14" s="18" t="n">
        <v>20181120</v>
      </c>
      <c r="AF14" s="23"/>
      <c r="AG14" s="23"/>
      <c r="AH14" s="18" t="s">
        <v>105</v>
      </c>
      <c r="AI14" s="1" t="n">
        <v>15</v>
      </c>
      <c r="AJ14" s="1" t="str">
        <f aca="false">VLOOKUP(AI14, Indexes!$A$2:$B$49, 2)</f>
        <v>ATGTCA</v>
      </c>
      <c r="AK14" s="1" t="n">
        <v>28</v>
      </c>
      <c r="AM14" s="27"/>
      <c r="AN14" s="1" t="s">
        <v>147</v>
      </c>
      <c r="BF14" s="5"/>
      <c r="BG14" s="5"/>
      <c r="BT14" s="1" t="s">
        <v>110</v>
      </c>
    </row>
    <row r="15" customFormat="false" ht="15" hidden="false" customHeight="false" outlineLevel="0" collapsed="false">
      <c r="A15" s="1" t="s">
        <v>148</v>
      </c>
      <c r="B15" s="1" t="s">
        <v>149</v>
      </c>
      <c r="C15" s="18" t="s">
        <v>76</v>
      </c>
      <c r="D15" s="18" t="s">
        <v>77</v>
      </c>
      <c r="E15" s="19" t="s">
        <v>78</v>
      </c>
      <c r="F15" s="1" t="s">
        <v>150</v>
      </c>
      <c r="G15" s="20" t="s">
        <v>79</v>
      </c>
      <c r="H15" s="20" t="s">
        <v>80</v>
      </c>
      <c r="I15" s="18" t="s">
        <v>81</v>
      </c>
      <c r="J15" s="18" t="n">
        <v>2</v>
      </c>
      <c r="K15" s="21" t="s">
        <v>82</v>
      </c>
      <c r="L15" s="21" t="s">
        <v>114</v>
      </c>
      <c r="M15" s="21" t="s">
        <v>110</v>
      </c>
      <c r="N15" s="21" t="s">
        <v>105</v>
      </c>
      <c r="O15" s="1" t="s">
        <v>110</v>
      </c>
      <c r="P15" s="21" t="s">
        <v>114</v>
      </c>
      <c r="Q15" s="21"/>
      <c r="R15" s="21" t="s">
        <v>151</v>
      </c>
      <c r="S15" s="21" t="s">
        <v>89</v>
      </c>
      <c r="T15" s="21" t="s">
        <v>90</v>
      </c>
      <c r="U15" s="18" t="n">
        <v>20181024</v>
      </c>
      <c r="V15" s="18" t="n">
        <v>20181113</v>
      </c>
      <c r="W15" s="1" t="n">
        <v>328</v>
      </c>
      <c r="X15" s="18" t="s">
        <v>91</v>
      </c>
      <c r="Y15" s="18" t="n">
        <v>268.52</v>
      </c>
      <c r="Z15" s="1" t="n">
        <v>2.11</v>
      </c>
      <c r="AA15" s="1" t="n">
        <v>2.31</v>
      </c>
      <c r="AB15" s="1" t="n">
        <v>25.5</v>
      </c>
      <c r="AC15" s="1" t="n">
        <f aca="false">AB15-3.7</f>
        <v>21.8</v>
      </c>
      <c r="AD15" s="18" t="n">
        <v>20181113</v>
      </c>
      <c r="AE15" s="18" t="n">
        <v>20181120</v>
      </c>
      <c r="AF15" s="23"/>
      <c r="AG15" s="23"/>
      <c r="AH15" s="18" t="s">
        <v>85</v>
      </c>
      <c r="AI15" s="31" t="n">
        <v>16</v>
      </c>
      <c r="AJ15" s="1" t="str">
        <f aca="false">VLOOKUP(AI15, Indexes!$A$2:$B$49, 2)</f>
        <v>CCGTCC</v>
      </c>
      <c r="AK15" s="1" t="n">
        <v>28</v>
      </c>
      <c r="AL15" s="1" t="n">
        <v>15</v>
      </c>
      <c r="AM15" s="27"/>
      <c r="AN15" s="18" t="s">
        <v>92</v>
      </c>
      <c r="AP15" s="1" t="s">
        <v>152</v>
      </c>
      <c r="AQ15" s="1" t="n">
        <v>3.9</v>
      </c>
      <c r="AR15" s="1" t="n">
        <f aca="false">(10 * 2)/AQ15</f>
        <v>5.12820512820513</v>
      </c>
      <c r="AS15" s="1" t="n">
        <f aca="false">10-AR15</f>
        <v>4.87179487179487</v>
      </c>
      <c r="AT15" s="1" t="s">
        <v>94</v>
      </c>
      <c r="AU15" s="1" t="n">
        <v>20191107</v>
      </c>
      <c r="AV15" s="1" t="n">
        <v>20191126</v>
      </c>
      <c r="AW15" s="5" t="n">
        <v>63290928</v>
      </c>
      <c r="AX15" s="5" t="n">
        <v>55982080</v>
      </c>
      <c r="AY15" s="24" t="n">
        <f aca="false">AX15/AW15</f>
        <v>0.884519816173338</v>
      </c>
      <c r="AZ15" s="1" t="str">
        <f aca="false">CONCATENATE("preprocessing/",A15, "/outputs/salmon_lpanamensis_v36/quant.sf")</f>
        <v>preprocessing/#TMRC20007/outputs/salmon_lpanamensis_v36/quant.sf</v>
      </c>
      <c r="BE15" s="1" t="str">
        <f aca="false">CONCATENATE("preprocessing/", A15, "/outputs/03hisat2_lpanamensis_v36/sno_gene_ID.count.xz")</f>
        <v>preprocessing/#TMRC20007/outputs/03hisat2_lpanamensis_v36/sno_gene_ID.count.xz</v>
      </c>
      <c r="BF15" s="5" t="n">
        <v>50111852</v>
      </c>
      <c r="BG15" s="5" t="n">
        <v>4577089</v>
      </c>
      <c r="BH15" s="24" t="n">
        <f aca="false">(BG15+BF15)/AX15</f>
        <v>0.976900840411789</v>
      </c>
      <c r="BN15" s="6" t="str">
        <f aca="false">CONCATENATE("preprocessing/", A15, "/outputs/vcfutils_lpanamensis_v36/r1_trimmed_lpanamensis_v36_count.txt")</f>
        <v>preprocessing/#TMRC20007/outputs/vcfutils_lpanamensis_v36/r1_trimmed_lpanamensis_v36_count.txt</v>
      </c>
      <c r="BO15" s="6" t="str">
        <f aca="false">CONCATENATE("preprocessing/", A15, "/outputs/40freebayes_lpanamensis_v36/all_tags.txt.xz")</f>
        <v>preprocessing/#TMRC20007/outputs/40freebayes_lpanamensis_v36/all_tags.txt.xz</v>
      </c>
      <c r="BP15" s="1" t="n">
        <v>59</v>
      </c>
      <c r="BQ15" s="1" t="n">
        <v>1645</v>
      </c>
      <c r="BT15" s="1" t="s">
        <v>110</v>
      </c>
      <c r="BU15" s="2" t="s">
        <v>132</v>
      </c>
      <c r="BV15" s="1" t="s">
        <v>153</v>
      </c>
      <c r="BW15" s="1" t="s">
        <v>97</v>
      </c>
      <c r="BX15" s="1" t="s">
        <v>98</v>
      </c>
      <c r="BY15" s="1" t="s">
        <v>132</v>
      </c>
    </row>
    <row r="16" customFormat="false" ht="27.25" hidden="false" customHeight="false" outlineLevel="0" collapsed="false">
      <c r="A16" s="18" t="s">
        <v>154</v>
      </c>
      <c r="B16" s="1" t="s">
        <v>155</v>
      </c>
      <c r="C16" s="18" t="s">
        <v>76</v>
      </c>
      <c r="D16" s="18" t="s">
        <v>77</v>
      </c>
      <c r="E16" s="19" t="s">
        <v>78</v>
      </c>
      <c r="F16" s="1" t="s">
        <v>155</v>
      </c>
      <c r="G16" s="20" t="s">
        <v>79</v>
      </c>
      <c r="H16" s="20" t="s">
        <v>80</v>
      </c>
      <c r="I16" s="18" t="s">
        <v>81</v>
      </c>
      <c r="J16" s="18" t="n">
        <v>2</v>
      </c>
      <c r="K16" s="21" t="s">
        <v>82</v>
      </c>
      <c r="L16" s="21" t="s">
        <v>156</v>
      </c>
      <c r="M16" s="21" t="s">
        <v>110</v>
      </c>
      <c r="N16" s="21" t="s">
        <v>105</v>
      </c>
      <c r="O16" s="1" t="s">
        <v>110</v>
      </c>
      <c r="P16" s="21" t="s">
        <v>156</v>
      </c>
      <c r="Q16" s="21"/>
      <c r="R16" s="21"/>
      <c r="S16" s="21"/>
      <c r="T16" s="21" t="s">
        <v>90</v>
      </c>
      <c r="U16" s="18" t="n">
        <v>20181024</v>
      </c>
      <c r="V16" s="18" t="n">
        <v>20181113</v>
      </c>
      <c r="W16" s="1" t="n">
        <v>322</v>
      </c>
      <c r="X16" s="18" t="s">
        <v>91</v>
      </c>
      <c r="Y16" s="18" t="n">
        <v>291.4</v>
      </c>
      <c r="Z16" s="1" t="n">
        <v>2.15</v>
      </c>
      <c r="AA16" s="1" t="n">
        <v>2.23</v>
      </c>
      <c r="AB16" s="1" t="n">
        <v>25.4</v>
      </c>
      <c r="AC16" s="1" t="n">
        <f aca="false">AB16-3.4</f>
        <v>22</v>
      </c>
      <c r="AD16" s="18" t="n">
        <v>20181113</v>
      </c>
      <c r="AE16" s="18" t="n">
        <v>20181120</v>
      </c>
      <c r="AF16" s="23"/>
      <c r="AG16" s="23"/>
      <c r="AH16" s="18" t="s">
        <v>85</v>
      </c>
      <c r="AI16" s="18" t="n">
        <v>18</v>
      </c>
      <c r="AJ16" s="1" t="str">
        <f aca="false">VLOOKUP(AI16, Indexes!$A$2:$B$49, 2)</f>
        <v>GTCCGC</v>
      </c>
      <c r="AK16" s="1" t="n">
        <v>28</v>
      </c>
      <c r="AL16" s="1" t="n">
        <v>15</v>
      </c>
      <c r="AM16" s="27"/>
      <c r="AN16" s="18" t="s">
        <v>92</v>
      </c>
      <c r="AP16" s="1" t="s">
        <v>157</v>
      </c>
      <c r="AQ16" s="1" t="n">
        <v>8.2</v>
      </c>
      <c r="AR16" s="1" t="n">
        <f aca="false">(10 * 4)/AQ16</f>
        <v>4.87804878048781</v>
      </c>
      <c r="AS16" s="1" t="n">
        <f aca="false">10-AR16</f>
        <v>5.12195121951219</v>
      </c>
      <c r="AV16" s="1" t="s">
        <v>125</v>
      </c>
      <c r="BF16" s="5"/>
      <c r="BG16" s="5"/>
      <c r="BT16" s="1" t="s">
        <v>110</v>
      </c>
    </row>
    <row r="17" customFormat="false" ht="27.25" hidden="false" customHeight="false" outlineLevel="0" collapsed="false">
      <c r="A17" s="1" t="s">
        <v>158</v>
      </c>
      <c r="B17" s="1" t="s">
        <v>159</v>
      </c>
      <c r="C17" s="18" t="s">
        <v>76</v>
      </c>
      <c r="D17" s="18" t="s">
        <v>160</v>
      </c>
      <c r="E17" s="19" t="s">
        <v>78</v>
      </c>
      <c r="F17" s="1" t="s">
        <v>155</v>
      </c>
      <c r="G17" s="20" t="s">
        <v>79</v>
      </c>
      <c r="H17" s="20" t="s">
        <v>80</v>
      </c>
      <c r="I17" s="18" t="s">
        <v>81</v>
      </c>
      <c r="J17" s="18" t="n">
        <v>2</v>
      </c>
      <c r="K17" s="21" t="s">
        <v>82</v>
      </c>
      <c r="L17" s="21" t="s">
        <v>156</v>
      </c>
      <c r="M17" s="21" t="s">
        <v>110</v>
      </c>
      <c r="N17" s="21" t="s">
        <v>105</v>
      </c>
      <c r="O17" s="1" t="s">
        <v>110</v>
      </c>
      <c r="P17" s="21" t="s">
        <v>156</v>
      </c>
      <c r="Q17" s="21"/>
      <c r="R17" s="21"/>
      <c r="S17" s="21"/>
      <c r="T17" s="21" t="s">
        <v>90</v>
      </c>
      <c r="U17" s="18" t="n">
        <v>20181024</v>
      </c>
      <c r="W17" s="1" t="n">
        <v>113</v>
      </c>
      <c r="X17" s="18" t="s">
        <v>91</v>
      </c>
      <c r="Y17" s="18" t="s">
        <v>107</v>
      </c>
      <c r="Z17" s="1" t="s">
        <v>107</v>
      </c>
      <c r="AA17" s="1" t="s">
        <v>107</v>
      </c>
      <c r="AD17" s="18" t="n">
        <v>20190221</v>
      </c>
      <c r="AE17" s="18" t="n">
        <v>20190221</v>
      </c>
      <c r="AF17" s="23"/>
      <c r="AG17" s="23"/>
      <c r="AH17" s="18" t="s">
        <v>85</v>
      </c>
      <c r="AI17" s="18" t="n">
        <v>2</v>
      </c>
      <c r="AJ17" s="1" t="str">
        <f aca="false">VLOOKUP(AI17, Indexes!$A$2:$B$49, 2)</f>
        <v>CGATGT</v>
      </c>
      <c r="AK17" s="1" t="n">
        <v>28</v>
      </c>
      <c r="AL17" s="1" t="n">
        <v>28</v>
      </c>
      <c r="AM17" s="27"/>
      <c r="AN17" s="1" t="s">
        <v>108</v>
      </c>
      <c r="AP17" s="1" t="s">
        <v>161</v>
      </c>
      <c r="AQ17" s="1" t="n">
        <v>3.9</v>
      </c>
      <c r="AR17" s="1" t="n">
        <f aca="false">(10 * 2)/AQ17</f>
        <v>5.12820512820513</v>
      </c>
      <c r="AS17" s="1" t="n">
        <f aca="false">10-AR17</f>
        <v>4.87179487179487</v>
      </c>
      <c r="AT17" s="1" t="s">
        <v>140</v>
      </c>
      <c r="AU17" s="1" t="n">
        <v>20191107</v>
      </c>
      <c r="AV17" s="1" t="n">
        <v>20191127</v>
      </c>
      <c r="AW17" s="5" t="n">
        <v>16233925</v>
      </c>
      <c r="AX17" s="5" t="n">
        <v>15125537</v>
      </c>
      <c r="AY17" s="24" t="n">
        <f aca="false">AX17/AW17</f>
        <v>0.931723966939603</v>
      </c>
      <c r="AZ17" s="1" t="str">
        <f aca="false">CONCATENATE("preprocessing/",A17, "/outputs/salmon_lpanamensis_v36/quant.sf")</f>
        <v>preprocessing/#TMRC20008/outputs/salmon_lpanamensis_v36/quant.sf</v>
      </c>
      <c r="BE17" s="1" t="str">
        <f aca="false">CONCATENATE("preprocessing/", A17, "/outputs/03hisat2_lpanamensis_v36/sno_gene_ID.count.xz")</f>
        <v>preprocessing/#TMRC20008/outputs/03hisat2_lpanamensis_v36/sno_gene_ID.count.xz</v>
      </c>
      <c r="BF17" s="5" t="n">
        <v>13201034</v>
      </c>
      <c r="BG17" s="5" t="n">
        <v>1492596</v>
      </c>
      <c r="BH17" s="24" t="n">
        <f aca="false">(BG17+BF17)/AX17</f>
        <v>0.971445179103393</v>
      </c>
      <c r="BN17" s="6" t="str">
        <f aca="false">CONCATENATE("preprocessing/", A17, "/outputs/vcfutils_lpanamensis_v36/r1_trimmed_lpanamensis_v36_count.txt")</f>
        <v>preprocessing/#TMRC20008/outputs/vcfutils_lpanamensis_v36/r1_trimmed_lpanamensis_v36_count.txt</v>
      </c>
      <c r="BO17" s="6" t="str">
        <f aca="false">CONCATENATE("preprocessing/", A17, "/outputs/40freebayes_lpanamensis_v36/all_tags.txt.xz")</f>
        <v>preprocessing/#TMRC20008/outputs/40freebayes_lpanamensis_v36/all_tags.txt.xz</v>
      </c>
      <c r="BP17" s="1" t="n">
        <v>0</v>
      </c>
      <c r="BQ17" s="1" t="n">
        <v>249</v>
      </c>
      <c r="BT17" s="1" t="s">
        <v>110</v>
      </c>
      <c r="BU17" s="1" t="s">
        <v>132</v>
      </c>
      <c r="BW17" s="1" t="s">
        <v>97</v>
      </c>
      <c r="BX17" s="1" t="s">
        <v>98</v>
      </c>
      <c r="BY17" s="1" t="s">
        <v>132</v>
      </c>
    </row>
    <row r="18" customFormat="false" ht="15" hidden="false" customHeight="false" outlineLevel="0" collapsed="false">
      <c r="A18" s="18" t="s">
        <v>162</v>
      </c>
      <c r="B18" s="18" t="n">
        <v>2169</v>
      </c>
      <c r="C18" s="18" t="s">
        <v>76</v>
      </c>
      <c r="D18" s="18" t="s">
        <v>77</v>
      </c>
      <c r="E18" s="19" t="s">
        <v>78</v>
      </c>
      <c r="F18" s="18" t="n">
        <v>2169</v>
      </c>
      <c r="G18" s="20" t="s">
        <v>79</v>
      </c>
      <c r="H18" s="20" t="s">
        <v>80</v>
      </c>
      <c r="I18" s="18" t="s">
        <v>81</v>
      </c>
      <c r="J18" s="18" t="n">
        <v>2</v>
      </c>
      <c r="K18" s="21" t="s">
        <v>82</v>
      </c>
      <c r="L18" s="34" t="s">
        <v>107</v>
      </c>
      <c r="M18" s="34" t="s">
        <v>163</v>
      </c>
      <c r="N18" s="21" t="s">
        <v>85</v>
      </c>
      <c r="O18" s="1" t="s">
        <v>86</v>
      </c>
      <c r="P18" s="21" t="s">
        <v>87</v>
      </c>
      <c r="Q18" s="22" t="n">
        <v>0</v>
      </c>
      <c r="R18" s="21" t="s">
        <v>164</v>
      </c>
      <c r="S18" s="21" t="s">
        <v>89</v>
      </c>
      <c r="T18" s="21" t="s">
        <v>90</v>
      </c>
      <c r="U18" s="18" t="n">
        <v>20181024</v>
      </c>
      <c r="V18" s="18" t="n">
        <v>20181113</v>
      </c>
      <c r="W18" s="1" t="n">
        <v>171</v>
      </c>
      <c r="X18" s="18" t="s">
        <v>91</v>
      </c>
      <c r="Y18" s="18" t="n">
        <v>166.76</v>
      </c>
      <c r="Z18" s="1" t="n">
        <v>2.13</v>
      </c>
      <c r="AA18" s="1" t="n">
        <v>1.93</v>
      </c>
      <c r="AB18" s="1" t="n">
        <v>22.7</v>
      </c>
      <c r="AC18" s="1" t="n">
        <f aca="false">AB18-6</f>
        <v>16.7</v>
      </c>
      <c r="AD18" s="18" t="n">
        <v>20181113</v>
      </c>
      <c r="AE18" s="18" t="n">
        <v>20181120</v>
      </c>
      <c r="AF18" s="23"/>
      <c r="AG18" s="23"/>
      <c r="AH18" s="18" t="s">
        <v>85</v>
      </c>
      <c r="AI18" s="25" t="n">
        <v>19</v>
      </c>
      <c r="AJ18" s="1" t="str">
        <f aca="false">VLOOKUP(AI18, Indexes!$A$2:$B$49, 2)</f>
        <v>GTGAAA</v>
      </c>
      <c r="AK18" s="1" t="n">
        <v>28</v>
      </c>
      <c r="AL18" s="1" t="n">
        <v>15</v>
      </c>
      <c r="AM18" s="27"/>
      <c r="AN18" s="18" t="s">
        <v>92</v>
      </c>
      <c r="AP18" s="1" t="s">
        <v>165</v>
      </c>
      <c r="AQ18" s="1" t="n">
        <v>3.1</v>
      </c>
      <c r="AR18" s="1" t="n">
        <f aca="false">(10 * 4)/AQ18</f>
        <v>12.9032258064516</v>
      </c>
      <c r="AS18" s="1" t="n">
        <f aca="false">10-AR18</f>
        <v>-2.90322580645161</v>
      </c>
      <c r="AV18" s="1" t="s">
        <v>125</v>
      </c>
      <c r="BF18" s="5"/>
      <c r="BG18" s="5"/>
      <c r="BT18" s="1" t="s">
        <v>86</v>
      </c>
    </row>
    <row r="19" customFormat="false" ht="15" hidden="false" customHeight="true" outlineLevel="0" collapsed="false">
      <c r="A19" s="18" t="s">
        <v>166</v>
      </c>
      <c r="B19" s="1" t="s">
        <v>167</v>
      </c>
      <c r="C19" s="18" t="s">
        <v>76</v>
      </c>
      <c r="D19" s="18" t="s">
        <v>77</v>
      </c>
      <c r="E19" s="35" t="s">
        <v>168</v>
      </c>
      <c r="F19" s="1" t="s">
        <v>167</v>
      </c>
      <c r="G19" s="20" t="s">
        <v>79</v>
      </c>
      <c r="H19" s="20" t="s">
        <v>80</v>
      </c>
      <c r="I19" s="18" t="s">
        <v>81</v>
      </c>
      <c r="J19" s="18" t="n">
        <v>2</v>
      </c>
      <c r="K19" s="21" t="s">
        <v>82</v>
      </c>
      <c r="L19" s="21" t="s">
        <v>169</v>
      </c>
      <c r="M19" s="21" t="s">
        <v>110</v>
      </c>
      <c r="N19" s="21" t="s">
        <v>85</v>
      </c>
      <c r="O19" s="1" t="s">
        <v>170</v>
      </c>
      <c r="P19" s="21" t="s">
        <v>169</v>
      </c>
      <c r="Q19" s="21"/>
      <c r="R19" s="21"/>
      <c r="S19" s="21"/>
      <c r="T19" s="21" t="s">
        <v>90</v>
      </c>
      <c r="U19" s="18" t="n">
        <v>20190517</v>
      </c>
      <c r="V19" s="18" t="n">
        <v>20190703</v>
      </c>
      <c r="W19" s="18" t="n">
        <v>778</v>
      </c>
      <c r="X19" s="18" t="s">
        <v>91</v>
      </c>
      <c r="Y19" s="1" t="n">
        <v>444.79</v>
      </c>
      <c r="Z19" s="1" t="n">
        <v>2.15</v>
      </c>
      <c r="AA19" s="1" t="n">
        <v>2.37</v>
      </c>
      <c r="AB19" s="18"/>
      <c r="AC19" s="18"/>
      <c r="AD19" s="18" t="n">
        <v>20190911</v>
      </c>
      <c r="AE19" s="18" t="n">
        <v>20190917</v>
      </c>
      <c r="AF19" s="23"/>
      <c r="AG19" s="23"/>
      <c r="AH19" s="18" t="s">
        <v>85</v>
      </c>
      <c r="AI19" s="1" t="n">
        <v>12</v>
      </c>
      <c r="AJ19" s="1" t="str">
        <f aca="false">VLOOKUP(AI19, Indexes!$A$2:$B$49, 2)</f>
        <v>CTTGTA</v>
      </c>
      <c r="AK19" s="1" t="n">
        <v>27</v>
      </c>
      <c r="AL19" s="1" t="n">
        <v>15</v>
      </c>
      <c r="AM19" s="27"/>
      <c r="AP19" s="1" t="s">
        <v>171</v>
      </c>
      <c r="AQ19" s="1" t="n">
        <v>27</v>
      </c>
      <c r="AR19" s="1" t="n">
        <f aca="false">(100 * 4)/AQ19</f>
        <v>14.8148148148148</v>
      </c>
      <c r="AS19" s="1" t="n">
        <f aca="false">100-AR19</f>
        <v>85.1851851851852</v>
      </c>
      <c r="AT19" s="1" t="s">
        <v>145</v>
      </c>
      <c r="AV19" s="1" t="n">
        <v>20210315</v>
      </c>
      <c r="AW19" s="5" t="n">
        <v>55725589</v>
      </c>
      <c r="AX19" s="5" t="n">
        <v>50843462</v>
      </c>
      <c r="AY19" s="24" t="n">
        <f aca="false">AX19/AW19</f>
        <v>0.912389853788715</v>
      </c>
      <c r="AZ19" s="1" t="str">
        <f aca="false">CONCATENATE("preprocessing/",A19, "/outputs/salmon_lpanamensis_v36/quant.sf")</f>
        <v>preprocessing/#TMRC20027/outputs/salmon_lpanamensis_v36/quant.sf</v>
      </c>
      <c r="BE19" s="1" t="str">
        <f aca="false">CONCATENATE("preprocessing/", A19, "/outputs/03hisat2_lpanamensis_v36/sno_gene_ID.count.xz")</f>
        <v>preprocessing/#TMRC20027/outputs/03hisat2_lpanamensis_v36/sno_gene_ID.count.xz</v>
      </c>
      <c r="BF19" s="5" t="n">
        <v>34545323</v>
      </c>
      <c r="BG19" s="5" t="n">
        <v>2793977</v>
      </c>
      <c r="BH19" s="24" t="n">
        <f aca="false">(BG19+BF19)/AX19</f>
        <v>0.73439727609422</v>
      </c>
      <c r="BN19" s="6" t="str">
        <f aca="false">CONCATENATE("preprocessing/", A19, "/outputs/vcfutils_lpanamensis_v36/r1_trimmed_lpanamensis_v36_count.txt")</f>
        <v>preprocessing/#TMRC20027/outputs/vcfutils_lpanamensis_v36/r1_trimmed_lpanamensis_v36_count.txt</v>
      </c>
      <c r="BO19" s="6" t="str">
        <f aca="false">CONCATENATE("preprocessing/", A19, "/outputs/40freebayes_lpanamensis_v36/all_tags.txt.xz")</f>
        <v>preprocessing/#TMRC20027/outputs/40freebayes_lpanamensis_v36/all_tags.txt.xz</v>
      </c>
      <c r="BP19" s="1" t="n">
        <v>112</v>
      </c>
      <c r="BQ19" s="1" t="n">
        <v>44</v>
      </c>
      <c r="BR19" s="1" t="n">
        <v>538630</v>
      </c>
      <c r="BS19" s="1" t="n">
        <v>71</v>
      </c>
      <c r="BT19" s="1" t="s">
        <v>170</v>
      </c>
      <c r="BU19" s="2" t="s">
        <v>172</v>
      </c>
      <c r="BV19" s="1" t="s">
        <v>173</v>
      </c>
      <c r="BW19" s="1" t="s">
        <v>174</v>
      </c>
      <c r="BY19" s="1" t="s">
        <v>172</v>
      </c>
    </row>
    <row r="20" customFormat="false" ht="15" hidden="false" customHeight="true" outlineLevel="0" collapsed="false">
      <c r="A20" s="18" t="s">
        <v>175</v>
      </c>
      <c r="B20" s="1" t="s">
        <v>176</v>
      </c>
      <c r="C20" s="18" t="s">
        <v>76</v>
      </c>
      <c r="D20" s="18" t="s">
        <v>77</v>
      </c>
      <c r="E20" s="35" t="s">
        <v>168</v>
      </c>
      <c r="F20" s="1" t="s">
        <v>176</v>
      </c>
      <c r="G20" s="20" t="s">
        <v>79</v>
      </c>
      <c r="H20" s="20" t="s">
        <v>80</v>
      </c>
      <c r="I20" s="18" t="s">
        <v>81</v>
      </c>
      <c r="J20" s="18" t="n">
        <v>2</v>
      </c>
      <c r="K20" s="21" t="s">
        <v>82</v>
      </c>
      <c r="L20" s="21" t="s">
        <v>169</v>
      </c>
      <c r="M20" s="21" t="s">
        <v>110</v>
      </c>
      <c r="N20" s="21" t="s">
        <v>105</v>
      </c>
      <c r="O20" s="1" t="s">
        <v>177</v>
      </c>
      <c r="P20" s="21" t="s">
        <v>169</v>
      </c>
      <c r="Q20" s="21"/>
      <c r="R20" s="21"/>
      <c r="S20" s="21"/>
      <c r="T20" s="21" t="s">
        <v>90</v>
      </c>
      <c r="U20" s="18" t="n">
        <v>20190517</v>
      </c>
      <c r="V20" s="18" t="n">
        <v>20190703</v>
      </c>
      <c r="W20" s="18" t="n">
        <v>493</v>
      </c>
      <c r="X20" s="18" t="s">
        <v>91</v>
      </c>
      <c r="Y20" s="1" t="n">
        <v>399.54</v>
      </c>
      <c r="Z20" s="1" t="n">
        <v>2.15</v>
      </c>
      <c r="AA20" s="1" t="n">
        <v>2.42</v>
      </c>
      <c r="AB20" s="18"/>
      <c r="AC20" s="18"/>
      <c r="AD20" s="18" t="n">
        <v>20190911</v>
      </c>
      <c r="AE20" s="18" t="n">
        <v>20190917</v>
      </c>
      <c r="AF20" s="23"/>
      <c r="AG20" s="23"/>
      <c r="AH20" s="18" t="s">
        <v>85</v>
      </c>
      <c r="AI20" s="1" t="n">
        <v>13</v>
      </c>
      <c r="AJ20" s="1" t="str">
        <f aca="false">VLOOKUP(AI20, Indexes!$A$2:$B$49, 2)</f>
        <v>AGTCAA</v>
      </c>
      <c r="AK20" s="1" t="n">
        <v>27</v>
      </c>
      <c r="AL20" s="1" t="n">
        <v>15</v>
      </c>
      <c r="AM20" s="27"/>
      <c r="AP20" s="1" t="s">
        <v>178</v>
      </c>
      <c r="AQ20" s="1" t="n">
        <v>80.8</v>
      </c>
      <c r="AR20" s="1" t="n">
        <f aca="false">(100 * 4)/AQ20</f>
        <v>4.95049504950495</v>
      </c>
      <c r="AS20" s="1" t="n">
        <f aca="false">100-AR20</f>
        <v>95.0495049504951</v>
      </c>
      <c r="AT20" s="1" t="s">
        <v>145</v>
      </c>
      <c r="AV20" s="1" t="n">
        <v>20210315</v>
      </c>
      <c r="AW20" s="5" t="n">
        <v>54551759</v>
      </c>
      <c r="AX20" s="5" t="n">
        <v>50160037</v>
      </c>
      <c r="AY20" s="24" t="n">
        <f aca="false">AX20/AW20</f>
        <v>0.919494401637901</v>
      </c>
      <c r="AZ20" s="1" t="str">
        <f aca="false">CONCATENATE("preprocessing/",A20, "/outputs/salmon_lpanamensis_v36/quant.sf")</f>
        <v>preprocessing/#TMRC20028/outputs/salmon_lpanamensis_v36/quant.sf</v>
      </c>
      <c r="BE20" s="1" t="str">
        <f aca="false">CONCATENATE("preprocessing/", A20, "/outputs/03hisat2_lpanamensis_v36/sno_gene_ID.count.xz")</f>
        <v>preprocessing/#TMRC20028/outputs/03hisat2_lpanamensis_v36/sno_gene_ID.count.xz</v>
      </c>
      <c r="BF20" s="5" t="n">
        <v>33977089</v>
      </c>
      <c r="BG20" s="5" t="n">
        <v>2849294</v>
      </c>
      <c r="BH20" s="24" t="n">
        <f aca="false">(BG20+BF20)/AX20</f>
        <v>0.734177747915138</v>
      </c>
      <c r="BN20" s="6" t="str">
        <f aca="false">CONCATENATE("preprocessing/", A20, "/outputs/vcfutils_lpanamensis_v36/r1_trimmed_lpanamensis_v36_count.txt")</f>
        <v>preprocessing/#TMRC20028/outputs/vcfutils_lpanamensis_v36/r1_trimmed_lpanamensis_v36_count.txt</v>
      </c>
      <c r="BO20" s="6" t="str">
        <f aca="false">CONCATENATE("preprocessing/", A20, "/outputs/40freebayes_lpanamensis_v36/all_tags.txt.xz")</f>
        <v>preprocessing/#TMRC20028/outputs/40freebayes_lpanamensis_v36/all_tags.txt.xz</v>
      </c>
      <c r="BT20" s="1" t="s">
        <v>177</v>
      </c>
      <c r="BU20" s="2" t="s">
        <v>172</v>
      </c>
      <c r="BW20" s="1" t="s">
        <v>174</v>
      </c>
      <c r="BY20" s="1" t="s">
        <v>172</v>
      </c>
    </row>
    <row r="21" customFormat="false" ht="15" hidden="false" customHeight="true" outlineLevel="0" collapsed="false">
      <c r="A21" s="18" t="s">
        <v>179</v>
      </c>
      <c r="B21" s="1" t="s">
        <v>180</v>
      </c>
      <c r="C21" s="18" t="s">
        <v>76</v>
      </c>
      <c r="D21" s="18" t="s">
        <v>77</v>
      </c>
      <c r="E21" s="35" t="s">
        <v>181</v>
      </c>
      <c r="F21" s="1" t="s">
        <v>180</v>
      </c>
      <c r="G21" s="20" t="s">
        <v>79</v>
      </c>
      <c r="H21" s="20" t="s">
        <v>80</v>
      </c>
      <c r="I21" s="18" t="s">
        <v>81</v>
      </c>
      <c r="J21" s="18" t="n">
        <v>2</v>
      </c>
      <c r="K21" s="21" t="s">
        <v>82</v>
      </c>
      <c r="L21" s="21" t="s">
        <v>169</v>
      </c>
      <c r="M21" s="21" t="s">
        <v>110</v>
      </c>
      <c r="N21" s="21" t="s">
        <v>85</v>
      </c>
      <c r="O21" s="1" t="s">
        <v>182</v>
      </c>
      <c r="P21" s="21" t="s">
        <v>169</v>
      </c>
      <c r="Q21" s="21"/>
      <c r="R21" s="21"/>
      <c r="S21" s="21"/>
      <c r="T21" s="21" t="s">
        <v>90</v>
      </c>
      <c r="U21" s="18" t="n">
        <v>20190517</v>
      </c>
      <c r="V21" s="18" t="n">
        <v>20190703</v>
      </c>
      <c r="W21" s="18" t="n">
        <v>351</v>
      </c>
      <c r="X21" s="18" t="s">
        <v>91</v>
      </c>
      <c r="Y21" s="1" t="n">
        <v>331.01</v>
      </c>
      <c r="Z21" s="1" t="n">
        <v>2.19</v>
      </c>
      <c r="AA21" s="1" t="n">
        <v>2.19</v>
      </c>
      <c r="AB21" s="18"/>
      <c r="AC21" s="18"/>
      <c r="AD21" s="18" t="n">
        <v>20190911</v>
      </c>
      <c r="AE21" s="18" t="n">
        <v>20190917</v>
      </c>
      <c r="AF21" s="23"/>
      <c r="AG21" s="23"/>
      <c r="AH21" s="18" t="s">
        <v>85</v>
      </c>
      <c r="AI21" s="18" t="n">
        <v>14</v>
      </c>
      <c r="AJ21" s="1" t="str">
        <f aca="false">VLOOKUP(AI21, Indexes!$A$2:$B$49, 2)</f>
        <v>AGTTCC</v>
      </c>
      <c r="AK21" s="18" t="n">
        <v>27</v>
      </c>
      <c r="AL21" s="18" t="n">
        <v>15</v>
      </c>
      <c r="AM21" s="27"/>
      <c r="AP21" s="1" t="s">
        <v>183</v>
      </c>
      <c r="AQ21" s="1" t="n">
        <v>44.4</v>
      </c>
      <c r="AR21" s="1" t="n">
        <f aca="false">(100 * 4)/AQ21</f>
        <v>9.00900900900901</v>
      </c>
      <c r="AS21" s="1" t="n">
        <f aca="false">100-AR21</f>
        <v>90.990990990991</v>
      </c>
      <c r="AT21" s="1" t="s">
        <v>145</v>
      </c>
      <c r="AV21" s="1" t="n">
        <v>20210315</v>
      </c>
      <c r="AW21" s="5" t="n">
        <v>107241447</v>
      </c>
      <c r="AX21" s="5" t="n">
        <v>80241481</v>
      </c>
      <c r="AY21" s="24" t="n">
        <f aca="false">AX21/AW21</f>
        <v>0.748231987209199</v>
      </c>
      <c r="AZ21" s="1" t="str">
        <f aca="false">CONCATENATE("preprocessing/",A21, "/outputs/salmon_lpanamensis_v36/quant.sf")</f>
        <v>preprocessing/#TMRC20032/outputs/salmon_lpanamensis_v36/quant.sf</v>
      </c>
      <c r="BE21" s="1" t="str">
        <f aca="false">CONCATENATE("preprocessing/", A21, "/outputs/03hisat2_lpanamensis_v36/sno_gene_ID.count.xz")</f>
        <v>preprocessing/#TMRC20032/outputs/03hisat2_lpanamensis_v36/sno_gene_ID.count.xz</v>
      </c>
      <c r="BF21" s="5" t="n">
        <v>66727014</v>
      </c>
      <c r="BG21" s="5" t="n">
        <v>4854223</v>
      </c>
      <c r="BH21" s="24" t="n">
        <f aca="false">(BG21+BF21)/AX21</f>
        <v>0.892072729814147</v>
      </c>
      <c r="BN21" s="6" t="str">
        <f aca="false">CONCATENATE("preprocessing/", A21, "/outputs/vcfutils_lpanamensis_v36/r1_trimmed_lpanamensis_v36_count.txt")</f>
        <v>preprocessing/#TMRC20032/outputs/vcfutils_lpanamensis_v36/r1_trimmed_lpanamensis_v36_count.txt</v>
      </c>
      <c r="BO21" s="6" t="str">
        <f aca="false">CONCATENATE("preprocessing/", A21, "/outputs/40freebayes_lpanamensis_v36/all_tags.txt.xz")</f>
        <v>preprocessing/#TMRC20032/outputs/40freebayes_lpanamensis_v36/all_tags.txt.xz</v>
      </c>
      <c r="BP21" s="1" t="n">
        <v>243</v>
      </c>
      <c r="BQ21" s="1" t="n">
        <v>37</v>
      </c>
      <c r="BR21" s="1" t="n">
        <v>874604</v>
      </c>
      <c r="BS21" s="1" t="n">
        <v>213</v>
      </c>
      <c r="BT21" s="1" t="s">
        <v>182</v>
      </c>
      <c r="BU21" s="1" t="s">
        <v>184</v>
      </c>
      <c r="BV21" s="1" t="s">
        <v>185</v>
      </c>
      <c r="BW21" s="1" t="s">
        <v>186</v>
      </c>
      <c r="BY21" s="1" t="s">
        <v>184</v>
      </c>
    </row>
    <row r="22" customFormat="false" ht="15" hidden="false" customHeight="true" outlineLevel="0" collapsed="false">
      <c r="A22" s="18" t="s">
        <v>187</v>
      </c>
      <c r="B22" s="1" t="s">
        <v>188</v>
      </c>
      <c r="C22" s="18" t="s">
        <v>76</v>
      </c>
      <c r="D22" s="18" t="s">
        <v>77</v>
      </c>
      <c r="E22" s="19" t="s">
        <v>78</v>
      </c>
      <c r="F22" s="1" t="s">
        <v>188</v>
      </c>
      <c r="G22" s="20" t="s">
        <v>79</v>
      </c>
      <c r="H22" s="20" t="s">
        <v>80</v>
      </c>
      <c r="I22" s="18" t="s">
        <v>81</v>
      </c>
      <c r="J22" s="18" t="n">
        <v>2</v>
      </c>
      <c r="K22" s="21" t="s">
        <v>82</v>
      </c>
      <c r="L22" s="21" t="s">
        <v>169</v>
      </c>
      <c r="M22" s="21" t="s">
        <v>110</v>
      </c>
      <c r="N22" s="21" t="s">
        <v>85</v>
      </c>
      <c r="O22" s="1" t="s">
        <v>189</v>
      </c>
      <c r="P22" s="21" t="s">
        <v>169</v>
      </c>
      <c r="Q22" s="21"/>
      <c r="R22" s="21"/>
      <c r="S22" s="21"/>
      <c r="T22" s="21" t="s">
        <v>90</v>
      </c>
      <c r="U22" s="18" t="n">
        <v>20190517</v>
      </c>
      <c r="V22" s="18" t="n">
        <v>20190912</v>
      </c>
      <c r="W22" s="18" t="n">
        <v>374</v>
      </c>
      <c r="X22" s="18" t="s">
        <v>91</v>
      </c>
      <c r="Y22" s="1" t="n">
        <v>323.1</v>
      </c>
      <c r="Z22" s="1" t="n">
        <v>2.18</v>
      </c>
      <c r="AA22" s="1" t="n">
        <v>2.09</v>
      </c>
      <c r="AB22" s="18"/>
      <c r="AC22" s="18"/>
      <c r="AD22" s="18" t="n">
        <v>20190918</v>
      </c>
      <c r="AE22" s="18" t="n">
        <v>20190919</v>
      </c>
      <c r="AF22" s="23"/>
      <c r="AG22" s="23"/>
      <c r="AH22" s="18" t="s">
        <v>85</v>
      </c>
      <c r="AI22" s="18" t="n">
        <v>22</v>
      </c>
      <c r="AJ22" s="1" t="str">
        <f aca="false">VLOOKUP(AI22, Indexes!$A$2:$B$49, 2)</f>
        <v>CGTACG</v>
      </c>
      <c r="AK22" s="18" t="n">
        <v>27</v>
      </c>
      <c r="AL22" s="18" t="n">
        <v>15</v>
      </c>
      <c r="AM22" s="27"/>
      <c r="AP22" s="1" t="s">
        <v>190</v>
      </c>
      <c r="AQ22" s="1" t="n">
        <v>52.1</v>
      </c>
      <c r="AR22" s="1" t="n">
        <f aca="false">(100 * 4)/AQ22</f>
        <v>7.67754318618042</v>
      </c>
      <c r="AS22" s="1" t="n">
        <f aca="false">100-AR22</f>
        <v>92.3224568138196</v>
      </c>
      <c r="AT22" s="1" t="s">
        <v>191</v>
      </c>
      <c r="AU22" s="1" t="n">
        <v>20210427</v>
      </c>
      <c r="AV22" s="1" t="n">
        <v>20210427</v>
      </c>
      <c r="AW22" s="5" t="n">
        <v>35055877</v>
      </c>
      <c r="AX22" s="5" t="n">
        <v>22291415</v>
      </c>
      <c r="AY22" s="24" t="n">
        <f aca="false">AX22/AW22</f>
        <v>0.635882394270153</v>
      </c>
      <c r="AZ22" s="1" t="str">
        <f aca="false">CONCATENATE("preprocessing/",A22, "/outputs/salmon_lpanamensis_v36/quant.sf")</f>
        <v>preprocessing/#TMRC20040/outputs/salmon_lpanamensis_v36/quant.sf</v>
      </c>
      <c r="BE22" s="1" t="str">
        <f aca="false">CONCATENATE("preprocessing/", A22, "/outputs/03hisat2_lpanamensis_v36/sno_gene_ID.count.xz")</f>
        <v>preprocessing/#TMRC20040/outputs/03hisat2_lpanamensis_v36/sno_gene_ID.count.xz</v>
      </c>
      <c r="BF22" s="5" t="n">
        <v>20061350</v>
      </c>
      <c r="BG22" s="5" t="n">
        <v>1322541</v>
      </c>
      <c r="BH22" s="24" t="n">
        <f aca="false">(BG22+BF22)/AX22</f>
        <v>0.959288183365659</v>
      </c>
      <c r="BK22" s="1" t="n">
        <v>436531</v>
      </c>
      <c r="BL22" s="1" t="n">
        <v>54177</v>
      </c>
      <c r="BN22" s="6" t="str">
        <f aca="false">CONCATENATE("preprocessing/", A22, "/outputs/vcfutils_lpanamensis_v36/r1_trimmed_lpanamensis_v36_count.txt")</f>
        <v>preprocessing/#TMRC20040/outputs/vcfutils_lpanamensis_v36/r1_trimmed_lpanamensis_v36_count.txt</v>
      </c>
      <c r="BO22" s="6" t="str">
        <f aca="false">CONCATENATE("preprocessing/", A22, "/outputs/40freebayes_lpanamensis_v36/all_tags.txt.xz")</f>
        <v>preprocessing/#TMRC20040/outputs/40freebayes_lpanamensis_v36/all_tags.txt.xz</v>
      </c>
      <c r="BP22" s="1" t="n">
        <v>15</v>
      </c>
      <c r="BQ22" s="1" t="n">
        <v>45996</v>
      </c>
      <c r="BR22" s="1" t="n">
        <v>172950</v>
      </c>
      <c r="BS22" s="1" t="n">
        <v>18</v>
      </c>
      <c r="BT22" s="1" t="s">
        <v>189</v>
      </c>
      <c r="BU22" s="2" t="s">
        <v>192</v>
      </c>
      <c r="BW22" s="1" t="s">
        <v>193</v>
      </c>
      <c r="BY22" s="1" t="s">
        <v>192</v>
      </c>
    </row>
    <row r="23" customFormat="false" ht="15" hidden="false" customHeight="true" outlineLevel="0" collapsed="false">
      <c r="A23" s="28" t="s">
        <v>194</v>
      </c>
      <c r="B23" s="1" t="n">
        <v>1131</v>
      </c>
      <c r="C23" s="18" t="s">
        <v>76</v>
      </c>
      <c r="D23" s="18" t="s">
        <v>77</v>
      </c>
      <c r="E23" s="19" t="s">
        <v>78</v>
      </c>
      <c r="F23" s="1" t="n">
        <v>1131</v>
      </c>
      <c r="G23" s="20" t="s">
        <v>79</v>
      </c>
      <c r="H23" s="20" t="s">
        <v>80</v>
      </c>
      <c r="I23" s="18" t="s">
        <v>81</v>
      </c>
      <c r="J23" s="18" t="n">
        <v>2</v>
      </c>
      <c r="K23" s="21" t="s">
        <v>82</v>
      </c>
      <c r="L23" s="21" t="s">
        <v>107</v>
      </c>
      <c r="M23" s="21" t="s">
        <v>110</v>
      </c>
      <c r="N23" s="21" t="s">
        <v>85</v>
      </c>
      <c r="O23" s="1" t="s">
        <v>86</v>
      </c>
      <c r="P23" s="21" t="s">
        <v>87</v>
      </c>
      <c r="Q23" s="22" t="n">
        <v>0</v>
      </c>
      <c r="R23" s="36" t="s">
        <v>195</v>
      </c>
      <c r="S23" s="21" t="s">
        <v>89</v>
      </c>
      <c r="T23" s="21" t="s">
        <v>90</v>
      </c>
      <c r="U23" s="18" t="n">
        <v>20190813</v>
      </c>
      <c r="V23" s="18" t="n">
        <v>20190822</v>
      </c>
      <c r="W23" s="18" t="n">
        <v>690</v>
      </c>
      <c r="X23" s="18" t="s">
        <v>91</v>
      </c>
      <c r="Y23" s="18" t="s">
        <v>107</v>
      </c>
      <c r="Z23" s="1" t="s">
        <v>107</v>
      </c>
      <c r="AA23" s="1" t="s">
        <v>107</v>
      </c>
      <c r="AB23" s="18"/>
      <c r="AC23" s="18"/>
      <c r="AD23" s="18" t="n">
        <v>20201221</v>
      </c>
      <c r="AE23" s="18" t="n">
        <v>20201223</v>
      </c>
      <c r="AF23" s="29" t="n">
        <v>1</v>
      </c>
      <c r="AG23" s="29" t="n">
        <v>0.7</v>
      </c>
      <c r="AH23" s="18" t="s">
        <v>85</v>
      </c>
      <c r="AI23" s="18" t="n">
        <v>2</v>
      </c>
      <c r="AJ23" s="1" t="str">
        <f aca="false">VLOOKUP(AI23, Indexes!$A$2:$B$49, 2)</f>
        <v>CGATGT</v>
      </c>
      <c r="AK23" s="18" t="n">
        <v>27</v>
      </c>
      <c r="AL23" s="18" t="n">
        <v>15</v>
      </c>
      <c r="AM23" s="1" t="n">
        <v>20210104</v>
      </c>
      <c r="AP23" s="1" t="s">
        <v>196</v>
      </c>
      <c r="AQ23" s="1" t="n">
        <v>24.7</v>
      </c>
      <c r="AT23" s="1" t="s">
        <v>118</v>
      </c>
      <c r="AV23" s="1" t="n">
        <v>20210608</v>
      </c>
      <c r="AW23" s="5" t="n">
        <v>15161175</v>
      </c>
      <c r="AX23" s="5" t="n">
        <v>12926901</v>
      </c>
      <c r="AY23" s="24" t="n">
        <f aca="false">AX23/AW23</f>
        <v>0.85263187055093</v>
      </c>
      <c r="AZ23" s="1" t="str">
        <f aca="false">CONCATENATE("preprocessing/",A23, "/outputs/salmon_lpanamensis_v36/quant.sf")</f>
        <v>preprocessing/TMRC20066/outputs/salmon_lpanamensis_v36/quant.sf</v>
      </c>
      <c r="BE23" s="1" t="str">
        <f aca="false">CONCATENATE("preprocessing/", A23, "/outputs/03hisat2_lpanamensis_v36/sno_gene_ID.count.xz")</f>
        <v>preprocessing/TMRC20066/outputs/03hisat2_lpanamensis_v36/sno_gene_ID.count.xz</v>
      </c>
      <c r="BF23" s="5" t="n">
        <v>10806662</v>
      </c>
      <c r="BG23" s="5" t="n">
        <v>624234</v>
      </c>
      <c r="BH23" s="24" t="n">
        <f aca="false">(BG23+BF23)/AX23</f>
        <v>0.884271953502235</v>
      </c>
      <c r="BN23" s="6" t="str">
        <f aca="false">CONCATENATE("preprocessing/", A23, "/outputs/vcfutils_lpanamensis_v36/r1_trimmed_lpanamensis_v36_count.txt")</f>
        <v>preprocessing/TMRC20066/outputs/vcfutils_lpanamensis_v36/r1_trimmed_lpanamensis_v36_count.txt</v>
      </c>
      <c r="BO23" s="6" t="str">
        <f aca="false">CONCATENATE("preprocessing/", A23, "/outputs/40freebayes_lpanamensis_v36/all_tags.txt.xz")</f>
        <v>preprocessing/TMRC20066/outputs/40freebayes_lpanamensis_v36/all_tags.txt.xz</v>
      </c>
      <c r="BP23" s="1" t="n">
        <v>14</v>
      </c>
      <c r="BQ23" s="1" t="n">
        <v>226</v>
      </c>
      <c r="BR23" s="1" t="n">
        <v>161535</v>
      </c>
      <c r="BS23" s="1" t="n">
        <v>1</v>
      </c>
      <c r="BT23" s="1" t="s">
        <v>86</v>
      </c>
      <c r="BU23" s="1" t="s">
        <v>95</v>
      </c>
      <c r="BW23" s="1" t="s">
        <v>197</v>
      </c>
      <c r="BY23" s="1" t="s">
        <v>95</v>
      </c>
    </row>
    <row r="24" customFormat="false" ht="15" hidden="false" customHeight="true" outlineLevel="0" collapsed="false">
      <c r="A24" s="18" t="s">
        <v>198</v>
      </c>
      <c r="B24" s="1" t="s">
        <v>199</v>
      </c>
      <c r="C24" s="18" t="s">
        <v>76</v>
      </c>
      <c r="D24" s="18" t="s">
        <v>77</v>
      </c>
      <c r="E24" s="19" t="s">
        <v>78</v>
      </c>
      <c r="F24" s="1" t="s">
        <v>199</v>
      </c>
      <c r="G24" s="20" t="s">
        <v>79</v>
      </c>
      <c r="H24" s="20" t="s">
        <v>80</v>
      </c>
      <c r="I24" s="18" t="s">
        <v>81</v>
      </c>
      <c r="J24" s="18" t="n">
        <v>2</v>
      </c>
      <c r="K24" s="21" t="s">
        <v>82</v>
      </c>
      <c r="L24" s="21" t="s">
        <v>83</v>
      </c>
      <c r="M24" s="21" t="s">
        <v>84</v>
      </c>
      <c r="N24" s="21" t="s">
        <v>85</v>
      </c>
      <c r="O24" s="1" t="s">
        <v>101</v>
      </c>
      <c r="P24" s="21" t="s">
        <v>102</v>
      </c>
      <c r="Q24" s="22" t="n">
        <v>0.97</v>
      </c>
      <c r="R24" s="21" t="s">
        <v>200</v>
      </c>
      <c r="S24" s="26" t="s">
        <v>104</v>
      </c>
      <c r="T24" s="21" t="s">
        <v>90</v>
      </c>
      <c r="U24" s="18" t="n">
        <v>20190517</v>
      </c>
      <c r="V24" s="18" t="n">
        <v>20190703</v>
      </c>
      <c r="W24" s="18" t="n">
        <v>448</v>
      </c>
      <c r="X24" s="18" t="s">
        <v>91</v>
      </c>
      <c r="Y24" s="1" t="n">
        <v>457.97</v>
      </c>
      <c r="Z24" s="1" t="n">
        <v>2.15</v>
      </c>
      <c r="AA24" s="1" t="n">
        <v>2.31</v>
      </c>
      <c r="AB24" s="18"/>
      <c r="AC24" s="18"/>
      <c r="AD24" s="18" t="n">
        <v>20190918</v>
      </c>
      <c r="AE24" s="18" t="n">
        <v>20190919</v>
      </c>
      <c r="AF24" s="23"/>
      <c r="AG24" s="23"/>
      <c r="AH24" s="18" t="s">
        <v>85</v>
      </c>
      <c r="AI24" s="18" t="n">
        <v>21</v>
      </c>
      <c r="AJ24" s="1" t="str">
        <f aca="false">VLOOKUP(AI24, Indexes!$A$2:$B$49, 2)</f>
        <v>GTTTCG</v>
      </c>
      <c r="AK24" s="18" t="n">
        <v>27</v>
      </c>
      <c r="AL24" s="18" t="n">
        <v>15</v>
      </c>
      <c r="AM24" s="27"/>
      <c r="AP24" s="1" t="s">
        <v>201</v>
      </c>
      <c r="AQ24" s="1" t="n">
        <v>40.4</v>
      </c>
      <c r="AR24" s="1" t="n">
        <f aca="false">(100 * 4)/AQ24</f>
        <v>9.9009900990099</v>
      </c>
      <c r="AS24" s="1" t="n">
        <f aca="false">100-AR24</f>
        <v>90.0990099009901</v>
      </c>
      <c r="AT24" s="1" t="s">
        <v>191</v>
      </c>
      <c r="AU24" s="1" t="n">
        <v>20210427</v>
      </c>
      <c r="AV24" s="1" t="n">
        <v>20210427</v>
      </c>
      <c r="AW24" s="5" t="n">
        <v>33977055</v>
      </c>
      <c r="AX24" s="5" t="n">
        <v>21425315</v>
      </c>
      <c r="AY24" s="24" t="n">
        <f aca="false">AX24/AW24</f>
        <v>0.630581873561437</v>
      </c>
      <c r="AZ24" s="1" t="str">
        <f aca="false">CONCATENATE("preprocessing/",A24, "/outputs/salmon_lpanamensis_v36/quant.sf")</f>
        <v>preprocessing/TMRC20039/outputs/salmon_lpanamensis_v36/quant.sf</v>
      </c>
      <c r="BE24" s="1" t="str">
        <f aca="false">CONCATENATE("preprocessing/", A24, "/outputs/03hisat2_lpanamensis_v36/sno_gene_ID.count.xz")</f>
        <v>preprocessing/TMRC20039/outputs/03hisat2_lpanamensis_v36/sno_gene_ID.count.xz</v>
      </c>
      <c r="BF24" s="5" t="n">
        <v>19464169</v>
      </c>
      <c r="BG24" s="5" t="n">
        <v>1191807</v>
      </c>
      <c r="BH24" s="24" t="n">
        <f aca="false">(BG24+BF24)/AX24</f>
        <v>0.964092056522856</v>
      </c>
      <c r="BK24" s="1" t="n">
        <v>319672</v>
      </c>
      <c r="BL24" s="1" t="n">
        <v>47820</v>
      </c>
      <c r="BN24" s="6" t="str">
        <f aca="false">CONCATENATE("preprocessing/", A24, "/outputs/vcfutils_lpanamensis_v36/r1_trimmed_lpanamensis_v36_count.txt")</f>
        <v>preprocessing/TMRC20039/outputs/vcfutils_lpanamensis_v36/r1_trimmed_lpanamensis_v36_count.txt</v>
      </c>
      <c r="BO24" s="6" t="str">
        <f aca="false">CONCATENATE("preprocessing/", A24, "/outputs/40freebayes_lpanamensis_v36/all_tags.txt.xz")</f>
        <v>preprocessing/TMRC20039/outputs/40freebayes_lpanamensis_v36/all_tags.txt.xz</v>
      </c>
      <c r="BP24" s="1" t="n">
        <v>4</v>
      </c>
      <c r="BQ24" s="1" t="n">
        <v>51878</v>
      </c>
      <c r="BR24" s="1" t="n">
        <v>182219</v>
      </c>
      <c r="BS24" s="1" t="n">
        <v>5</v>
      </c>
      <c r="BT24" s="1" t="s">
        <v>101</v>
      </c>
      <c r="BU24" s="1" t="s">
        <v>132</v>
      </c>
    </row>
    <row r="25" customFormat="false" ht="15" hidden="false" customHeight="true" outlineLevel="0" collapsed="false">
      <c r="A25" s="18" t="s">
        <v>202</v>
      </c>
      <c r="B25" s="1" t="n">
        <v>2482</v>
      </c>
      <c r="C25" s="18" t="s">
        <v>76</v>
      </c>
      <c r="D25" s="18" t="s">
        <v>77</v>
      </c>
      <c r="E25" s="19" t="s">
        <v>78</v>
      </c>
      <c r="F25" s="1" t="n">
        <v>2482</v>
      </c>
      <c r="G25" s="20" t="s">
        <v>79</v>
      </c>
      <c r="H25" s="20" t="s">
        <v>80</v>
      </c>
      <c r="I25" s="18" t="s">
        <v>81</v>
      </c>
      <c r="J25" s="18" t="n">
        <v>2</v>
      </c>
      <c r="K25" s="21" t="s">
        <v>82</v>
      </c>
      <c r="L25" s="21" t="s">
        <v>107</v>
      </c>
      <c r="M25" s="21" t="s">
        <v>110</v>
      </c>
      <c r="N25" s="21" t="s">
        <v>85</v>
      </c>
      <c r="O25" s="1" t="s">
        <v>86</v>
      </c>
      <c r="P25" s="21" t="s">
        <v>87</v>
      </c>
      <c r="Q25" s="22" t="n">
        <v>0</v>
      </c>
      <c r="R25" s="21" t="s">
        <v>203</v>
      </c>
      <c r="S25" s="21" t="s">
        <v>89</v>
      </c>
      <c r="T25" s="21" t="s">
        <v>90</v>
      </c>
      <c r="U25" s="18" t="n">
        <v>20190813</v>
      </c>
      <c r="V25" s="18" t="n">
        <v>20190822</v>
      </c>
      <c r="W25" s="18" t="n">
        <v>249</v>
      </c>
      <c r="X25" s="18" t="s">
        <v>91</v>
      </c>
      <c r="Y25" s="18" t="s">
        <v>107</v>
      </c>
      <c r="Z25" s="1" t="s">
        <v>107</v>
      </c>
      <c r="AA25" s="1" t="s">
        <v>107</v>
      </c>
      <c r="AB25" s="18"/>
      <c r="AC25" s="18"/>
      <c r="AD25" s="18" t="n">
        <v>20190911</v>
      </c>
      <c r="AE25" s="18" t="n">
        <v>20190917</v>
      </c>
      <c r="AF25" s="23"/>
      <c r="AG25" s="23"/>
      <c r="AH25" s="18" t="s">
        <v>85</v>
      </c>
      <c r="AI25" s="18" t="n">
        <v>18</v>
      </c>
      <c r="AJ25" s="1" t="str">
        <f aca="false">VLOOKUP(AI25, Indexes!$A$2:$B$49, 2)</f>
        <v>GTCCGC</v>
      </c>
      <c r="AK25" s="18" t="n">
        <v>27</v>
      </c>
      <c r="AL25" s="18" t="n">
        <v>15</v>
      </c>
      <c r="AM25" s="27"/>
      <c r="AP25" s="1" t="s">
        <v>204</v>
      </c>
      <c r="AQ25" s="1" t="n">
        <v>44.2</v>
      </c>
      <c r="AR25" s="1" t="n">
        <f aca="false">(100 * 4)/AQ25</f>
        <v>9.04977375565611</v>
      </c>
      <c r="AS25" s="1" t="n">
        <f aca="false">100-AR25</f>
        <v>90.9502262443439</v>
      </c>
      <c r="AT25" s="1" t="s">
        <v>191</v>
      </c>
      <c r="AU25" s="1" t="n">
        <v>20210427</v>
      </c>
      <c r="AV25" s="1" t="n">
        <v>20210427</v>
      </c>
      <c r="AW25" s="5" t="n">
        <v>28745261</v>
      </c>
      <c r="AX25" s="5" t="n">
        <v>18949839</v>
      </c>
      <c r="AY25" s="24" t="n">
        <f aca="false">AX25/AW25</f>
        <v>0.65923349939317</v>
      </c>
      <c r="AZ25" s="1" t="str">
        <f aca="false">CONCATENATE("preprocessing/",A25, "/outputs/salmon_lpanamensis_v36/quant.sf")</f>
        <v>preprocessing/TMRC20037/outputs/salmon_lpanamensis_v36/quant.sf</v>
      </c>
      <c r="BE25" s="1" t="str">
        <f aca="false">CONCATENATE("preprocessing/", A25, "/outputs/03hisat2_lpanamensis_v36/sno_gene_ID.count.xz")</f>
        <v>preprocessing/TMRC20037/outputs/03hisat2_lpanamensis_v36/sno_gene_ID.count.xz</v>
      </c>
      <c r="BF25" s="5" t="n">
        <v>16547667</v>
      </c>
      <c r="BG25" s="5" t="n">
        <v>889097</v>
      </c>
      <c r="BH25" s="24" t="n">
        <f aca="false">(BG25+BF25)/AX25</f>
        <v>0.920153675184259</v>
      </c>
      <c r="BK25" s="1" t="n">
        <v>805775</v>
      </c>
      <c r="BL25" s="1" t="n">
        <v>71242</v>
      </c>
      <c r="BN25" s="6" t="str">
        <f aca="false">CONCATENATE("preprocessing/", A25, "/outputs/vcfutils_lpanamensis_v36/r1_trimmed_lpanamensis_v36_count.txt")</f>
        <v>preprocessing/TMRC20037/outputs/vcfutils_lpanamensis_v36/r1_trimmed_lpanamensis_v36_count.txt</v>
      </c>
      <c r="BO25" s="6" t="str">
        <f aca="false">CONCATENATE("preprocessing/", A25, "/outputs/40freebayes_lpanamensis_v36/all_tags.txt.xz")</f>
        <v>preprocessing/TMRC20037/outputs/40freebayes_lpanamensis_v36/all_tags.txt.xz</v>
      </c>
      <c r="BP25" s="1" t="n">
        <v>17</v>
      </c>
      <c r="BQ25" s="1" t="n">
        <v>33204</v>
      </c>
      <c r="BR25" s="1" t="n">
        <v>190185</v>
      </c>
      <c r="BS25" s="1" t="n">
        <v>4</v>
      </c>
      <c r="BT25" s="1" t="s">
        <v>86</v>
      </c>
      <c r="BU25" s="1" t="s">
        <v>95</v>
      </c>
      <c r="BW25" s="1" t="s">
        <v>197</v>
      </c>
      <c r="BY25" s="1" t="s">
        <v>95</v>
      </c>
    </row>
    <row r="26" customFormat="false" ht="15" hidden="false" customHeight="true" outlineLevel="0" collapsed="false">
      <c r="A26" s="18" t="s">
        <v>205</v>
      </c>
      <c r="B26" s="1" t="n">
        <v>2168</v>
      </c>
      <c r="C26" s="18" t="s">
        <v>76</v>
      </c>
      <c r="D26" s="18" t="s">
        <v>77</v>
      </c>
      <c r="E26" s="19" t="s">
        <v>78</v>
      </c>
      <c r="F26" s="1" t="n">
        <v>2168</v>
      </c>
      <c r="G26" s="20" t="s">
        <v>79</v>
      </c>
      <c r="H26" s="20" t="s">
        <v>80</v>
      </c>
      <c r="I26" s="18" t="s">
        <v>81</v>
      </c>
      <c r="J26" s="18" t="n">
        <v>2</v>
      </c>
      <c r="K26" s="21" t="s">
        <v>82</v>
      </c>
      <c r="L26" s="21" t="s">
        <v>107</v>
      </c>
      <c r="M26" s="21" t="s">
        <v>110</v>
      </c>
      <c r="N26" s="21" t="s">
        <v>85</v>
      </c>
      <c r="O26" s="1" t="s">
        <v>86</v>
      </c>
      <c r="P26" s="21" t="s">
        <v>87</v>
      </c>
      <c r="Q26" s="22" t="n">
        <v>0</v>
      </c>
      <c r="R26" s="21" t="s">
        <v>164</v>
      </c>
      <c r="S26" s="21" t="s">
        <v>89</v>
      </c>
      <c r="T26" s="21" t="s">
        <v>90</v>
      </c>
      <c r="U26" s="18" t="n">
        <v>20190813</v>
      </c>
      <c r="V26" s="18" t="n">
        <v>20190822</v>
      </c>
      <c r="W26" s="18" t="n">
        <v>453</v>
      </c>
      <c r="X26" s="18" t="s">
        <v>91</v>
      </c>
      <c r="Y26" s="18" t="s">
        <v>107</v>
      </c>
      <c r="Z26" s="1" t="s">
        <v>107</v>
      </c>
      <c r="AA26" s="1" t="s">
        <v>107</v>
      </c>
      <c r="AB26" s="18"/>
      <c r="AC26" s="18"/>
      <c r="AD26" s="18" t="n">
        <v>20190911</v>
      </c>
      <c r="AE26" s="18" t="n">
        <v>20190917</v>
      </c>
      <c r="AF26" s="23"/>
      <c r="AG26" s="23"/>
      <c r="AH26" s="18" t="s">
        <v>85</v>
      </c>
      <c r="AI26" s="18" t="n">
        <v>19</v>
      </c>
      <c r="AJ26" s="1" t="str">
        <f aca="false">VLOOKUP(AI26, Indexes!$A$2:$B$49, 2)</f>
        <v>GTGAAA</v>
      </c>
      <c r="AK26" s="18" t="n">
        <v>27</v>
      </c>
      <c r="AL26" s="18" t="n">
        <v>15</v>
      </c>
      <c r="AM26" s="27"/>
      <c r="AP26" s="1" t="s">
        <v>206</v>
      </c>
      <c r="AQ26" s="1" t="n">
        <v>37.7</v>
      </c>
      <c r="AR26" s="1" t="n">
        <f aca="false">(100 * 4)/AQ26</f>
        <v>10.6100795755968</v>
      </c>
      <c r="AS26" s="1" t="n">
        <f aca="false">100-AR26</f>
        <v>89.3899204244032</v>
      </c>
      <c r="AT26" s="1" t="s">
        <v>191</v>
      </c>
      <c r="AU26" s="1" t="n">
        <v>20210427</v>
      </c>
      <c r="AV26" s="1" t="n">
        <v>20210427</v>
      </c>
      <c r="AW26" s="5" t="n">
        <v>31578165</v>
      </c>
      <c r="AX26" s="5" t="n">
        <v>20738977</v>
      </c>
      <c r="AY26" s="24" t="n">
        <f aca="false">AX26/AW26</f>
        <v>0.656750542661361</v>
      </c>
      <c r="AZ26" s="1" t="str">
        <f aca="false">CONCATENATE("preprocessing/",A26, "/outputs/salmon_lpanamensis_v36/quant.sf")</f>
        <v>preprocessing/TMRC20038/outputs/salmon_lpanamensis_v36/quant.sf</v>
      </c>
      <c r="BE26" s="1" t="str">
        <f aca="false">CONCATENATE("preprocessing/", A26, "/outputs/03hisat2_lpanamensis_v36/sno_gene_ID.count.xz")</f>
        <v>preprocessing/TMRC20038/outputs/03hisat2_lpanamensis_v36/sno_gene_ID.count.xz</v>
      </c>
      <c r="BF26" s="5" t="n">
        <v>18210953</v>
      </c>
      <c r="BG26" s="5" t="n">
        <v>961457</v>
      </c>
      <c r="BH26" s="24" t="n">
        <f aca="false">(BG26+BF26)/AX26</f>
        <v>0.924462667565522</v>
      </c>
      <c r="BK26" s="1" t="n">
        <v>865603</v>
      </c>
      <c r="BL26" s="1" t="n">
        <v>81480</v>
      </c>
      <c r="BN26" s="6" t="str">
        <f aca="false">CONCATENATE("preprocessing/", A26, "/outputs/vcfutils_lpanamensis_v36/r1_trimmed_lpanamensis_v36_count.txt")</f>
        <v>preprocessing/TMRC20038/outputs/vcfutils_lpanamensis_v36/r1_trimmed_lpanamensis_v36_count.txt</v>
      </c>
      <c r="BO26" s="6" t="str">
        <f aca="false">CONCATENATE("preprocessing/", A26, "/outputs/40freebayes_lpanamensis_v36/all_tags.txt.xz")</f>
        <v>preprocessing/TMRC20038/outputs/40freebayes_lpanamensis_v36/all_tags.txt.xz</v>
      </c>
      <c r="BP26" s="1" t="n">
        <v>21</v>
      </c>
      <c r="BQ26" s="1" t="n">
        <v>29143</v>
      </c>
      <c r="BR26" s="1" t="n">
        <v>205845</v>
      </c>
      <c r="BS26" s="1" t="n">
        <v>12</v>
      </c>
      <c r="BT26" s="1" t="s">
        <v>86</v>
      </c>
      <c r="BU26" s="1" t="s">
        <v>95</v>
      </c>
      <c r="BW26" s="1" t="s">
        <v>197</v>
      </c>
      <c r="BY26" s="1" t="s">
        <v>95</v>
      </c>
    </row>
    <row r="27" customFormat="false" ht="15" hidden="false" customHeight="true" outlineLevel="0" collapsed="false">
      <c r="A27" s="37" t="s">
        <v>207</v>
      </c>
      <c r="B27" s="1" t="n">
        <v>12251</v>
      </c>
      <c r="C27" s="18" t="s">
        <v>76</v>
      </c>
      <c r="D27" s="18" t="s">
        <v>77</v>
      </c>
      <c r="E27" s="19" t="s">
        <v>78</v>
      </c>
      <c r="F27" s="1" t="n">
        <v>12251</v>
      </c>
      <c r="G27" s="20" t="s">
        <v>79</v>
      </c>
      <c r="H27" s="20" t="s">
        <v>80</v>
      </c>
      <c r="I27" s="18" t="s">
        <v>81</v>
      </c>
      <c r="J27" s="18" t="n">
        <v>2</v>
      </c>
      <c r="K27" s="21" t="s">
        <v>82</v>
      </c>
      <c r="L27" s="21" t="s">
        <v>99</v>
      </c>
      <c r="M27" s="21" t="s">
        <v>100</v>
      </c>
      <c r="N27" s="21" t="s">
        <v>85</v>
      </c>
      <c r="O27" s="1" t="s">
        <v>86</v>
      </c>
      <c r="P27" s="21" t="s">
        <v>87</v>
      </c>
      <c r="Q27" s="22" t="n">
        <v>0.46</v>
      </c>
      <c r="R27" s="21" t="s">
        <v>208</v>
      </c>
      <c r="S27" s="21" t="s">
        <v>89</v>
      </c>
      <c r="T27" s="21" t="s">
        <v>90</v>
      </c>
      <c r="U27" s="18" t="n">
        <v>20181130</v>
      </c>
      <c r="V27" s="18" t="n">
        <v>20190912</v>
      </c>
      <c r="W27" s="18" t="n">
        <v>145</v>
      </c>
      <c r="X27" s="18" t="s">
        <v>91</v>
      </c>
      <c r="Y27" s="1" t="n">
        <v>135.74</v>
      </c>
      <c r="Z27" s="1" t="n">
        <v>2.1</v>
      </c>
      <c r="AA27" s="1" t="n">
        <v>1.67</v>
      </c>
      <c r="AB27" s="18"/>
      <c r="AC27" s="18"/>
      <c r="AD27" s="18" t="n">
        <v>20201221</v>
      </c>
      <c r="AE27" s="18" t="n">
        <v>20201223</v>
      </c>
      <c r="AF27" s="18" t="n">
        <v>4.8</v>
      </c>
      <c r="AG27" s="18" t="n">
        <v>0.7</v>
      </c>
      <c r="AH27" s="18" t="s">
        <v>85</v>
      </c>
      <c r="AI27" s="18" t="n">
        <v>3</v>
      </c>
      <c r="AJ27" s="1" t="str">
        <f aca="false">VLOOKUP(AI27, Indexes!$A$2:$B$49, 2)</f>
        <v>TTAGGC</v>
      </c>
      <c r="AK27" s="18" t="n">
        <v>27</v>
      </c>
      <c r="AL27" s="18" t="n">
        <v>15</v>
      </c>
      <c r="AM27" s="1" t="n">
        <v>20210104</v>
      </c>
      <c r="AP27" s="1" t="s">
        <v>209</v>
      </c>
      <c r="AQ27" s="1" t="n">
        <v>20.6</v>
      </c>
      <c r="AT27" s="1" t="s">
        <v>118</v>
      </c>
      <c r="AV27" s="1" t="n">
        <v>20210608</v>
      </c>
      <c r="AW27" s="5" t="n">
        <v>26246391</v>
      </c>
      <c r="AX27" s="5" t="n">
        <v>22875380</v>
      </c>
      <c r="AY27" s="24" t="n">
        <f aca="false">AX27/AW27</f>
        <v>0.871562875063471</v>
      </c>
      <c r="AZ27" s="1" t="str">
        <f aca="false">CONCATENATE("preprocessing/",A27, "/outputs/salmon_lpanamensis_v36/quant.sf")</f>
        <v>preprocessing/TMRC20067/outputs/salmon_lpanamensis_v36/quant.sf</v>
      </c>
      <c r="BE27" s="1" t="str">
        <f aca="false">CONCATENATE("preprocessing/", A27, "/outputs/03hisat2_lpanamensis_v36/sno_gene_ID.count.xz")</f>
        <v>preprocessing/TMRC20067/outputs/03hisat2_lpanamensis_v36/sno_gene_ID.count.xz</v>
      </c>
      <c r="BF27" s="5" t="n">
        <v>18845400</v>
      </c>
      <c r="BG27" s="5" t="n">
        <v>1193822</v>
      </c>
      <c r="BH27" s="24" t="n">
        <f aca="false">(BG27+BF27)/AX27</f>
        <v>0.876017010427805</v>
      </c>
      <c r="BN27" s="6" t="str">
        <f aca="false">CONCATENATE("preprocessing/", A27, "/outputs/vcfutils_lpanamensis_v36/r1_trimmed_lpanamensis_v36_count.txt")</f>
        <v>preprocessing/TMRC20067/outputs/vcfutils_lpanamensis_v36/r1_trimmed_lpanamensis_v36_count.txt</v>
      </c>
      <c r="BO27" s="6" t="str">
        <f aca="false">CONCATENATE("preprocessing/", A27, "/outputs/40freebayes_lpanamensis_v36/all_tags.txt.xz")</f>
        <v>preprocessing/TMRC20067/outputs/40freebayes_lpanamensis_v36/all_tags.txt.xz</v>
      </c>
      <c r="BP27" s="1" t="n">
        <v>57</v>
      </c>
      <c r="BQ27" s="1" t="n">
        <v>820</v>
      </c>
      <c r="BR27" s="1" t="n">
        <v>352606</v>
      </c>
      <c r="BS27" s="1" t="n">
        <v>828</v>
      </c>
      <c r="BT27" s="1" t="s">
        <v>86</v>
      </c>
      <c r="BU27" s="1" t="s">
        <v>95</v>
      </c>
      <c r="BW27" s="1" t="s">
        <v>210</v>
      </c>
      <c r="BY27" s="1" t="s">
        <v>95</v>
      </c>
    </row>
    <row r="28" customFormat="false" ht="15" hidden="false" customHeight="true" outlineLevel="0" collapsed="false">
      <c r="A28" s="37" t="s">
        <v>211</v>
      </c>
      <c r="B28" s="1" t="n">
        <v>12355</v>
      </c>
      <c r="C28" s="18" t="s">
        <v>76</v>
      </c>
      <c r="D28" s="18" t="s">
        <v>77</v>
      </c>
      <c r="E28" s="19" t="s">
        <v>78</v>
      </c>
      <c r="F28" s="1" t="n">
        <v>12355</v>
      </c>
      <c r="G28" s="20" t="s">
        <v>79</v>
      </c>
      <c r="H28" s="20" t="s">
        <v>80</v>
      </c>
      <c r="I28" s="18" t="s">
        <v>81</v>
      </c>
      <c r="J28" s="18" t="n">
        <v>2</v>
      </c>
      <c r="K28" s="21" t="s">
        <v>82</v>
      </c>
      <c r="L28" s="21" t="s">
        <v>99</v>
      </c>
      <c r="M28" s="21" t="s">
        <v>100</v>
      </c>
      <c r="N28" s="21" t="s">
        <v>85</v>
      </c>
      <c r="O28" s="1" t="s">
        <v>86</v>
      </c>
      <c r="P28" s="21" t="s">
        <v>87</v>
      </c>
      <c r="Q28" s="22" t="n">
        <v>0.45</v>
      </c>
      <c r="R28" s="21" t="s">
        <v>212</v>
      </c>
      <c r="S28" s="21" t="s">
        <v>89</v>
      </c>
      <c r="T28" s="21" t="s">
        <v>90</v>
      </c>
      <c r="U28" s="18" t="n">
        <v>20181130</v>
      </c>
      <c r="V28" s="18" t="n">
        <v>20190912</v>
      </c>
      <c r="W28" s="18" t="n">
        <v>194</v>
      </c>
      <c r="X28" s="18" t="s">
        <v>91</v>
      </c>
      <c r="Y28" s="1" t="n">
        <v>173.22</v>
      </c>
      <c r="Z28" s="1" t="n">
        <v>2.12</v>
      </c>
      <c r="AA28" s="1" t="n">
        <v>1.86</v>
      </c>
      <c r="AB28" s="18"/>
      <c r="AC28" s="18"/>
      <c r="AD28" s="18" t="n">
        <v>20201221</v>
      </c>
      <c r="AE28" s="18" t="n">
        <v>20201223</v>
      </c>
      <c r="AF28" s="18" t="n">
        <v>3.6</v>
      </c>
      <c r="AG28" s="18" t="n">
        <v>0.7</v>
      </c>
      <c r="AH28" s="18"/>
      <c r="AI28" s="18" t="n">
        <v>4</v>
      </c>
      <c r="AJ28" s="1" t="str">
        <f aca="false">VLOOKUP(AI28, Indexes!$A$2:$B$49, 2)</f>
        <v>TGACCA</v>
      </c>
      <c r="AK28" s="18" t="n">
        <v>27</v>
      </c>
      <c r="AL28" s="18" t="n">
        <v>15</v>
      </c>
      <c r="AM28" s="1" t="n">
        <v>20210104</v>
      </c>
      <c r="AP28" s="1" t="s">
        <v>213</v>
      </c>
      <c r="AQ28" s="1" t="n">
        <v>30.9</v>
      </c>
      <c r="AT28" s="1" t="s">
        <v>118</v>
      </c>
      <c r="AV28" s="1" t="n">
        <v>20210608</v>
      </c>
      <c r="AW28" s="5" t="n">
        <v>26180387</v>
      </c>
      <c r="AX28" s="5" t="n">
        <v>22787628</v>
      </c>
      <c r="AY28" s="24" t="n">
        <f aca="false">AX28/AW28</f>
        <v>0.870408370968695</v>
      </c>
      <c r="AZ28" s="1" t="str">
        <f aca="false">CONCATENATE("preprocessing/",A28, "/outputs/salmon_lpanamensis_v36/quant.sf")</f>
        <v>preprocessing/TMRC20068/outputs/salmon_lpanamensis_v36/quant.sf</v>
      </c>
      <c r="BE28" s="1" t="str">
        <f aca="false">CONCATENATE("preprocessing/", A28, "/outputs/03hisat2_lpanamensis_v36/sno_gene_ID.count.xz")</f>
        <v>preprocessing/TMRC20068/outputs/03hisat2_lpanamensis_v36/sno_gene_ID.count.xz</v>
      </c>
      <c r="BF28" s="5" t="n">
        <v>18903461</v>
      </c>
      <c r="BG28" s="5" t="n">
        <v>1513119</v>
      </c>
      <c r="BH28" s="24" t="n">
        <f aca="false">(BG28+BF28)/AX28</f>
        <v>0.895950205962639</v>
      </c>
      <c r="BN28" s="6" t="str">
        <f aca="false">CONCATENATE("preprocessing/", A28, "/outputs/vcfutils_lpanamensis_v36/r1_trimmed_lpanamensis_v36_count.txt")</f>
        <v>preprocessing/TMRC20068/outputs/vcfutils_lpanamensis_v36/r1_trimmed_lpanamensis_v36_count.txt</v>
      </c>
      <c r="BO28" s="6" t="str">
        <f aca="false">CONCATENATE("preprocessing/", A28, "/outputs/40freebayes_lpanamensis_v36/all_tags.txt.xz")</f>
        <v>preprocessing/TMRC20068/outputs/40freebayes_lpanamensis_v36/all_tags.txt.xz</v>
      </c>
      <c r="BP28" s="1" t="n">
        <v>13</v>
      </c>
      <c r="BQ28" s="1" t="n">
        <v>237</v>
      </c>
      <c r="BR28" s="1" t="n">
        <v>200378</v>
      </c>
      <c r="BS28" s="1" t="n">
        <v>248</v>
      </c>
      <c r="BT28" s="1" t="s">
        <v>86</v>
      </c>
      <c r="BU28" s="1" t="s">
        <v>95</v>
      </c>
      <c r="BW28" s="1" t="s">
        <v>119</v>
      </c>
      <c r="BY28" s="1" t="s">
        <v>95</v>
      </c>
    </row>
    <row r="29" customFormat="false" ht="15" hidden="false" customHeight="true" outlineLevel="0" collapsed="false">
      <c r="A29" s="18" t="s">
        <v>214</v>
      </c>
      <c r="B29" s="1" t="n">
        <v>12367</v>
      </c>
      <c r="C29" s="1" t="s">
        <v>76</v>
      </c>
      <c r="D29" s="1" t="s">
        <v>77</v>
      </c>
      <c r="E29" s="19" t="s">
        <v>78</v>
      </c>
      <c r="F29" s="1" t="n">
        <v>12367</v>
      </c>
      <c r="G29" s="20" t="s">
        <v>79</v>
      </c>
      <c r="H29" s="1" t="s">
        <v>80</v>
      </c>
      <c r="I29" s="1" t="s">
        <v>81</v>
      </c>
      <c r="J29" s="1" t="n">
        <v>2</v>
      </c>
      <c r="K29" s="21" t="s">
        <v>82</v>
      </c>
      <c r="L29" s="21" t="s">
        <v>99</v>
      </c>
      <c r="M29" s="21" t="s">
        <v>100</v>
      </c>
      <c r="N29" s="21" t="s">
        <v>85</v>
      </c>
      <c r="O29" s="1" t="s">
        <v>101</v>
      </c>
      <c r="P29" s="21" t="s">
        <v>102</v>
      </c>
      <c r="Q29" s="22" t="n">
        <v>0.97</v>
      </c>
      <c r="R29" s="21" t="s">
        <v>215</v>
      </c>
      <c r="S29" s="26" t="s">
        <v>104</v>
      </c>
      <c r="T29" s="21" t="s">
        <v>90</v>
      </c>
      <c r="U29" s="18" t="n">
        <v>20190813</v>
      </c>
      <c r="V29" s="18" t="n">
        <v>20190912</v>
      </c>
      <c r="W29" s="18" t="n">
        <v>775</v>
      </c>
      <c r="X29" s="18" t="s">
        <v>91</v>
      </c>
      <c r="Y29" s="1" t="n">
        <v>771.23</v>
      </c>
      <c r="Z29" s="1" t="n">
        <v>2.12</v>
      </c>
      <c r="AA29" s="1" t="n">
        <v>1.84</v>
      </c>
      <c r="AB29" s="18"/>
      <c r="AC29" s="18"/>
      <c r="AD29" s="18" t="n">
        <v>20190918</v>
      </c>
      <c r="AE29" s="18" t="n">
        <v>20190919</v>
      </c>
      <c r="AF29" s="23"/>
      <c r="AG29" s="23"/>
      <c r="AH29" s="18" t="s">
        <v>85</v>
      </c>
      <c r="AI29" s="18" t="n">
        <v>23</v>
      </c>
      <c r="AJ29" s="1" t="str">
        <f aca="false">VLOOKUP(AI29, Indexes!$A$2:$B$49, 2)</f>
        <v>GAGTGG</v>
      </c>
      <c r="AK29" s="18" t="n">
        <v>27</v>
      </c>
      <c r="AL29" s="18" t="n">
        <v>15</v>
      </c>
      <c r="AM29" s="27"/>
      <c r="AP29" s="1" t="s">
        <v>216</v>
      </c>
      <c r="AQ29" s="1" t="n">
        <v>53.7</v>
      </c>
      <c r="AR29" s="1" t="n">
        <f aca="false">(100 * 4)/AQ29</f>
        <v>7.4487895716946</v>
      </c>
      <c r="AS29" s="1" t="n">
        <f aca="false">100-AR29</f>
        <v>92.5512104283054</v>
      </c>
      <c r="AT29" s="1" t="s">
        <v>191</v>
      </c>
      <c r="AU29" s="1" t="n">
        <v>20210427</v>
      </c>
      <c r="AV29" s="1" t="n">
        <v>20210427</v>
      </c>
      <c r="AW29" s="5" t="n">
        <v>50812516</v>
      </c>
      <c r="AX29" s="5" t="n">
        <v>29898855</v>
      </c>
      <c r="AY29" s="24" t="n">
        <f aca="false">AX29/AW29</f>
        <v>0.588415165271486</v>
      </c>
      <c r="AZ29" s="1" t="str">
        <f aca="false">CONCATENATE("preprocessing/",A29, "/outputs/salmon_lpanamensis_v36/quant.sf")</f>
        <v>preprocessing/TMRC20041/outputs/salmon_lpanamensis_v36/quant.sf</v>
      </c>
      <c r="BE29" s="1" t="str">
        <f aca="false">CONCATENATE("preprocessing/", A29, "/outputs/03hisat2_lpanamensis_v36/sno_gene_ID.count.xz")</f>
        <v>preprocessing/TMRC20041/outputs/03hisat2_lpanamensis_v36/sno_gene_ID.count.xz</v>
      </c>
      <c r="BF29" s="5" t="n">
        <v>26561197</v>
      </c>
      <c r="BG29" s="5" t="n">
        <v>1683706</v>
      </c>
      <c r="BH29" s="24" t="n">
        <f aca="false">(BG29+BF29)/AX29</f>
        <v>0.944681761224636</v>
      </c>
      <c r="BK29" s="1" t="n">
        <v>771203</v>
      </c>
      <c r="BL29" s="1" t="n">
        <v>109504</v>
      </c>
      <c r="BN29" s="6" t="str">
        <f aca="false">CONCATENATE("preprocessing/", A29, "/outputs/vcfutils_lpanamensis_v36/r1_trimmed_lpanamensis_v36_count.txt")</f>
        <v>preprocessing/TMRC20041/outputs/vcfutils_lpanamensis_v36/r1_trimmed_lpanamensis_v36_count.txt</v>
      </c>
      <c r="BO29" s="6" t="str">
        <f aca="false">CONCATENATE("preprocessing/", A29, "/outputs/40freebayes_lpanamensis_v36/all_tags.txt.xz")</f>
        <v>preprocessing/TMRC20041/outputs/40freebayes_lpanamensis_v36/all_tags.txt.xz</v>
      </c>
      <c r="BP29" s="1" t="n">
        <v>28</v>
      </c>
      <c r="BQ29" s="1" t="n">
        <v>47175</v>
      </c>
      <c r="BR29" s="1" t="n">
        <v>232904</v>
      </c>
      <c r="BS29" s="1" t="n">
        <v>47191</v>
      </c>
      <c r="BT29" s="1" t="s">
        <v>101</v>
      </c>
      <c r="BU29" s="1" t="s">
        <v>132</v>
      </c>
      <c r="BW29" s="1" t="s">
        <v>193</v>
      </c>
      <c r="BY29" s="1" t="s">
        <v>192</v>
      </c>
    </row>
    <row r="30" customFormat="false" ht="15" hidden="false" customHeight="false" outlineLevel="0" collapsed="false">
      <c r="A30" s="38" t="s">
        <v>217</v>
      </c>
      <c r="B30" s="1" t="n">
        <v>11152</v>
      </c>
      <c r="C30" s="1" t="s">
        <v>76</v>
      </c>
      <c r="D30" s="1" t="s">
        <v>77</v>
      </c>
      <c r="E30" s="19" t="s">
        <v>78</v>
      </c>
      <c r="F30" s="1" t="n">
        <v>11152</v>
      </c>
      <c r="G30" s="20" t="s">
        <v>79</v>
      </c>
      <c r="H30" s="1" t="s">
        <v>80</v>
      </c>
      <c r="I30" s="1" t="s">
        <v>81</v>
      </c>
      <c r="J30" s="1" t="n">
        <v>2</v>
      </c>
      <c r="K30" s="1" t="s">
        <v>218</v>
      </c>
      <c r="L30" s="1" t="s">
        <v>99</v>
      </c>
      <c r="M30" s="21" t="s">
        <v>100</v>
      </c>
      <c r="N30" s="21" t="s">
        <v>85</v>
      </c>
      <c r="O30" s="1" t="s">
        <v>86</v>
      </c>
      <c r="P30" s="20" t="s">
        <v>87</v>
      </c>
      <c r="Q30" s="22" t="n">
        <v>0.56</v>
      </c>
      <c r="R30" s="21" t="s">
        <v>219</v>
      </c>
      <c r="S30" s="21" t="s">
        <v>89</v>
      </c>
      <c r="T30" s="21" t="s">
        <v>90</v>
      </c>
      <c r="U30" s="18" t="n">
        <v>20190127</v>
      </c>
      <c r="V30" s="18" t="n">
        <v>20200128</v>
      </c>
      <c r="W30" s="1" t="n">
        <v>169</v>
      </c>
      <c r="X30" s="18" t="s">
        <v>91</v>
      </c>
      <c r="Y30" s="18" t="s">
        <v>107</v>
      </c>
      <c r="Z30" s="18" t="s">
        <v>107</v>
      </c>
      <c r="AA30" s="18" t="s">
        <v>107</v>
      </c>
      <c r="AB30" s="18" t="n">
        <v>30</v>
      </c>
      <c r="AC30" s="18" t="n">
        <f aca="false">AB30-(1.5+AF30)</f>
        <v>25.5</v>
      </c>
      <c r="AD30" s="18" t="n">
        <v>20200129</v>
      </c>
      <c r="AE30" s="18" t="n">
        <v>20200205</v>
      </c>
      <c r="AF30" s="18" t="n">
        <v>3</v>
      </c>
      <c r="AG30" s="18" t="n">
        <v>0.5</v>
      </c>
      <c r="AH30" s="18" t="s">
        <v>85</v>
      </c>
      <c r="AI30" s="18" t="n">
        <v>15</v>
      </c>
      <c r="AJ30" s="1" t="str">
        <f aca="false">VLOOKUP(AI30, Indexes!$A$2:$B$49, 2)</f>
        <v>ATGTCA</v>
      </c>
      <c r="AK30" s="18" t="n">
        <v>28</v>
      </c>
      <c r="AL30" s="18" t="n">
        <v>15</v>
      </c>
      <c r="AM30" s="18" t="n">
        <v>20200217</v>
      </c>
      <c r="AP30" s="1" t="s">
        <v>220</v>
      </c>
      <c r="AQ30" s="1" t="n">
        <v>79.7</v>
      </c>
      <c r="AR30" s="1" t="n">
        <f aca="false">(100 * 2)/AQ30</f>
        <v>2.50941028858218</v>
      </c>
      <c r="AS30" s="1" t="n">
        <f aca="false">100-AR30</f>
        <v>97.4905897114178</v>
      </c>
      <c r="AT30" s="1" t="s">
        <v>221</v>
      </c>
      <c r="AV30" s="1" t="n">
        <v>20200910</v>
      </c>
      <c r="AW30" s="5" t="n">
        <v>110757147</v>
      </c>
      <c r="AX30" s="5" t="n">
        <v>102425801</v>
      </c>
      <c r="AY30" s="24" t="n">
        <f aca="false">AX30/AW30</f>
        <v>0.924778253813273</v>
      </c>
      <c r="AZ30" s="1" t="str">
        <f aca="false">CONCATENATE("preprocessing/",A30, "/outputs/salmon_lpanamensis_v36/quant.sf")</f>
        <v>preprocessing/TMRC20015/outputs/salmon_lpanamensis_v36/quant.sf</v>
      </c>
      <c r="BE30" s="1" t="str">
        <f aca="false">CONCATENATE("preprocessing/", A30, "/outputs/03hisat2_lpanamensis_v36/sno_gene_ID.count.xz")</f>
        <v>preprocessing/TMRC20015/outputs/03hisat2_lpanamensis_v36/sno_gene_ID.count.xz</v>
      </c>
      <c r="BF30" s="5" t="n">
        <v>85756030</v>
      </c>
      <c r="BG30" s="5" t="n">
        <v>5410594</v>
      </c>
      <c r="BH30" s="24" t="n">
        <f aca="false">(BG30+BF30)/AX30</f>
        <v>0.890074796681356</v>
      </c>
      <c r="BN30" s="6" t="str">
        <f aca="false">CONCATENATE("preprocessing/", A30, "/outputs/vcfutils_lpanamensis_v36/r1_trimmed_lpanamensis_v36_count.txt")</f>
        <v>preprocessing/TMRC20015/outputs/vcfutils_lpanamensis_v36/r1_trimmed_lpanamensis_v36_count.txt</v>
      </c>
      <c r="BO30" s="6" t="str">
        <f aca="false">CONCATENATE("preprocessing/", A30, "/outputs/40freebayes_lpanamensis_v36/all_tags.txt.xz")</f>
        <v>preprocessing/TMRC20015/outputs/40freebayes_lpanamensis_v36/all_tags.txt.xz</v>
      </c>
      <c r="BP30" s="1" t="n">
        <v>111</v>
      </c>
      <c r="BQ30" s="1" t="n">
        <v>410</v>
      </c>
      <c r="BR30" s="1" t="n">
        <v>1266325</v>
      </c>
      <c r="BS30" s="1" t="n">
        <v>32</v>
      </c>
      <c r="BT30" s="1" t="s">
        <v>86</v>
      </c>
      <c r="BU30" s="1" t="s">
        <v>95</v>
      </c>
      <c r="BW30" s="1" t="s">
        <v>222</v>
      </c>
      <c r="BY30" s="1" t="s">
        <v>95</v>
      </c>
    </row>
    <row r="31" customFormat="false" ht="15" hidden="false" customHeight="false" outlineLevel="0" collapsed="false">
      <c r="A31" s="38" t="s">
        <v>223</v>
      </c>
      <c r="B31" s="1" t="n">
        <v>11109</v>
      </c>
      <c r="C31" s="1" t="s">
        <v>76</v>
      </c>
      <c r="D31" s="1" t="s">
        <v>77</v>
      </c>
      <c r="E31" s="19" t="s">
        <v>78</v>
      </c>
      <c r="F31" s="1" t="n">
        <v>11109</v>
      </c>
      <c r="G31" s="20" t="s">
        <v>79</v>
      </c>
      <c r="H31" s="1" t="s">
        <v>80</v>
      </c>
      <c r="I31" s="1" t="s">
        <v>81</v>
      </c>
      <c r="J31" s="1" t="n">
        <v>2</v>
      </c>
      <c r="K31" s="1" t="s">
        <v>218</v>
      </c>
      <c r="L31" s="1" t="s">
        <v>99</v>
      </c>
      <c r="M31" s="21" t="s">
        <v>100</v>
      </c>
      <c r="N31" s="21" t="s">
        <v>85</v>
      </c>
      <c r="O31" s="1" t="s">
        <v>101</v>
      </c>
      <c r="P31" s="20" t="s">
        <v>102</v>
      </c>
      <c r="Q31" s="22" t="n">
        <v>0.99</v>
      </c>
      <c r="R31" s="22" t="n">
        <v>0.83</v>
      </c>
      <c r="S31" s="26" t="s">
        <v>104</v>
      </c>
      <c r="T31" s="21" t="s">
        <v>90</v>
      </c>
      <c r="U31" s="18" t="n">
        <v>20190127</v>
      </c>
      <c r="V31" s="18" t="n">
        <v>20200128</v>
      </c>
      <c r="W31" s="1" t="n">
        <v>183</v>
      </c>
      <c r="X31" s="18" t="s">
        <v>91</v>
      </c>
      <c r="Y31" s="18" t="s">
        <v>107</v>
      </c>
      <c r="Z31" s="18"/>
      <c r="AA31" s="18" t="s">
        <v>107</v>
      </c>
      <c r="AB31" s="18" t="n">
        <v>30</v>
      </c>
      <c r="AC31" s="18" t="n">
        <f aca="false">AB31-(1.5+AF31)</f>
        <v>25.8</v>
      </c>
      <c r="AD31" s="18" t="n">
        <v>20200129</v>
      </c>
      <c r="AE31" s="18" t="n">
        <v>20200205</v>
      </c>
      <c r="AF31" s="18" t="n">
        <v>2.7</v>
      </c>
      <c r="AG31" s="18" t="n">
        <v>0.5</v>
      </c>
      <c r="AH31" s="18"/>
      <c r="AI31" s="18" t="n">
        <v>16</v>
      </c>
      <c r="AJ31" s="1" t="str">
        <f aca="false">VLOOKUP(AI31, Indexes!$A$2:$B$49, 2)</f>
        <v>CCGTCC</v>
      </c>
      <c r="AK31" s="18" t="n">
        <v>28</v>
      </c>
      <c r="AL31" s="18" t="n">
        <v>15</v>
      </c>
      <c r="AM31" s="18" t="n">
        <v>20200217</v>
      </c>
      <c r="AP31" s="1" t="s">
        <v>224</v>
      </c>
      <c r="AQ31" s="1" t="n">
        <v>57.6</v>
      </c>
      <c r="AR31" s="1" t="n">
        <f aca="false">(100 * 2)/AQ31</f>
        <v>3.47222222222222</v>
      </c>
      <c r="AS31" s="1" t="n">
        <f aca="false">100-AR31</f>
        <v>96.5277777777778</v>
      </c>
      <c r="AT31" s="1" t="s">
        <v>225</v>
      </c>
      <c r="AV31" s="1" t="n">
        <v>20200910</v>
      </c>
      <c r="AW31" s="5" t="n">
        <v>86234094</v>
      </c>
      <c r="AX31" s="5" t="n">
        <v>65289933</v>
      </c>
      <c r="AY31" s="24" t="n">
        <f aca="false">AX31/AW31</f>
        <v>0.757124357333655</v>
      </c>
      <c r="AZ31" s="1" t="str">
        <f aca="false">CONCATENATE("preprocessing/",A31, "/outputs/salmon_lpanamensis_v36/quant.sf")</f>
        <v>preprocessing/TMRC20009/outputs/salmon_lpanamensis_v36/quant.sf</v>
      </c>
      <c r="BE31" s="1" t="str">
        <f aca="false">CONCATENATE("preprocessing/", A31, "/outputs/03hisat2_lpanamensis_v36/sno_gene_ID.count.xz")</f>
        <v>preprocessing/TMRC20009/outputs/03hisat2_lpanamensis_v36/sno_gene_ID.count.xz</v>
      </c>
      <c r="BF31" s="5" t="n">
        <v>56774557</v>
      </c>
      <c r="BG31" s="5" t="n">
        <v>4040066</v>
      </c>
      <c r="BH31" s="24" t="n">
        <f aca="false">(BG31+BF31)/AX31</f>
        <v>0.931454823211413</v>
      </c>
      <c r="BN31" s="6" t="str">
        <f aca="false">CONCATENATE("preprocessing/", A31, "/outputs/vcfutils_lpanamensis_v36/r1_trimmed_lpanamensis_v36_count.txt")</f>
        <v>preprocessing/TMRC20009/outputs/vcfutils_lpanamensis_v36/r1_trimmed_lpanamensis_v36_count.txt</v>
      </c>
      <c r="BO31" s="6" t="str">
        <f aca="false">CONCATENATE("preprocessing/", A31, "/outputs/40freebayes_lpanamensis_v36/all_tags.txt.xz")</f>
        <v>preprocessing/TMRC20009/outputs/40freebayes_lpanamensis_v36/all_tags.txt.xz</v>
      </c>
      <c r="BP31" s="1" t="n">
        <v>67</v>
      </c>
      <c r="BQ31" s="1" t="n">
        <v>479</v>
      </c>
      <c r="BR31" s="1" t="n">
        <v>773526</v>
      </c>
      <c r="BS31" s="1" t="n">
        <v>1</v>
      </c>
      <c r="BT31" s="1" t="s">
        <v>101</v>
      </c>
      <c r="BU31" s="1" t="s">
        <v>132</v>
      </c>
      <c r="BW31" s="1" t="s">
        <v>226</v>
      </c>
      <c r="BY31" s="1" t="s">
        <v>132</v>
      </c>
    </row>
    <row r="32" customFormat="false" ht="15" hidden="false" customHeight="false" outlineLevel="0" collapsed="false">
      <c r="A32" s="38" t="s">
        <v>227</v>
      </c>
      <c r="B32" s="1" t="n">
        <v>11026</v>
      </c>
      <c r="C32" s="1" t="s">
        <v>76</v>
      </c>
      <c r="D32" s="1" t="s">
        <v>77</v>
      </c>
      <c r="E32" s="19" t="s">
        <v>78</v>
      </c>
      <c r="F32" s="1" t="n">
        <v>11026</v>
      </c>
      <c r="G32" s="20" t="s">
        <v>79</v>
      </c>
      <c r="H32" s="1" t="s">
        <v>80</v>
      </c>
      <c r="I32" s="1" t="s">
        <v>81</v>
      </c>
      <c r="J32" s="1" t="n">
        <v>2</v>
      </c>
      <c r="K32" s="1" t="s">
        <v>218</v>
      </c>
      <c r="L32" s="1" t="s">
        <v>83</v>
      </c>
      <c r="M32" s="1" t="s">
        <v>84</v>
      </c>
      <c r="N32" s="21" t="s">
        <v>85</v>
      </c>
      <c r="O32" s="1" t="s">
        <v>86</v>
      </c>
      <c r="P32" s="20" t="s">
        <v>87</v>
      </c>
      <c r="Q32" s="22" t="n">
        <v>0.46</v>
      </c>
      <c r="R32" s="21" t="s">
        <v>228</v>
      </c>
      <c r="S32" s="21" t="s">
        <v>89</v>
      </c>
      <c r="T32" s="21" t="s">
        <v>90</v>
      </c>
      <c r="U32" s="18" t="n">
        <v>20190127</v>
      </c>
      <c r="V32" s="18" t="n">
        <v>20200128</v>
      </c>
      <c r="W32" s="1" t="n">
        <v>215</v>
      </c>
      <c r="X32" s="18" t="s">
        <v>91</v>
      </c>
      <c r="Y32" s="18" t="s">
        <v>107</v>
      </c>
      <c r="Z32" s="18" t="s">
        <v>107</v>
      </c>
      <c r="AA32" s="18" t="s">
        <v>107</v>
      </c>
      <c r="AB32" s="18" t="n">
        <v>30</v>
      </c>
      <c r="AC32" s="29" t="n">
        <f aca="false">AB32-(1.5+AF32)</f>
        <v>26.1744186046512</v>
      </c>
      <c r="AD32" s="18" t="n">
        <v>20200204</v>
      </c>
      <c r="AE32" s="18" t="n">
        <v>20200205</v>
      </c>
      <c r="AF32" s="29" t="n">
        <v>2.32558139534884</v>
      </c>
      <c r="AG32" s="18" t="n">
        <v>0.5</v>
      </c>
      <c r="AH32" s="18" t="s">
        <v>85</v>
      </c>
      <c r="AI32" s="18" t="n">
        <v>18</v>
      </c>
      <c r="AJ32" s="1" t="str">
        <f aca="false">VLOOKUP(AI32, Indexes!$A$2:$B$49, 2)</f>
        <v>GTCCGC</v>
      </c>
      <c r="AK32" s="18" t="n">
        <v>28</v>
      </c>
      <c r="AL32" s="18" t="n">
        <v>15</v>
      </c>
      <c r="AM32" s="18" t="n">
        <v>20200217</v>
      </c>
      <c r="AP32" s="1" t="s">
        <v>229</v>
      </c>
      <c r="AQ32" s="1" t="n">
        <v>36.5</v>
      </c>
      <c r="AR32" s="1" t="n">
        <f aca="false">(100 * 2)/AQ32</f>
        <v>5.47945205479452</v>
      </c>
      <c r="AS32" s="1" t="n">
        <f aca="false">100-AR32</f>
        <v>94.5205479452055</v>
      </c>
      <c r="AT32" s="1" t="s">
        <v>225</v>
      </c>
      <c r="AV32" s="1" t="n">
        <v>20200910</v>
      </c>
      <c r="AW32" s="5" t="n">
        <v>45220396</v>
      </c>
      <c r="AX32" s="5" t="n">
        <v>34652404</v>
      </c>
      <c r="AY32" s="24" t="n">
        <f aca="false">AX32/AW32</f>
        <v>0.766300321651319</v>
      </c>
      <c r="AZ32" s="1" t="str">
        <f aca="false">CONCATENATE("preprocessing/",A32, "/outputs/salmon_lpanamensis_v36/quant.sf")</f>
        <v>preprocessing/TMRC20010/outputs/salmon_lpanamensis_v36/quant.sf</v>
      </c>
      <c r="BE32" s="1" t="str">
        <f aca="false">CONCATENATE("preprocessing/", A32, "/outputs/03hisat2_lpanamensis_v36/sno_gene_ID.count.xz")</f>
        <v>preprocessing/TMRC20010/outputs/03hisat2_lpanamensis_v36/sno_gene_ID.count.xz</v>
      </c>
      <c r="BF32" s="5" t="n">
        <v>29309560</v>
      </c>
      <c r="BG32" s="5" t="n">
        <v>1737334</v>
      </c>
      <c r="BH32" s="24" t="n">
        <f aca="false">(BG32+BF32)/AX32</f>
        <v>0.895952096137399</v>
      </c>
      <c r="BN32" s="6" t="str">
        <f aca="false">CONCATENATE("preprocessing/", A32, "/outputs/vcfutils_lpanamensis_v36/r1_trimmed_lpanamensis_v36_count.txt")</f>
        <v>preprocessing/TMRC20010/outputs/vcfutils_lpanamensis_v36/r1_trimmed_lpanamensis_v36_count.txt</v>
      </c>
      <c r="BO32" s="6" t="str">
        <f aca="false">CONCATENATE("preprocessing/", A32, "/outputs/40freebayes_lpanamensis_v36/all_tags.txt.xz")</f>
        <v>preprocessing/TMRC20010/outputs/40freebayes_lpanamensis_v36/all_tags.txt.xz</v>
      </c>
      <c r="BP32" s="1" t="n">
        <v>26</v>
      </c>
      <c r="BQ32" s="1" t="n">
        <v>369</v>
      </c>
      <c r="BR32" s="1" t="n">
        <v>571832</v>
      </c>
      <c r="BS32" s="1" t="n">
        <v>11</v>
      </c>
      <c r="BT32" s="1" t="s">
        <v>86</v>
      </c>
      <c r="BU32" s="1" t="s">
        <v>95</v>
      </c>
      <c r="BW32" s="1" t="s">
        <v>197</v>
      </c>
      <c r="BY32" s="1" t="s">
        <v>95</v>
      </c>
    </row>
    <row r="33" customFormat="false" ht="15" hidden="false" customHeight="false" outlineLevel="0" collapsed="false">
      <c r="A33" s="38" t="s">
        <v>230</v>
      </c>
      <c r="B33" s="1" t="n">
        <v>7158</v>
      </c>
      <c r="C33" s="1" t="s">
        <v>76</v>
      </c>
      <c r="D33" s="1" t="s">
        <v>77</v>
      </c>
      <c r="E33" s="19" t="s">
        <v>78</v>
      </c>
      <c r="F33" s="1" t="n">
        <v>7158</v>
      </c>
      <c r="G33" s="20" t="s">
        <v>79</v>
      </c>
      <c r="H33" s="1" t="s">
        <v>80</v>
      </c>
      <c r="I33" s="1" t="s">
        <v>81</v>
      </c>
      <c r="J33" s="1" t="n">
        <v>2</v>
      </c>
      <c r="K33" s="1" t="s">
        <v>218</v>
      </c>
      <c r="L33" s="1" t="s">
        <v>99</v>
      </c>
      <c r="M33" s="21" t="s">
        <v>100</v>
      </c>
      <c r="N33" s="21" t="s">
        <v>85</v>
      </c>
      <c r="O33" s="1" t="s">
        <v>86</v>
      </c>
      <c r="P33" s="20" t="s">
        <v>87</v>
      </c>
      <c r="Q33" s="22" t="n">
        <v>0.7</v>
      </c>
      <c r="R33" s="22" t="n">
        <v>0.18</v>
      </c>
      <c r="S33" s="21" t="s">
        <v>89</v>
      </c>
      <c r="T33" s="21" t="s">
        <v>90</v>
      </c>
      <c r="U33" s="18" t="n">
        <v>20190127</v>
      </c>
      <c r="V33" s="18" t="n">
        <v>20200128</v>
      </c>
      <c r="W33" s="1" t="n">
        <v>216</v>
      </c>
      <c r="X33" s="18" t="s">
        <v>91</v>
      </c>
      <c r="Y33" s="18" t="s">
        <v>107</v>
      </c>
      <c r="Z33" s="18" t="s">
        <v>107</v>
      </c>
      <c r="AA33" s="18" t="s">
        <v>107</v>
      </c>
      <c r="AB33" s="18" t="n">
        <v>30</v>
      </c>
      <c r="AC33" s="29" t="n">
        <f aca="false">AB33-(1.5+AF33)</f>
        <v>26.1851851851852</v>
      </c>
      <c r="AD33" s="18" t="n">
        <v>20200204</v>
      </c>
      <c r="AE33" s="18" t="n">
        <v>20200205</v>
      </c>
      <c r="AF33" s="29" t="n">
        <v>2.31481481481482</v>
      </c>
      <c r="AG33" s="18" t="n">
        <v>0.5</v>
      </c>
      <c r="AH33" s="18" t="s">
        <v>85</v>
      </c>
      <c r="AI33" s="18" t="n">
        <v>19</v>
      </c>
      <c r="AJ33" s="1" t="str">
        <f aca="false">VLOOKUP(AI33, Indexes!$A$2:$B$49, 2)</f>
        <v>GTGAAA</v>
      </c>
      <c r="AK33" s="18" t="n">
        <v>28</v>
      </c>
      <c r="AL33" s="18" t="n">
        <v>15</v>
      </c>
      <c r="AM33" s="18" t="n">
        <v>20200217</v>
      </c>
      <c r="AP33" s="1" t="s">
        <v>231</v>
      </c>
      <c r="AQ33" s="1" t="n">
        <v>34.5</v>
      </c>
      <c r="AR33" s="1" t="n">
        <f aca="false">(100 * 2)/AQ33</f>
        <v>5.79710144927536</v>
      </c>
      <c r="AS33" s="1" t="n">
        <f aca="false">100-AR33</f>
        <v>94.2028985507246</v>
      </c>
      <c r="AT33" s="1" t="s">
        <v>221</v>
      </c>
      <c r="AV33" s="1" t="n">
        <v>20200910</v>
      </c>
      <c r="AW33" s="5" t="n">
        <v>47738507</v>
      </c>
      <c r="AX33" s="5" t="n">
        <v>44173531</v>
      </c>
      <c r="AY33" s="24" t="n">
        <f aca="false">AX33/AW33</f>
        <v>0.925322842626813</v>
      </c>
      <c r="AZ33" s="1" t="str">
        <f aca="false">CONCATENATE("preprocessing/",A33, "/outputs/salmon_lpanamensis_v36/quant.sf")</f>
        <v>preprocessing/TMRC20016/outputs/salmon_lpanamensis_v36/quant.sf</v>
      </c>
      <c r="BE33" s="1" t="str">
        <f aca="false">CONCATENATE("preprocessing/", A33, "/outputs/03hisat2_lpanamensis_v36/sno_gene_ID.count.xz")</f>
        <v>preprocessing/TMRC20016/outputs/03hisat2_lpanamensis_v36/sno_gene_ID.count.xz</v>
      </c>
      <c r="BF33" s="5" t="n">
        <v>36718838</v>
      </c>
      <c r="BG33" s="5" t="n">
        <v>2483560</v>
      </c>
      <c r="BH33" s="24" t="n">
        <f aca="false">(BG33+BF33)/AX33</f>
        <v>0.88746353557292</v>
      </c>
      <c r="BN33" s="6" t="str">
        <f aca="false">CONCATENATE("preprocessing/", A33, "/outputs/vcfutils_lpanamensis_v36/r1_trimmed_lpanamensis_v36_count.txt")</f>
        <v>preprocessing/TMRC20016/outputs/vcfutils_lpanamensis_v36/r1_trimmed_lpanamensis_v36_count.txt</v>
      </c>
      <c r="BO33" s="6" t="str">
        <f aca="false">CONCATENATE("preprocessing/", A33, "/outputs/40freebayes_lpanamensis_v36/all_tags.txt.xz")</f>
        <v>preprocessing/TMRC20016/outputs/40freebayes_lpanamensis_v36/all_tags.txt.xz</v>
      </c>
      <c r="BP33" s="1" t="n">
        <v>54</v>
      </c>
      <c r="BQ33" s="1" t="n">
        <v>1130</v>
      </c>
      <c r="BR33" s="1" t="n">
        <v>711892</v>
      </c>
      <c r="BS33" s="1" t="n">
        <v>19</v>
      </c>
      <c r="BT33" s="1" t="s">
        <v>86</v>
      </c>
      <c r="BU33" s="1" t="s">
        <v>95</v>
      </c>
      <c r="BW33" s="1" t="s">
        <v>232</v>
      </c>
      <c r="BY33" s="1" t="s">
        <v>95</v>
      </c>
    </row>
    <row r="34" customFormat="false" ht="15" hidden="false" customHeight="false" outlineLevel="0" collapsed="false">
      <c r="A34" s="38" t="s">
        <v>233</v>
      </c>
      <c r="B34" s="1" t="n">
        <v>10977</v>
      </c>
      <c r="C34" s="1" t="s">
        <v>76</v>
      </c>
      <c r="D34" s="1" t="s">
        <v>77</v>
      </c>
      <c r="E34" s="19" t="s">
        <v>78</v>
      </c>
      <c r="F34" s="1" t="n">
        <v>10977</v>
      </c>
      <c r="G34" s="20" t="s">
        <v>79</v>
      </c>
      <c r="H34" s="1" t="s">
        <v>80</v>
      </c>
      <c r="I34" s="1" t="s">
        <v>81</v>
      </c>
      <c r="J34" s="1" t="n">
        <v>2</v>
      </c>
      <c r="K34" s="1" t="s">
        <v>218</v>
      </c>
      <c r="L34" s="1" t="s">
        <v>99</v>
      </c>
      <c r="M34" s="21" t="s">
        <v>100</v>
      </c>
      <c r="N34" s="21" t="s">
        <v>85</v>
      </c>
      <c r="O34" s="1" t="s">
        <v>101</v>
      </c>
      <c r="P34" s="20" t="s">
        <v>102</v>
      </c>
      <c r="Q34" s="22" t="n">
        <v>0.99</v>
      </c>
      <c r="R34" s="22" t="n">
        <v>0.99</v>
      </c>
      <c r="S34" s="26" t="s">
        <v>104</v>
      </c>
      <c r="T34" s="21" t="s">
        <v>90</v>
      </c>
      <c r="U34" s="18" t="n">
        <v>20190127</v>
      </c>
      <c r="V34" s="18" t="n">
        <v>20200128</v>
      </c>
      <c r="W34" s="1" t="n">
        <v>213</v>
      </c>
      <c r="X34" s="18" t="s">
        <v>91</v>
      </c>
      <c r="Y34" s="18" t="s">
        <v>107</v>
      </c>
      <c r="Z34" s="18" t="s">
        <v>107</v>
      </c>
      <c r="AA34" s="18" t="s">
        <v>107</v>
      </c>
      <c r="AB34" s="18" t="n">
        <v>30</v>
      </c>
      <c r="AC34" s="29" t="n">
        <f aca="false">AB34-(1.5+AF34)</f>
        <v>26.1525821596244</v>
      </c>
      <c r="AD34" s="18" t="n">
        <v>20200204</v>
      </c>
      <c r="AE34" s="18" t="n">
        <v>20200205</v>
      </c>
      <c r="AF34" s="29" t="n">
        <v>2.34741784037559</v>
      </c>
      <c r="AG34" s="18" t="n">
        <v>0.5</v>
      </c>
      <c r="AH34" s="18" t="s">
        <v>85</v>
      </c>
      <c r="AI34" s="18" t="n">
        <v>20</v>
      </c>
      <c r="AJ34" s="1" t="str">
        <f aca="false">VLOOKUP(AI34, Indexes!$A$2:$B$49, 2)</f>
        <v>GTGGCC</v>
      </c>
      <c r="AK34" s="18" t="n">
        <v>28</v>
      </c>
      <c r="AL34" s="18" t="n">
        <v>15</v>
      </c>
      <c r="AM34" s="18" t="n">
        <v>20200217</v>
      </c>
      <c r="AP34" s="1" t="s">
        <v>234</v>
      </c>
      <c r="AQ34" s="1" t="n">
        <v>75.7</v>
      </c>
      <c r="AR34" s="1" t="n">
        <f aca="false">(100 * 2)/AQ34</f>
        <v>2.64200792602378</v>
      </c>
      <c r="AS34" s="1" t="n">
        <f aca="false">100-AR34</f>
        <v>97.3579920739762</v>
      </c>
      <c r="AT34" s="1" t="s">
        <v>225</v>
      </c>
      <c r="AV34" s="1" t="n">
        <v>20200910</v>
      </c>
      <c r="AW34" s="5" t="n">
        <v>35973380</v>
      </c>
      <c r="AX34" s="5" t="n">
        <v>27724705</v>
      </c>
      <c r="AY34" s="24" t="n">
        <f aca="false">AX34/AW34</f>
        <v>0.770700584710139</v>
      </c>
      <c r="AZ34" s="1" t="str">
        <f aca="false">CONCATENATE("preprocessing/",A34, "/outputs/salmon_lpanamensis_v36/quant.sf")</f>
        <v>preprocessing/TMRC20011/outputs/salmon_lpanamensis_v36/quant.sf</v>
      </c>
      <c r="BE34" s="1" t="str">
        <f aca="false">CONCATENATE("preprocessing/", A34, "/outputs/03hisat2_lpanamensis_v36/sno_gene_ID.count.xz")</f>
        <v>preprocessing/TMRC20011/outputs/03hisat2_lpanamensis_v36/sno_gene_ID.count.xz</v>
      </c>
      <c r="BF34" s="5" t="n">
        <v>24279823</v>
      </c>
      <c r="BG34" s="5" t="n">
        <v>1580797</v>
      </c>
      <c r="BH34" s="24" t="n">
        <f aca="false">(BG34+BF34)/AX34</f>
        <v>0.93276447846785</v>
      </c>
      <c r="BN34" s="6" t="str">
        <f aca="false">CONCATENATE("preprocessing/", A34, "/outputs/vcfutils_lpanamensis_v36/r1_trimmed_lpanamensis_v36_count.txt")</f>
        <v>preprocessing/TMRC20011/outputs/vcfutils_lpanamensis_v36/r1_trimmed_lpanamensis_v36_count.txt</v>
      </c>
      <c r="BO34" s="6" t="str">
        <f aca="false">CONCATENATE("preprocessing/", A34, "/outputs/40freebayes_lpanamensis_v36/all_tags.txt.xz")</f>
        <v>preprocessing/TMRC20011/outputs/40freebayes_lpanamensis_v36/all_tags.txt.xz</v>
      </c>
      <c r="BP34" s="1" t="n">
        <v>10</v>
      </c>
      <c r="BQ34" s="1" t="n">
        <v>163</v>
      </c>
      <c r="BR34" s="1" t="n">
        <v>487065</v>
      </c>
      <c r="BS34" s="1" t="n">
        <v>2</v>
      </c>
      <c r="BT34" s="1" t="s">
        <v>101</v>
      </c>
      <c r="BU34" s="1" t="s">
        <v>132</v>
      </c>
      <c r="BW34" s="1" t="s">
        <v>235</v>
      </c>
      <c r="BY34" s="1" t="s">
        <v>132</v>
      </c>
    </row>
    <row r="35" customFormat="false" ht="15" hidden="false" customHeight="false" outlineLevel="0" collapsed="false">
      <c r="A35" s="38" t="s">
        <v>236</v>
      </c>
      <c r="B35" s="1" t="n">
        <v>11075</v>
      </c>
      <c r="C35" s="1" t="s">
        <v>76</v>
      </c>
      <c r="D35" s="1" t="s">
        <v>77</v>
      </c>
      <c r="E35" s="19" t="s">
        <v>78</v>
      </c>
      <c r="F35" s="1" t="n">
        <v>11075</v>
      </c>
      <c r="G35" s="20" t="s">
        <v>79</v>
      </c>
      <c r="H35" s="1" t="s">
        <v>80</v>
      </c>
      <c r="I35" s="1" t="s">
        <v>81</v>
      </c>
      <c r="J35" s="1" t="n">
        <v>2</v>
      </c>
      <c r="K35" s="1" t="s">
        <v>218</v>
      </c>
      <c r="L35" s="1" t="s">
        <v>83</v>
      </c>
      <c r="M35" s="1" t="s">
        <v>84</v>
      </c>
      <c r="N35" s="21" t="s">
        <v>85</v>
      </c>
      <c r="O35" s="1" t="s">
        <v>101</v>
      </c>
      <c r="P35" s="20" t="s">
        <v>102</v>
      </c>
      <c r="Q35" s="22" t="n">
        <v>0.99</v>
      </c>
      <c r="R35" s="22" t="n">
        <v>0.97</v>
      </c>
      <c r="S35" s="26" t="s">
        <v>104</v>
      </c>
      <c r="T35" s="21" t="s">
        <v>90</v>
      </c>
      <c r="U35" s="18" t="n">
        <v>20190127</v>
      </c>
      <c r="V35" s="18" t="n">
        <v>20200128</v>
      </c>
      <c r="W35" s="1" t="n">
        <v>344</v>
      </c>
      <c r="X35" s="18" t="s">
        <v>91</v>
      </c>
      <c r="Y35" s="18" t="s">
        <v>107</v>
      </c>
      <c r="Z35" s="18" t="s">
        <v>107</v>
      </c>
      <c r="AA35" s="18" t="s">
        <v>107</v>
      </c>
      <c r="AB35" s="18" t="n">
        <v>30</v>
      </c>
      <c r="AC35" s="29" t="n">
        <f aca="false">AB35-(1.5+AF35)</f>
        <v>27.046511627907</v>
      </c>
      <c r="AD35" s="18" t="n">
        <v>20200204</v>
      </c>
      <c r="AE35" s="18" t="n">
        <v>20200205</v>
      </c>
      <c r="AF35" s="29" t="n">
        <v>1.45348837209302</v>
      </c>
      <c r="AG35" s="18" t="n">
        <v>0.5</v>
      </c>
      <c r="AH35" s="18" t="s">
        <v>85</v>
      </c>
      <c r="AI35" s="18" t="n">
        <v>21</v>
      </c>
      <c r="AJ35" s="1" t="str">
        <f aca="false">VLOOKUP(AI35, Indexes!$A$2:$B$49, 2)</f>
        <v>GTTTCG</v>
      </c>
      <c r="AK35" s="18" t="n">
        <v>28</v>
      </c>
      <c r="AL35" s="18" t="n">
        <v>15</v>
      </c>
      <c r="AM35" s="18" t="n">
        <v>20200217</v>
      </c>
      <c r="AP35" s="1" t="s">
        <v>237</v>
      </c>
      <c r="AQ35" s="1" t="n">
        <v>73.9</v>
      </c>
      <c r="AR35" s="1" t="n">
        <f aca="false">(100 * 2)/AQ35</f>
        <v>2.7063599458728</v>
      </c>
      <c r="AS35" s="1" t="n">
        <f aca="false">100-AR35</f>
        <v>97.2936400541272</v>
      </c>
      <c r="AT35" s="1" t="s">
        <v>225</v>
      </c>
      <c r="AV35" s="1" t="n">
        <v>20200910</v>
      </c>
      <c r="AW35" s="5" t="n">
        <v>43280128</v>
      </c>
      <c r="AX35" s="5" t="n">
        <v>30931651</v>
      </c>
      <c r="AY35" s="24" t="n">
        <f aca="false">AX35/AW35</f>
        <v>0.714684831800867</v>
      </c>
      <c r="AZ35" s="1" t="str">
        <f aca="false">CONCATENATE("preprocessing/",A35, "/outputs/salmon_lpanamensis_v36/quant.sf")</f>
        <v>preprocessing/TMRC20012/outputs/salmon_lpanamensis_v36/quant.sf</v>
      </c>
      <c r="BE35" s="1" t="str">
        <f aca="false">CONCATENATE("preprocessing/", A35, "/outputs/03hisat2_lpanamensis_v36/sno_gene_ID.count.xz")</f>
        <v>preprocessing/TMRC20012/outputs/03hisat2_lpanamensis_v36/sno_gene_ID.count.xz</v>
      </c>
      <c r="BF35" s="5" t="n">
        <v>184723</v>
      </c>
      <c r="BG35" s="5" t="n">
        <v>19166</v>
      </c>
      <c r="BH35" s="39" t="n">
        <f aca="false">(BG35+BF35)/AX35</f>
        <v>0.00659159771329374</v>
      </c>
      <c r="BK35" s="1" t="n">
        <v>22441366</v>
      </c>
      <c r="BL35" s="1" t="n">
        <v>5406308</v>
      </c>
      <c r="BM35" s="39" t="n">
        <f aca="false">(BK35+BL35)/AX35</f>
        <v>0.900297045249864</v>
      </c>
      <c r="BN35" s="6" t="str">
        <f aca="false">CONCATENATE("preprocessing/", A35, "/outputs/vcfutils_lpanamensis_v36/r1_trimmed_lpanamensis_v36_count.txt")</f>
        <v>preprocessing/TMRC20012/outputs/vcfutils_lpanamensis_v36/r1_trimmed_lpanamensis_v36_count.txt</v>
      </c>
      <c r="BO35" s="6" t="str">
        <f aca="false">CONCATENATE("preprocessing/", A35, "/outputs/40freebayes_lpanamensis_v36/all_tags.txt.xz")</f>
        <v>preprocessing/TMRC20012/outputs/40freebayes_lpanamensis_v36/all_tags.txt.xz</v>
      </c>
      <c r="BP35" s="1" t="n">
        <v>20</v>
      </c>
      <c r="BQ35" s="1" t="n">
        <v>162</v>
      </c>
      <c r="BR35" s="1" t="n">
        <v>494814</v>
      </c>
      <c r="BS35" s="1" t="n">
        <v>0</v>
      </c>
      <c r="BT35" s="1" t="s">
        <v>101</v>
      </c>
      <c r="BU35" s="2" t="s">
        <v>132</v>
      </c>
      <c r="BV35" s="1" t="s">
        <v>238</v>
      </c>
      <c r="BW35" s="1" t="s">
        <v>97</v>
      </c>
      <c r="BY35" s="1" t="s">
        <v>132</v>
      </c>
    </row>
    <row r="36" customFormat="false" ht="15" hidden="false" customHeight="false" outlineLevel="0" collapsed="false">
      <c r="A36" s="38" t="s">
        <v>239</v>
      </c>
      <c r="B36" s="1" t="n">
        <v>11024</v>
      </c>
      <c r="C36" s="1" t="s">
        <v>76</v>
      </c>
      <c r="D36" s="1" t="s">
        <v>77</v>
      </c>
      <c r="E36" s="19" t="s">
        <v>78</v>
      </c>
      <c r="F36" s="1" t="n">
        <v>11024</v>
      </c>
      <c r="G36" s="20" t="s">
        <v>79</v>
      </c>
      <c r="H36" s="1" t="s">
        <v>80</v>
      </c>
      <c r="I36" s="1" t="s">
        <v>81</v>
      </c>
      <c r="J36" s="1" t="n">
        <v>2</v>
      </c>
      <c r="K36" s="1" t="s">
        <v>218</v>
      </c>
      <c r="L36" s="1" t="s">
        <v>83</v>
      </c>
      <c r="M36" s="1" t="s">
        <v>84</v>
      </c>
      <c r="N36" s="21" t="s">
        <v>85</v>
      </c>
      <c r="O36" s="1" t="s">
        <v>86</v>
      </c>
      <c r="P36" s="20" t="s">
        <v>87</v>
      </c>
      <c r="Q36" s="22" t="n">
        <v>0.45</v>
      </c>
      <c r="R36" s="22" t="n">
        <v>0.59</v>
      </c>
      <c r="S36" s="21" t="s">
        <v>89</v>
      </c>
      <c r="T36" s="21" t="s">
        <v>90</v>
      </c>
      <c r="U36" s="18" t="n">
        <v>20190127</v>
      </c>
      <c r="V36" s="18" t="n">
        <v>20200128</v>
      </c>
      <c r="W36" s="1" t="n">
        <v>242</v>
      </c>
      <c r="X36" s="18" t="s">
        <v>91</v>
      </c>
      <c r="Y36" s="18" t="s">
        <v>107</v>
      </c>
      <c r="Z36" s="18" t="s">
        <v>107</v>
      </c>
      <c r="AA36" s="18" t="s">
        <v>107</v>
      </c>
      <c r="AB36" s="18" t="n">
        <v>30</v>
      </c>
      <c r="AC36" s="29" t="n">
        <f aca="false">AB36-(1.5+AF36)</f>
        <v>26.4338842975207</v>
      </c>
      <c r="AD36" s="18" t="n">
        <v>20200204</v>
      </c>
      <c r="AE36" s="18" t="n">
        <v>20200205</v>
      </c>
      <c r="AF36" s="29" t="n">
        <v>2.06611570247934</v>
      </c>
      <c r="AG36" s="18" t="n">
        <v>0.5</v>
      </c>
      <c r="AH36" s="18" t="s">
        <v>85</v>
      </c>
      <c r="AI36" s="18" t="n">
        <v>22</v>
      </c>
      <c r="AJ36" s="1" t="str">
        <f aca="false">VLOOKUP(AI36, Indexes!$A$2:$B$49, 2)</f>
        <v>CGTACG</v>
      </c>
      <c r="AK36" s="18" t="n">
        <v>28</v>
      </c>
      <c r="AL36" s="18" t="n">
        <v>15</v>
      </c>
      <c r="AM36" s="18" t="n">
        <v>20200217</v>
      </c>
      <c r="AP36" s="1" t="s">
        <v>240</v>
      </c>
      <c r="AQ36" s="1" t="n">
        <v>29.2</v>
      </c>
      <c r="AR36" s="1" t="n">
        <f aca="false">(100 * 2)/AQ36</f>
        <v>6.84931506849315</v>
      </c>
      <c r="AS36" s="1" t="n">
        <f aca="false">100-AR36</f>
        <v>93.1506849315069</v>
      </c>
      <c r="AT36" s="1" t="s">
        <v>225</v>
      </c>
      <c r="AV36" s="1" t="n">
        <v>20200910</v>
      </c>
      <c r="AW36" s="5" t="n">
        <v>56659791</v>
      </c>
      <c r="AX36" s="5" t="n">
        <v>43423737</v>
      </c>
      <c r="AY36" s="24" t="n">
        <f aca="false">AX36/AW36</f>
        <v>0.766394231846002</v>
      </c>
      <c r="AZ36" s="1" t="str">
        <f aca="false">CONCATENATE("preprocessing/",A36, "/outputs/salmon_lpanamensis_v36/quant.sf")</f>
        <v>preprocessing/TMRC20013/outputs/salmon_lpanamensis_v36/quant.sf</v>
      </c>
      <c r="BE36" s="1" t="str">
        <f aca="false">CONCATENATE("preprocessing/", A36, "/outputs/03hisat2_lpanamensis_v36/sno_gene_ID.count.xz")</f>
        <v>preprocessing/TMRC20013/outputs/03hisat2_lpanamensis_v36/sno_gene_ID.count.xz</v>
      </c>
      <c r="BF36" s="5" t="n">
        <v>36078766</v>
      </c>
      <c r="BG36" s="5" t="n">
        <v>2448643</v>
      </c>
      <c r="BH36" s="24" t="n">
        <f aca="false">(BG36+BF36)/AX36</f>
        <v>0.887243053263702</v>
      </c>
      <c r="BN36" s="6" t="str">
        <f aca="false">CONCATENATE("preprocessing/", A36, "/outputs/vcfutils_lpanamensis_v36/r1_trimmed_lpanamensis_v36_count.txt")</f>
        <v>preprocessing/TMRC20013/outputs/vcfutils_lpanamensis_v36/r1_trimmed_lpanamensis_v36_count.txt</v>
      </c>
      <c r="BO36" s="6" t="str">
        <f aca="false">CONCATENATE("preprocessing/", A36, "/outputs/40freebayes_lpanamensis_v36/all_tags.txt.xz")</f>
        <v>preprocessing/TMRC20013/outputs/40freebayes_lpanamensis_v36/all_tags.txt.xz</v>
      </c>
      <c r="BP36" s="1" t="n">
        <v>103</v>
      </c>
      <c r="BQ36" s="1" t="n">
        <v>245</v>
      </c>
      <c r="BR36" s="1" t="n">
        <v>687366</v>
      </c>
      <c r="BS36" s="1" t="n">
        <v>2</v>
      </c>
      <c r="BT36" s="1" t="s">
        <v>86</v>
      </c>
      <c r="BU36" s="1" t="s">
        <v>95</v>
      </c>
      <c r="BW36" s="1" t="s">
        <v>197</v>
      </c>
      <c r="BY36" s="1" t="s">
        <v>95</v>
      </c>
    </row>
    <row r="37" customFormat="false" ht="15" hidden="false" customHeight="false" outlineLevel="0" collapsed="false">
      <c r="A37" s="38" t="s">
        <v>241</v>
      </c>
      <c r="B37" s="1" t="n">
        <v>11031</v>
      </c>
      <c r="C37" s="1" t="s">
        <v>76</v>
      </c>
      <c r="D37" s="1" t="s">
        <v>77</v>
      </c>
      <c r="E37" s="19" t="s">
        <v>78</v>
      </c>
      <c r="F37" s="1" t="n">
        <v>11031</v>
      </c>
      <c r="G37" s="20" t="s">
        <v>79</v>
      </c>
      <c r="H37" s="1" t="s">
        <v>80</v>
      </c>
      <c r="I37" s="1" t="s">
        <v>81</v>
      </c>
      <c r="J37" s="1" t="n">
        <v>2</v>
      </c>
      <c r="K37" s="1" t="s">
        <v>218</v>
      </c>
      <c r="L37" s="33" t="s">
        <v>99</v>
      </c>
      <c r="M37" s="33" t="s">
        <v>100</v>
      </c>
      <c r="N37" s="21" t="s">
        <v>85</v>
      </c>
      <c r="O37" s="1" t="s">
        <v>101</v>
      </c>
      <c r="P37" s="20" t="s">
        <v>102</v>
      </c>
      <c r="Q37" s="22" t="n">
        <v>0.98</v>
      </c>
      <c r="R37" s="22" t="n">
        <v>0.95</v>
      </c>
      <c r="S37" s="26" t="s">
        <v>104</v>
      </c>
      <c r="T37" s="21" t="s">
        <v>90</v>
      </c>
      <c r="U37" s="18" t="n">
        <v>20190127</v>
      </c>
      <c r="V37" s="18" t="n">
        <v>20200128</v>
      </c>
      <c r="W37" s="1" t="n">
        <v>160</v>
      </c>
      <c r="X37" s="18" t="s">
        <v>91</v>
      </c>
      <c r="Y37" s="18" t="s">
        <v>107</v>
      </c>
      <c r="Z37" s="18" t="s">
        <v>107</v>
      </c>
      <c r="AA37" s="18" t="s">
        <v>107</v>
      </c>
      <c r="AB37" s="18" t="n">
        <v>30</v>
      </c>
      <c r="AC37" s="29" t="n">
        <f aca="false">AB37-(1.5+AF37)</f>
        <v>25.375</v>
      </c>
      <c r="AD37" s="18" t="n">
        <v>20200204</v>
      </c>
      <c r="AE37" s="18" t="n">
        <v>20200205</v>
      </c>
      <c r="AF37" s="29" t="n">
        <v>3.125</v>
      </c>
      <c r="AG37" s="18" t="n">
        <v>0.5</v>
      </c>
      <c r="AH37" s="18" t="s">
        <v>85</v>
      </c>
      <c r="AI37" s="18" t="n">
        <v>23</v>
      </c>
      <c r="AJ37" s="1" t="str">
        <f aca="false">VLOOKUP(AI37, Indexes!$A$2:$B$49, 2)</f>
        <v>GAGTGG</v>
      </c>
      <c r="AK37" s="18" t="n">
        <v>28</v>
      </c>
      <c r="AL37" s="18" t="n">
        <v>15</v>
      </c>
      <c r="AM37" s="18" t="n">
        <v>20200217</v>
      </c>
      <c r="AP37" s="1" t="s">
        <v>242</v>
      </c>
      <c r="AQ37" s="1" t="n">
        <v>69.3</v>
      </c>
      <c r="AR37" s="1" t="n">
        <f aca="false">(100 * 2)/AQ37</f>
        <v>2.88600288600289</v>
      </c>
      <c r="AS37" s="1" t="n">
        <f aca="false">100-AR37</f>
        <v>97.1139971139971</v>
      </c>
      <c r="AT37" s="1" t="s">
        <v>221</v>
      </c>
      <c r="AV37" s="1" t="n">
        <v>20200910</v>
      </c>
      <c r="AW37" s="5" t="n">
        <v>78049515</v>
      </c>
      <c r="AX37" s="5" t="n">
        <v>72570382</v>
      </c>
      <c r="AY37" s="24" t="n">
        <f aca="false">AX37/AW37</f>
        <v>0.929799269092191</v>
      </c>
      <c r="AZ37" s="1" t="str">
        <f aca="false">CONCATENATE("preprocessing/",A37, "/outputs/salmon_lpanamensis_v36/quant.sf")</f>
        <v>preprocessing/TMRC20017/outputs/salmon_lpanamensis_v36/quant.sf</v>
      </c>
      <c r="BE37" s="1" t="str">
        <f aca="false">CONCATENATE("preprocessing/", A37, "/outputs/03hisat2_lpanamensis_v36/sno_gene_ID.count.xz")</f>
        <v>preprocessing/TMRC20017/outputs/03hisat2_lpanamensis_v36/sno_gene_ID.count.xz</v>
      </c>
      <c r="BF37" s="5" t="n">
        <v>62667129</v>
      </c>
      <c r="BG37" s="5" t="n">
        <v>4654064</v>
      </c>
      <c r="BH37" s="24" t="n">
        <f aca="false">(BG37+BF37)/AX37</f>
        <v>0.927667612387654</v>
      </c>
      <c r="BN37" s="6" t="str">
        <f aca="false">CONCATENATE("preprocessing/", A37, "/outputs/vcfutils_lpanamensis_v36/r1_trimmed_lpanamensis_v36_count.txt")</f>
        <v>preprocessing/TMRC20017/outputs/vcfutils_lpanamensis_v36/r1_trimmed_lpanamensis_v36_count.txt</v>
      </c>
      <c r="BO37" s="6" t="str">
        <f aca="false">CONCATENATE("preprocessing/", A37, "/outputs/40freebayes_lpanamensis_v36/all_tags.txt.xz")</f>
        <v>preprocessing/TMRC20017/outputs/40freebayes_lpanamensis_v36/all_tags.txt.xz</v>
      </c>
      <c r="BP37" s="1" t="n">
        <v>77</v>
      </c>
      <c r="BQ37" s="1" t="n">
        <v>464</v>
      </c>
      <c r="BR37" s="1" t="n">
        <v>1190838</v>
      </c>
      <c r="BS37" s="1" t="n">
        <v>467</v>
      </c>
      <c r="BT37" s="1" t="s">
        <v>101</v>
      </c>
      <c r="BU37" s="1" t="s">
        <v>132</v>
      </c>
      <c r="BW37" s="1" t="s">
        <v>243</v>
      </c>
      <c r="BY37" s="1" t="s">
        <v>132</v>
      </c>
    </row>
    <row r="38" customFormat="false" ht="15" hidden="false" customHeight="false" outlineLevel="0" collapsed="false">
      <c r="A38" s="38" t="s">
        <v>244</v>
      </c>
      <c r="B38" s="1" t="n">
        <v>11006</v>
      </c>
      <c r="C38" s="1" t="s">
        <v>76</v>
      </c>
      <c r="D38" s="1" t="s">
        <v>77</v>
      </c>
      <c r="E38" s="19" t="s">
        <v>78</v>
      </c>
      <c r="F38" s="1" t="n">
        <v>11006</v>
      </c>
      <c r="G38" s="20" t="s">
        <v>79</v>
      </c>
      <c r="H38" s="1" t="s">
        <v>80</v>
      </c>
      <c r="I38" s="1" t="s">
        <v>81</v>
      </c>
      <c r="J38" s="1" t="n">
        <v>2</v>
      </c>
      <c r="K38" s="1" t="s">
        <v>218</v>
      </c>
      <c r="L38" s="1" t="s">
        <v>83</v>
      </c>
      <c r="M38" s="1" t="s">
        <v>84</v>
      </c>
      <c r="N38" s="21" t="s">
        <v>85</v>
      </c>
      <c r="O38" s="1" t="s">
        <v>101</v>
      </c>
      <c r="P38" s="20" t="s">
        <v>102</v>
      </c>
      <c r="Q38" s="22" t="n">
        <v>0.99</v>
      </c>
      <c r="R38" s="22" t="n">
        <v>0.91</v>
      </c>
      <c r="S38" s="26" t="s">
        <v>104</v>
      </c>
      <c r="T38" s="21" t="s">
        <v>90</v>
      </c>
      <c r="U38" s="18" t="n">
        <v>20190127</v>
      </c>
      <c r="V38" s="18" t="n">
        <v>20200128</v>
      </c>
      <c r="W38" s="1" t="n">
        <v>191</v>
      </c>
      <c r="X38" s="18" t="s">
        <v>91</v>
      </c>
      <c r="Y38" s="18" t="s">
        <v>107</v>
      </c>
      <c r="Z38" s="18" t="s">
        <v>107</v>
      </c>
      <c r="AA38" s="18" t="s">
        <v>107</v>
      </c>
      <c r="AB38" s="18" t="n">
        <v>30</v>
      </c>
      <c r="AC38" s="29" t="n">
        <f aca="false">AB38-(1.5+AF38)</f>
        <v>25.8821989528796</v>
      </c>
      <c r="AD38" s="18" t="n">
        <v>20200204</v>
      </c>
      <c r="AE38" s="18" t="n">
        <v>20200205</v>
      </c>
      <c r="AF38" s="29" t="n">
        <v>2.61780104712042</v>
      </c>
      <c r="AG38" s="18" t="n">
        <v>0.5</v>
      </c>
      <c r="AH38" s="18" t="s">
        <v>85</v>
      </c>
      <c r="AI38" s="18" t="n">
        <v>25</v>
      </c>
      <c r="AJ38" s="1" t="str">
        <f aca="false">VLOOKUP(AI38, Indexes!$A$2:$B$49, 2)</f>
        <v>ACTGAT</v>
      </c>
      <c r="AK38" s="18" t="n">
        <v>28</v>
      </c>
      <c r="AL38" s="18" t="n">
        <v>15</v>
      </c>
      <c r="AM38" s="18" t="n">
        <v>20200217</v>
      </c>
      <c r="AP38" s="1" t="s">
        <v>245</v>
      </c>
      <c r="AQ38" s="1" t="n">
        <v>66.1</v>
      </c>
      <c r="AR38" s="1" t="n">
        <f aca="false">(100 * 2)/AQ38</f>
        <v>3.02571860816944</v>
      </c>
      <c r="AS38" s="1" t="n">
        <f aca="false">100-AR38</f>
        <v>96.9742813918306</v>
      </c>
      <c r="AT38" s="1" t="s">
        <v>225</v>
      </c>
      <c r="AV38" s="1" t="n">
        <v>20200910</v>
      </c>
      <c r="AW38" s="5" t="n">
        <v>65018158</v>
      </c>
      <c r="AX38" s="5" t="n">
        <v>50191147</v>
      </c>
      <c r="AY38" s="24" t="n">
        <f aca="false">AX38/AW38</f>
        <v>0.771955843473757</v>
      </c>
      <c r="AZ38" s="1" t="str">
        <f aca="false">CONCATENATE("preprocessing/",A38, "/outputs/salmon_lpanamensis_v36/quant.sf")</f>
        <v>preprocessing/TMRC20014/outputs/salmon_lpanamensis_v36/quant.sf</v>
      </c>
      <c r="BE38" s="1" t="str">
        <f aca="false">CONCATENATE("preprocessing/", A38, "/outputs/03hisat2_lpanamensis_v36/sno_gene_ID.count.xz")</f>
        <v>preprocessing/TMRC20014/outputs/03hisat2_lpanamensis_v36/sno_gene_ID.count.xz</v>
      </c>
      <c r="BF38" s="5" t="n">
        <v>43198085</v>
      </c>
      <c r="BG38" s="5" t="n">
        <v>3424657</v>
      </c>
      <c r="BH38" s="24" t="n">
        <f aca="false">(BG38+BF38)/AX38</f>
        <v>0.928903696900969</v>
      </c>
      <c r="BN38" s="6" t="str">
        <f aca="false">CONCATENATE("preprocessing/", A38, "/outputs/vcfutils_lpanamensis_v36/r1_trimmed_lpanamensis_v36_count.txt")</f>
        <v>preprocessing/TMRC20014/outputs/vcfutils_lpanamensis_v36/r1_trimmed_lpanamensis_v36_count.txt</v>
      </c>
      <c r="BO38" s="6" t="str">
        <f aca="false">CONCATENATE("preprocessing/", A38, "/outputs/40freebayes_lpanamensis_v36/all_tags.txt.xz")</f>
        <v>preprocessing/TMRC20014/outputs/40freebayes_lpanamensis_v36/all_tags.txt.xz</v>
      </c>
      <c r="BP38" s="1" t="n">
        <v>32</v>
      </c>
      <c r="BQ38" s="1" t="n">
        <v>238</v>
      </c>
      <c r="BR38" s="1" t="n">
        <v>829951</v>
      </c>
      <c r="BS38" s="1" t="n">
        <v>2</v>
      </c>
      <c r="BT38" s="1" t="s">
        <v>101</v>
      </c>
      <c r="BU38" s="1" t="s">
        <v>132</v>
      </c>
      <c r="BW38" s="1" t="s">
        <v>235</v>
      </c>
      <c r="BY38" s="1" t="s">
        <v>132</v>
      </c>
    </row>
    <row r="39" customFormat="false" ht="15" hidden="false" customHeight="false" outlineLevel="0" collapsed="false">
      <c r="A39" s="38" t="s">
        <v>246</v>
      </c>
      <c r="B39" s="1" t="n">
        <v>12116</v>
      </c>
      <c r="C39" s="1" t="s">
        <v>76</v>
      </c>
      <c r="D39" s="1" t="s">
        <v>77</v>
      </c>
      <c r="E39" s="19" t="s">
        <v>78</v>
      </c>
      <c r="F39" s="1" t="n">
        <v>12116</v>
      </c>
      <c r="G39" s="20" t="s">
        <v>79</v>
      </c>
      <c r="H39" s="1" t="s">
        <v>80</v>
      </c>
      <c r="I39" s="1" t="s">
        <v>81</v>
      </c>
      <c r="J39" s="1" t="n">
        <v>2</v>
      </c>
      <c r="K39" s="1" t="s">
        <v>218</v>
      </c>
      <c r="L39" s="1" t="s">
        <v>83</v>
      </c>
      <c r="M39" s="1" t="s">
        <v>84</v>
      </c>
      <c r="N39" s="21" t="s">
        <v>85</v>
      </c>
      <c r="O39" s="1" t="s">
        <v>86</v>
      </c>
      <c r="P39" s="20" t="s">
        <v>87</v>
      </c>
      <c r="Q39" s="22" t="n">
        <v>0.49</v>
      </c>
      <c r="R39" s="40" t="s">
        <v>247</v>
      </c>
      <c r="S39" s="21" t="s">
        <v>89</v>
      </c>
      <c r="T39" s="21" t="s">
        <v>90</v>
      </c>
      <c r="U39" s="18" t="n">
        <v>20190127</v>
      </c>
      <c r="V39" s="18" t="n">
        <v>20200128</v>
      </c>
      <c r="W39" s="1" t="n">
        <v>378</v>
      </c>
      <c r="X39" s="18" t="s">
        <v>91</v>
      </c>
      <c r="Y39" s="18" t="s">
        <v>107</v>
      </c>
      <c r="Z39" s="18" t="s">
        <v>107</v>
      </c>
      <c r="AA39" s="18" t="s">
        <v>107</v>
      </c>
      <c r="AB39" s="18" t="n">
        <v>30</v>
      </c>
      <c r="AC39" s="29" t="n">
        <f aca="false">AB39-(1.5+AF39)</f>
        <v>27.1772486772487</v>
      </c>
      <c r="AD39" s="18" t="n">
        <v>20200204</v>
      </c>
      <c r="AE39" s="18" t="n">
        <v>20200205</v>
      </c>
      <c r="AF39" s="29" t="n">
        <v>1.32275132275132</v>
      </c>
      <c r="AG39" s="18" t="n">
        <v>0.5</v>
      </c>
      <c r="AH39" s="18" t="s">
        <v>85</v>
      </c>
      <c r="AI39" s="18" t="n">
        <v>27</v>
      </c>
      <c r="AJ39" s="1" t="str">
        <f aca="false">VLOOKUP(AI39, Indexes!$A$2:$B$49, 2)</f>
        <v>ATTCCT</v>
      </c>
      <c r="AK39" s="18" t="n">
        <v>28</v>
      </c>
      <c r="AL39" s="18" t="n">
        <v>15</v>
      </c>
      <c r="AM39" s="18" t="n">
        <v>20200217</v>
      </c>
      <c r="AP39" s="1" t="s">
        <v>248</v>
      </c>
      <c r="AQ39" s="1" t="n">
        <v>54.9</v>
      </c>
      <c r="AR39" s="1" t="n">
        <f aca="false">(100 * 2)/AQ39</f>
        <v>3.64298724954463</v>
      </c>
      <c r="AS39" s="1" t="n">
        <f aca="false">100-AR39</f>
        <v>96.3570127504554</v>
      </c>
      <c r="AT39" s="1" t="s">
        <v>221</v>
      </c>
      <c r="AV39" s="1" t="n">
        <v>20200910</v>
      </c>
      <c r="AW39" s="5" t="n">
        <v>63799117</v>
      </c>
      <c r="AX39" s="5" t="n">
        <v>59031095</v>
      </c>
      <c r="AY39" s="24" t="n">
        <f aca="false">AX39/AW39</f>
        <v>0.92526507851198</v>
      </c>
      <c r="AZ39" s="1" t="str">
        <f aca="false">CONCATENATE("preprocessing/",A39, "/outputs/salmon_lpanamensis_v36/quant.sf")</f>
        <v>preprocessing/TMRC20018/outputs/salmon_lpanamensis_v36/quant.sf</v>
      </c>
      <c r="BE39" s="1" t="str">
        <f aca="false">CONCATENATE("preprocessing/", A39, "/outputs/03hisat2_lpanamensis_v36/sno_gene_ID.count.xz")</f>
        <v>preprocessing/TMRC20018/outputs/03hisat2_lpanamensis_v36/sno_gene_ID.count.xz</v>
      </c>
      <c r="BF39" s="5" t="n">
        <v>48267450</v>
      </c>
      <c r="BG39" s="5" t="n">
        <v>3375619</v>
      </c>
      <c r="BH39" s="24" t="n">
        <f aca="false">(BG39+BF39)/AX39</f>
        <v>0.874845181171042</v>
      </c>
      <c r="BN39" s="6" t="str">
        <f aca="false">CONCATENATE("preprocessing/", A39, "/outputs/vcfutils_lpanamensis_v36/r1_trimmed_lpanamensis_v36_count.txt")</f>
        <v>preprocessing/TMRC20018/outputs/vcfutils_lpanamensis_v36/r1_trimmed_lpanamensis_v36_count.txt</v>
      </c>
      <c r="BO39" s="6" t="str">
        <f aca="false">CONCATENATE("preprocessing/", A39, "/outputs/40freebayes_lpanamensis_v36/all_tags.txt.xz")</f>
        <v>preprocessing/TMRC20018/outputs/40freebayes_lpanamensis_v36/all_tags.txt.xz</v>
      </c>
      <c r="BP39" s="1" t="n">
        <v>45</v>
      </c>
      <c r="BQ39" s="1" t="n">
        <v>441</v>
      </c>
      <c r="BR39" s="1" t="n">
        <v>960775</v>
      </c>
      <c r="BS39" s="1" t="n">
        <v>8</v>
      </c>
      <c r="BT39" s="1" t="s">
        <v>86</v>
      </c>
      <c r="BU39" s="1" t="s">
        <v>95</v>
      </c>
      <c r="BW39" s="1" t="s">
        <v>232</v>
      </c>
      <c r="BY39" s="1" t="s">
        <v>95</v>
      </c>
    </row>
    <row r="40" customFormat="false" ht="15.9" hidden="false" customHeight="false" outlineLevel="0" collapsed="false">
      <c r="A40" s="1" t="s">
        <v>249</v>
      </c>
      <c r="B40" s="41" t="n">
        <v>10750</v>
      </c>
      <c r="C40" s="1" t="s">
        <v>76</v>
      </c>
      <c r="D40" s="1" t="s">
        <v>77</v>
      </c>
      <c r="E40" s="19" t="s">
        <v>78</v>
      </c>
      <c r="F40" s="41" t="n">
        <v>10750</v>
      </c>
      <c r="G40" s="20" t="s">
        <v>79</v>
      </c>
      <c r="H40" s="1" t="s">
        <v>80</v>
      </c>
      <c r="I40" s="1" t="s">
        <v>81</v>
      </c>
      <c r="J40" s="1" t="n">
        <v>2</v>
      </c>
      <c r="K40" s="21" t="s">
        <v>82</v>
      </c>
      <c r="L40" s="21" t="s">
        <v>99</v>
      </c>
      <c r="M40" s="21" t="s">
        <v>100</v>
      </c>
      <c r="N40" s="21" t="s">
        <v>85</v>
      </c>
      <c r="O40" s="1" t="s">
        <v>101</v>
      </c>
      <c r="P40" s="21" t="s">
        <v>102</v>
      </c>
      <c r="Q40" s="42" t="s">
        <v>250</v>
      </c>
      <c r="R40" s="21" t="s">
        <v>251</v>
      </c>
      <c r="S40" s="26" t="s">
        <v>104</v>
      </c>
      <c r="T40" s="21" t="s">
        <v>90</v>
      </c>
      <c r="U40" s="18" t="n">
        <v>20200918</v>
      </c>
      <c r="V40" s="18" t="n">
        <v>20200921</v>
      </c>
      <c r="W40" s="18" t="n">
        <v>926</v>
      </c>
      <c r="X40" s="18" t="s">
        <v>91</v>
      </c>
      <c r="Y40" s="18" t="s">
        <v>107</v>
      </c>
      <c r="Z40" s="18" t="s">
        <v>107</v>
      </c>
      <c r="AA40" s="18" t="s">
        <v>107</v>
      </c>
      <c r="AB40" s="18" t="n">
        <v>30</v>
      </c>
      <c r="AC40" s="29" t="n">
        <f aca="false">AB40-(1.5+AF40)</f>
        <v>27.9</v>
      </c>
      <c r="AD40" s="18" t="n">
        <v>20200922</v>
      </c>
      <c r="AE40" s="18" t="n">
        <v>20200929</v>
      </c>
      <c r="AF40" s="18" t="n">
        <v>0.6</v>
      </c>
      <c r="AG40" s="18" t="n">
        <v>0.6</v>
      </c>
      <c r="AH40" s="18" t="s">
        <v>85</v>
      </c>
      <c r="AI40" s="18" t="n">
        <v>1</v>
      </c>
      <c r="AJ40" s="1" t="str">
        <f aca="false">VLOOKUP(AI40, Indexes!$A$2:$B$49, 2)</f>
        <v>ATCACG</v>
      </c>
      <c r="AK40" s="18" t="n">
        <v>28</v>
      </c>
      <c r="AL40" s="18" t="n">
        <v>15</v>
      </c>
      <c r="AM40" s="18" t="n">
        <v>20201005</v>
      </c>
      <c r="AP40" s="1" t="s">
        <v>252</v>
      </c>
      <c r="AQ40" s="1" t="n">
        <v>22.3</v>
      </c>
      <c r="AR40" s="1" t="n">
        <f aca="false">(100 * 4)/AQ40</f>
        <v>17.9372197309417</v>
      </c>
      <c r="AS40" s="1" t="n">
        <f aca="false">100-AR40</f>
        <v>82.0627802690583</v>
      </c>
      <c r="AV40" s="1" t="n">
        <v>20210315</v>
      </c>
      <c r="AW40" s="5" t="n">
        <v>123198668</v>
      </c>
      <c r="AX40" s="5" t="n">
        <v>113496754</v>
      </c>
      <c r="AY40" s="24" t="n">
        <f aca="false">AX40/AW40</f>
        <v>0.921249846629835</v>
      </c>
      <c r="AZ40" s="1" t="str">
        <f aca="false">CONCATENATE("preprocessing/",A40, "/outputs/salmon_lpanamensis_v36/quant.sf")</f>
        <v>preprocessing/TMRC20019/outputs/salmon_lpanamensis_v36/quant.sf</v>
      </c>
      <c r="BE40" s="1" t="str">
        <f aca="false">CONCATENATE("preprocessing/", A40, "/outputs/03hisat2_lpanamensis_v36/sno_gene_ID.count.xz")</f>
        <v>preprocessing/TMRC20019/outputs/03hisat2_lpanamensis_v36/sno_gene_ID.count.xz</v>
      </c>
      <c r="BF40" s="5" t="n">
        <v>99632308</v>
      </c>
      <c r="BG40" s="5" t="n">
        <v>6144422</v>
      </c>
      <c r="BH40" s="24" t="n">
        <f aca="false">(BG40+BF40)/AX40</f>
        <v>0.931980222095162</v>
      </c>
      <c r="BN40" s="6" t="str">
        <f aca="false">CONCATENATE("preprocessing/", A40, "/outputs/vcfutils_lpanamensis_v36/r1_trimmed_lpanamensis_v36_count.txt")</f>
        <v>preprocessing/TMRC20019/outputs/vcfutils_lpanamensis_v36/r1_trimmed_lpanamensis_v36_count.txt</v>
      </c>
      <c r="BO40" s="6" t="str">
        <f aca="false">CONCATENATE("preprocessing/", A40, "/outputs/40freebayes_lpanamensis_v36/all_tags.txt.xz")</f>
        <v>preprocessing/TMRC20019/outputs/40freebayes_lpanamensis_v36/all_tags.txt.xz</v>
      </c>
      <c r="BP40" s="1" t="n">
        <v>32</v>
      </c>
      <c r="BQ40" s="1" t="n">
        <v>978</v>
      </c>
      <c r="BR40" s="1" t="n">
        <v>1450388</v>
      </c>
      <c r="BS40" s="1" t="n">
        <v>10</v>
      </c>
      <c r="BT40" s="1" t="s">
        <v>101</v>
      </c>
      <c r="BU40" s="1" t="s">
        <v>132</v>
      </c>
      <c r="BW40" s="1" t="s">
        <v>235</v>
      </c>
      <c r="BY40" s="1" t="s">
        <v>132</v>
      </c>
    </row>
    <row r="41" customFormat="false" ht="15" hidden="false" customHeight="true" outlineLevel="0" collapsed="false">
      <c r="A41" s="28" t="s">
        <v>253</v>
      </c>
      <c r="B41" s="41" t="n">
        <v>4775</v>
      </c>
      <c r="C41" s="1" t="s">
        <v>76</v>
      </c>
      <c r="D41" s="1" t="s">
        <v>77</v>
      </c>
      <c r="E41" s="19" t="s">
        <v>78</v>
      </c>
      <c r="F41" s="41" t="n">
        <v>4745</v>
      </c>
      <c r="G41" s="20" t="s">
        <v>79</v>
      </c>
      <c r="H41" s="1" t="s">
        <v>80</v>
      </c>
      <c r="I41" s="1" t="s">
        <v>81</v>
      </c>
      <c r="J41" s="1" t="n">
        <v>2</v>
      </c>
      <c r="K41" s="21" t="s">
        <v>82</v>
      </c>
      <c r="L41" s="21" t="s">
        <v>83</v>
      </c>
      <c r="M41" s="1" t="s">
        <v>84</v>
      </c>
      <c r="N41" s="21" t="s">
        <v>85</v>
      </c>
      <c r="O41" s="1" t="s">
        <v>86</v>
      </c>
      <c r="P41" s="21" t="s">
        <v>87</v>
      </c>
      <c r="Q41" s="42" t="s">
        <v>250</v>
      </c>
      <c r="R41" s="21" t="s">
        <v>254</v>
      </c>
      <c r="S41" s="21" t="s">
        <v>89</v>
      </c>
      <c r="T41" s="21" t="s">
        <v>90</v>
      </c>
      <c r="U41" s="18" t="n">
        <v>20200918</v>
      </c>
      <c r="V41" s="18" t="n">
        <v>20200921</v>
      </c>
      <c r="W41" s="18" t="n">
        <v>781</v>
      </c>
      <c r="X41" s="18" t="s">
        <v>91</v>
      </c>
      <c r="Y41" s="18" t="s">
        <v>107</v>
      </c>
      <c r="Z41" s="18" t="s">
        <v>107</v>
      </c>
      <c r="AA41" s="18" t="s">
        <v>107</v>
      </c>
      <c r="AB41" s="18" t="n">
        <v>30</v>
      </c>
      <c r="AC41" s="29" t="n">
        <f aca="false">AB41-(1.5+AF41)</f>
        <v>27.6</v>
      </c>
      <c r="AD41" s="18" t="n">
        <v>20201221</v>
      </c>
      <c r="AE41" s="18" t="n">
        <v>20201223</v>
      </c>
      <c r="AF41" s="18" t="n">
        <v>0.9</v>
      </c>
      <c r="AG41" s="18" t="n">
        <v>0.7</v>
      </c>
      <c r="AH41" s="18" t="s">
        <v>85</v>
      </c>
      <c r="AI41" s="18" t="n">
        <v>6</v>
      </c>
      <c r="AJ41" s="1" t="str">
        <f aca="false">VLOOKUP(AI41, Indexes!$A$2:$B$49, 2)</f>
        <v>GCCAAT</v>
      </c>
      <c r="AK41" s="18" t="n">
        <v>28</v>
      </c>
      <c r="AL41" s="18" t="n">
        <v>15</v>
      </c>
      <c r="AM41" s="1" t="n">
        <v>20210104</v>
      </c>
      <c r="AP41" s="1" t="s">
        <v>255</v>
      </c>
      <c r="AQ41" s="1" t="n">
        <v>29.4</v>
      </c>
      <c r="AT41" s="1" t="s">
        <v>118</v>
      </c>
      <c r="AV41" s="1" t="n">
        <v>20210608</v>
      </c>
      <c r="AW41" s="5" t="n">
        <v>33697930</v>
      </c>
      <c r="AX41" s="5" t="n">
        <v>29133722</v>
      </c>
      <c r="AY41" s="24" t="n">
        <f aca="false">AX41/AW41</f>
        <v>0.864555241226983</v>
      </c>
      <c r="AZ41" s="1" t="str">
        <f aca="false">CONCATENATE("preprocessing/",A41, "/outputs/salmon_lpanamensis_v36/quant.sf")</f>
        <v>preprocessing/TMRC20070/outputs/salmon_lpanamensis_v36/quant.sf</v>
      </c>
      <c r="BE41" s="1" t="str">
        <f aca="false">CONCATENATE("preprocessing/", A41, "/outputs/03hisat2_lpanamensis_v36/sno_gene_ID.count.xz")</f>
        <v>preprocessing/TMRC20070/outputs/03hisat2_lpanamensis_v36/sno_gene_ID.count.xz</v>
      </c>
      <c r="BF41" s="5" t="n">
        <v>24362430</v>
      </c>
      <c r="BG41" s="5" t="n">
        <v>1507569</v>
      </c>
      <c r="BH41" s="24" t="n">
        <f aca="false">(BG41+BF41)/AX41</f>
        <v>0.887974389266157</v>
      </c>
      <c r="BN41" s="6" t="str">
        <f aca="false">CONCATENATE("preprocessing/", A41, "/outputs/vcfutils_lpanamensis_v36/r1_trimmed_lpanamensis_v36_count.txt")</f>
        <v>preprocessing/TMRC20070/outputs/vcfutils_lpanamensis_v36/r1_trimmed_lpanamensis_v36_count.txt</v>
      </c>
      <c r="BO41" s="6" t="str">
        <f aca="false">CONCATENATE("preprocessing/", A41, "/outputs/40freebayes_lpanamensis_v36/all_tags.txt.xz")</f>
        <v>preprocessing/TMRC20070/outputs/40freebayes_lpanamensis_v36/all_tags.txt.xz</v>
      </c>
      <c r="BP41" s="1" t="n">
        <v>30</v>
      </c>
      <c r="BQ41" s="1" t="n">
        <v>590</v>
      </c>
      <c r="BR41" s="1" t="n">
        <v>383545</v>
      </c>
      <c r="BS41" s="1" t="n">
        <v>8</v>
      </c>
      <c r="BT41" s="1" t="s">
        <v>86</v>
      </c>
      <c r="BU41" s="1" t="s">
        <v>95</v>
      </c>
      <c r="BW41" s="1" t="s">
        <v>119</v>
      </c>
      <c r="BY41" s="1" t="s">
        <v>95</v>
      </c>
    </row>
    <row r="42" customFormat="false" ht="15" hidden="false" customHeight="true" outlineLevel="0" collapsed="false">
      <c r="A42" s="18" t="s">
        <v>256</v>
      </c>
      <c r="B42" s="1" t="n">
        <v>4830</v>
      </c>
      <c r="C42" s="1" t="s">
        <v>76</v>
      </c>
      <c r="D42" s="1" t="s">
        <v>77</v>
      </c>
      <c r="E42" s="19" t="s">
        <v>78</v>
      </c>
      <c r="F42" s="1" t="n">
        <v>4830</v>
      </c>
      <c r="G42" s="20" t="s">
        <v>79</v>
      </c>
      <c r="H42" s="1" t="s">
        <v>80</v>
      </c>
      <c r="I42" s="1" t="s">
        <v>81</v>
      </c>
      <c r="J42" s="1" t="n">
        <v>2</v>
      </c>
      <c r="K42" s="21" t="s">
        <v>82</v>
      </c>
      <c r="L42" s="21" t="s">
        <v>83</v>
      </c>
      <c r="M42" s="1" t="s">
        <v>84</v>
      </c>
      <c r="N42" s="21" t="s">
        <v>85</v>
      </c>
      <c r="O42" s="1" t="s">
        <v>101</v>
      </c>
      <c r="P42" s="21" t="s">
        <v>102</v>
      </c>
      <c r="Q42" s="43" t="n">
        <v>0.99</v>
      </c>
      <c r="R42" s="21" t="s">
        <v>251</v>
      </c>
      <c r="S42" s="26" t="s">
        <v>104</v>
      </c>
      <c r="T42" s="21" t="s">
        <v>90</v>
      </c>
      <c r="U42" s="18" t="n">
        <v>20200918</v>
      </c>
      <c r="V42" s="18" t="n">
        <v>20200921</v>
      </c>
      <c r="W42" s="18" t="n">
        <v>782</v>
      </c>
      <c r="X42" s="18" t="s">
        <v>91</v>
      </c>
      <c r="Y42" s="18" t="s">
        <v>107</v>
      </c>
      <c r="Z42" s="18" t="s">
        <v>107</v>
      </c>
      <c r="AA42" s="18" t="s">
        <v>107</v>
      </c>
      <c r="AB42" s="18" t="n">
        <v>30</v>
      </c>
      <c r="AC42" s="29" t="n">
        <f aca="false">AB42-(1.5+AF42)</f>
        <v>27.7</v>
      </c>
      <c r="AD42" s="18" t="n">
        <v>20200922</v>
      </c>
      <c r="AE42" s="18" t="n">
        <v>20200924</v>
      </c>
      <c r="AF42" s="18" t="n">
        <v>0.8</v>
      </c>
      <c r="AG42" s="18" t="n">
        <v>0.6</v>
      </c>
      <c r="AH42" s="18" t="s">
        <v>85</v>
      </c>
      <c r="AI42" s="18" t="n">
        <v>3</v>
      </c>
      <c r="AJ42" s="1" t="str">
        <f aca="false">VLOOKUP(AI42, Indexes!$A$2:$B$49, 2)</f>
        <v>TTAGGC</v>
      </c>
      <c r="AK42" s="18" t="n">
        <v>28</v>
      </c>
      <c r="AL42" s="18" t="n">
        <v>15</v>
      </c>
      <c r="AM42" s="18" t="n">
        <v>20201005</v>
      </c>
      <c r="AP42" s="1" t="s">
        <v>257</v>
      </c>
      <c r="AQ42" s="1" t="n">
        <v>42.5</v>
      </c>
      <c r="AR42" s="1" t="n">
        <f aca="false">(100 * 4)/AQ42</f>
        <v>9.41176470588235</v>
      </c>
      <c r="AS42" s="1" t="n">
        <f aca="false">100-AR42</f>
        <v>90.5882352941177</v>
      </c>
      <c r="AT42" s="1" t="s">
        <v>145</v>
      </c>
      <c r="AV42" s="1" t="n">
        <v>20210315</v>
      </c>
      <c r="AW42" s="5" t="n">
        <v>151962460</v>
      </c>
      <c r="AX42" s="5" t="n">
        <v>139077385</v>
      </c>
      <c r="AY42" s="24" t="n">
        <f aca="false">AX42/AW42</f>
        <v>0.91520882854884</v>
      </c>
      <c r="AZ42" s="1" t="str">
        <f aca="false">CONCATENATE("preprocessing/",A42, "/outputs/salmon_lpanamensis_v36/quant.sf")</f>
        <v>preprocessing/TMRC20020/outputs/salmon_lpanamensis_v36/quant.sf</v>
      </c>
      <c r="BE42" s="1" t="str">
        <f aca="false">CONCATENATE("preprocessing/", A42, "/outputs/03hisat2_lpanamensis_v36/sno_gene_ID.count.xz")</f>
        <v>preprocessing/TMRC20020/outputs/03hisat2_lpanamensis_v36/sno_gene_ID.count.xz</v>
      </c>
      <c r="BF42" s="5" t="n">
        <v>119646828</v>
      </c>
      <c r="BG42" s="5" t="n">
        <v>7648225</v>
      </c>
      <c r="BH42" s="24" t="n">
        <f aca="false">(BG42+BF42)/AX42</f>
        <v>0.91528218624473</v>
      </c>
      <c r="BN42" s="6" t="str">
        <f aca="false">CONCATENATE("preprocessing/", A42, "/outputs/vcfutils_lpanamensis_v36/r1_trimmed_lpanamensis_v36_count.txt")</f>
        <v>preprocessing/TMRC20020/outputs/vcfutils_lpanamensis_v36/r1_trimmed_lpanamensis_v36_count.txt</v>
      </c>
      <c r="BO42" s="6" t="str">
        <f aca="false">CONCATENATE("preprocessing/", A42, "/outputs/40freebayes_lpanamensis_v36/all_tags.txt.xz")</f>
        <v>preprocessing/TMRC20020/outputs/40freebayes_lpanamensis_v36/all_tags.txt.xz</v>
      </c>
      <c r="BP42" s="1" t="n">
        <v>36</v>
      </c>
      <c r="BQ42" s="1" t="n">
        <v>647</v>
      </c>
      <c r="BT42" s="1" t="s">
        <v>101</v>
      </c>
      <c r="BU42" s="1" t="s">
        <v>132</v>
      </c>
      <c r="BW42" s="1" t="s">
        <v>235</v>
      </c>
      <c r="BY42" s="1" t="s">
        <v>132</v>
      </c>
    </row>
    <row r="43" customFormat="false" ht="15" hidden="false" customHeight="false" outlineLevel="0" collapsed="false">
      <c r="A43" s="18" t="s">
        <v>258</v>
      </c>
      <c r="B43" s="1" t="s">
        <v>259</v>
      </c>
      <c r="C43" s="1" t="s">
        <v>76</v>
      </c>
      <c r="D43" s="1" t="s">
        <v>77</v>
      </c>
      <c r="E43" s="19" t="s">
        <v>78</v>
      </c>
      <c r="F43" s="1" t="s">
        <v>259</v>
      </c>
      <c r="G43" s="20" t="s">
        <v>79</v>
      </c>
      <c r="H43" s="1" t="s">
        <v>80</v>
      </c>
      <c r="I43" s="1" t="s">
        <v>81</v>
      </c>
      <c r="J43" s="1" t="n">
        <v>2</v>
      </c>
      <c r="K43" s="21" t="s">
        <v>82</v>
      </c>
      <c r="L43" s="21" t="s">
        <v>83</v>
      </c>
      <c r="M43" s="1" t="s">
        <v>84</v>
      </c>
      <c r="N43" s="21" t="s">
        <v>85</v>
      </c>
      <c r="O43" s="1" t="s">
        <v>86</v>
      </c>
      <c r="P43" s="20" t="s">
        <v>87</v>
      </c>
      <c r="Q43" s="22" t="n">
        <v>0.66</v>
      </c>
      <c r="R43" s="22" t="n">
        <v>0.53</v>
      </c>
      <c r="S43" s="21" t="s">
        <v>89</v>
      </c>
      <c r="T43" s="21" t="s">
        <v>90</v>
      </c>
      <c r="U43" s="18" t="n">
        <v>20200918</v>
      </c>
      <c r="V43" s="18" t="n">
        <v>20200921</v>
      </c>
      <c r="W43" s="18" t="n">
        <v>648</v>
      </c>
      <c r="X43" s="18" t="s">
        <v>91</v>
      </c>
      <c r="Y43" s="18" t="s">
        <v>107</v>
      </c>
      <c r="Z43" s="18" t="s">
        <v>107</v>
      </c>
      <c r="AA43" s="18" t="s">
        <v>107</v>
      </c>
      <c r="AB43" s="18" t="n">
        <v>30</v>
      </c>
      <c r="AC43" s="29" t="n">
        <f aca="false">AB43-(1.5+AF43)</f>
        <v>27.6</v>
      </c>
      <c r="AD43" s="18" t="n">
        <v>20200922</v>
      </c>
      <c r="AE43" s="18" t="n">
        <v>20200929</v>
      </c>
      <c r="AF43" s="18" t="n">
        <v>0.9</v>
      </c>
      <c r="AG43" s="18" t="n">
        <v>0.6</v>
      </c>
      <c r="AH43" s="18" t="s">
        <v>85</v>
      </c>
      <c r="AI43" s="18" t="n">
        <v>4</v>
      </c>
      <c r="AJ43" s="1" t="str">
        <f aca="false">VLOOKUP(AI43, Indexes!$A$2:$B$49, 2)</f>
        <v>TGACCA</v>
      </c>
      <c r="AK43" s="18" t="n">
        <v>28</v>
      </c>
      <c r="AL43" s="18" t="n">
        <v>15</v>
      </c>
      <c r="AM43" s="18" t="n">
        <v>20201005</v>
      </c>
      <c r="AP43" s="1" t="s">
        <v>260</v>
      </c>
      <c r="AQ43" s="1" t="n">
        <v>37.3</v>
      </c>
      <c r="AR43" s="1" t="n">
        <f aca="false">(100 * 4)/AQ43</f>
        <v>10.7238605898123</v>
      </c>
      <c r="AS43" s="1" t="n">
        <f aca="false">100-AR43</f>
        <v>89.2761394101877</v>
      </c>
      <c r="AT43" s="1" t="s">
        <v>145</v>
      </c>
      <c r="AV43" s="1" t="n">
        <v>20210315</v>
      </c>
      <c r="AW43" s="5" t="n">
        <v>159536694</v>
      </c>
      <c r="AX43" s="5" t="n">
        <v>147191354</v>
      </c>
      <c r="AY43" s="24" t="n">
        <f aca="false">AX43/AW43</f>
        <v>0.922617551545853</v>
      </c>
      <c r="AZ43" s="1" t="str">
        <f aca="false">CONCATENATE("preprocessing/",A43, "/outputs/salmon_lpanamensis_v36/quant.sf")</f>
        <v>preprocessing/TMRC20021/outputs/salmon_lpanamensis_v36/quant.sf</v>
      </c>
      <c r="BE43" s="1" t="str">
        <f aca="false">CONCATENATE("preprocessing/", A43, "/outputs/03hisat2_lpanamensis_v36/sno_gene_ID.count.xz")</f>
        <v>preprocessing/TMRC20021/outputs/03hisat2_lpanamensis_v36/sno_gene_ID.count.xz</v>
      </c>
      <c r="BF43" s="5" t="n">
        <v>121004365</v>
      </c>
      <c r="BG43" s="5" t="n">
        <v>7431328</v>
      </c>
      <c r="BH43" s="24" t="n">
        <f aca="false">(BG43+BF43)/AX43</f>
        <v>0.872576340319554</v>
      </c>
      <c r="BN43" s="6" t="str">
        <f aca="false">CONCATENATE("preprocessing/", A43, "/outputs/vcfutils_lpanamensis_v36/r1_trimmed_lpanamensis_v36_count.txt")</f>
        <v>preprocessing/TMRC20021/outputs/vcfutils_lpanamensis_v36/r1_trimmed_lpanamensis_v36_count.txt</v>
      </c>
      <c r="BO43" s="6" t="str">
        <f aca="false">CONCATENATE("preprocessing/", A43, "/outputs/40freebayes_lpanamensis_v36/all_tags.txt.xz")</f>
        <v>preprocessing/TMRC20021/outputs/40freebayes_lpanamensis_v36/all_tags.txt.xz</v>
      </c>
      <c r="BP43" s="1" t="n">
        <v>56</v>
      </c>
      <c r="BQ43" s="1" t="n">
        <v>391</v>
      </c>
      <c r="BT43" s="1" t="s">
        <v>86</v>
      </c>
      <c r="BU43" s="1" t="s">
        <v>95</v>
      </c>
      <c r="BW43" s="1" t="s">
        <v>210</v>
      </c>
      <c r="BY43" s="1" t="s">
        <v>95</v>
      </c>
    </row>
    <row r="44" customFormat="false" ht="15" hidden="false" customHeight="false" outlineLevel="0" collapsed="false">
      <c r="A44" s="18" t="s">
        <v>261</v>
      </c>
      <c r="B44" s="1" t="n">
        <v>11071</v>
      </c>
      <c r="C44" s="1" t="s">
        <v>76</v>
      </c>
      <c r="D44" s="1" t="s">
        <v>77</v>
      </c>
      <c r="E44" s="19" t="s">
        <v>78</v>
      </c>
      <c r="F44" s="1" t="n">
        <v>11071</v>
      </c>
      <c r="G44" s="20" t="s">
        <v>79</v>
      </c>
      <c r="H44" s="1" t="s">
        <v>80</v>
      </c>
      <c r="I44" s="1" t="s">
        <v>81</v>
      </c>
      <c r="J44" s="1" t="n">
        <v>2</v>
      </c>
      <c r="K44" s="21" t="s">
        <v>82</v>
      </c>
      <c r="L44" s="21" t="s">
        <v>83</v>
      </c>
      <c r="M44" s="1" t="s">
        <v>84</v>
      </c>
      <c r="N44" s="21" t="s">
        <v>85</v>
      </c>
      <c r="O44" s="1" t="s">
        <v>101</v>
      </c>
      <c r="P44" s="20" t="s">
        <v>102</v>
      </c>
      <c r="Q44" s="22" t="n">
        <v>0.99</v>
      </c>
      <c r="R44" s="22" t="n">
        <v>0.93</v>
      </c>
      <c r="S44" s="26" t="s">
        <v>104</v>
      </c>
      <c r="T44" s="21" t="s">
        <v>90</v>
      </c>
      <c r="U44" s="18" t="n">
        <v>20200918</v>
      </c>
      <c r="V44" s="18" t="n">
        <v>20200921</v>
      </c>
      <c r="W44" s="18" t="n">
        <v>700</v>
      </c>
      <c r="X44" s="18" t="s">
        <v>91</v>
      </c>
      <c r="Y44" s="18" t="s">
        <v>107</v>
      </c>
      <c r="Z44" s="18" t="s">
        <v>107</v>
      </c>
      <c r="AA44" s="18" t="s">
        <v>107</v>
      </c>
      <c r="AB44" s="18" t="n">
        <v>30</v>
      </c>
      <c r="AC44" s="29" t="n">
        <f aca="false">AB44-(1.5+AF44)</f>
        <v>27.6</v>
      </c>
      <c r="AD44" s="18" t="n">
        <v>20200922</v>
      </c>
      <c r="AE44" s="18" t="n">
        <v>20200929</v>
      </c>
      <c r="AF44" s="18" t="n">
        <v>0.9</v>
      </c>
      <c r="AG44" s="18" t="n">
        <v>0.6</v>
      </c>
      <c r="AH44" s="18" t="s">
        <v>85</v>
      </c>
      <c r="AI44" s="18" t="n">
        <v>5</v>
      </c>
      <c r="AJ44" s="1" t="str">
        <f aca="false">VLOOKUP(AI44, Indexes!$A$2:$B$49, 2)</f>
        <v>ACAGTG</v>
      </c>
      <c r="AK44" s="18" t="n">
        <v>28</v>
      </c>
      <c r="AL44" s="18" t="n">
        <v>15</v>
      </c>
      <c r="AM44" s="18" t="n">
        <v>20201005</v>
      </c>
      <c r="AP44" s="1" t="s">
        <v>262</v>
      </c>
      <c r="AQ44" s="1" t="n">
        <v>9.6</v>
      </c>
      <c r="AR44" s="1" t="n">
        <f aca="false">(100 * 4)/AQ44</f>
        <v>41.6666666666667</v>
      </c>
      <c r="AS44" s="1" t="n">
        <f aca="false">100-AR44</f>
        <v>58.3333333333333</v>
      </c>
      <c r="AT44" s="1" t="s">
        <v>145</v>
      </c>
      <c r="AV44" s="1" t="n">
        <v>20210315</v>
      </c>
      <c r="AW44" s="5" t="n">
        <v>58315194</v>
      </c>
      <c r="AX44" s="5" t="n">
        <v>53245006</v>
      </c>
      <c r="AY44" s="24" t="n">
        <f aca="false">AX44/AW44</f>
        <v>0.913055455152906</v>
      </c>
      <c r="AZ44" s="1" t="str">
        <f aca="false">CONCATENATE("preprocessing/",A44, "/outputs/salmon_lpanamensis_v36/quant.sf")</f>
        <v>preprocessing/TMRC20022/outputs/salmon_lpanamensis_v36/quant.sf</v>
      </c>
      <c r="BE44" s="1" t="str">
        <f aca="false">CONCATENATE("preprocessing/", A44, "/outputs/03hisat2_lpanamensis_v36/sno_gene_ID.count.xz")</f>
        <v>preprocessing/TMRC20022/outputs/03hisat2_lpanamensis_v36/sno_gene_ID.count.xz</v>
      </c>
      <c r="BF44" s="5" t="n">
        <v>44620999</v>
      </c>
      <c r="BG44" s="5" t="n">
        <v>3304421</v>
      </c>
      <c r="BH44" s="24" t="n">
        <f aca="false">(BG44+BF44)/AX44</f>
        <v>0.900092301614165</v>
      </c>
      <c r="BN44" s="6" t="str">
        <f aca="false">CONCATENATE("preprocessing/", A44, "/outputs/vcfutils_lpanamensis_v36/r1_trimmed_lpanamensis_v36_count.txt")</f>
        <v>preprocessing/TMRC20022/outputs/vcfutils_lpanamensis_v36/r1_trimmed_lpanamensis_v36_count.txt</v>
      </c>
      <c r="BO44" s="6" t="str">
        <f aca="false">CONCATENATE("preprocessing/", A44, "/outputs/40freebayes_lpanamensis_v36/all_tags.txt.xz")</f>
        <v>preprocessing/TMRC20022/outputs/40freebayes_lpanamensis_v36/all_tags.txt.xz</v>
      </c>
      <c r="BP44" s="1" t="n">
        <v>18</v>
      </c>
      <c r="BQ44" s="1" t="n">
        <v>148</v>
      </c>
      <c r="BR44" s="1" t="n">
        <v>671151</v>
      </c>
      <c r="BS44" s="1" t="n">
        <v>12</v>
      </c>
      <c r="BT44" s="1" t="s">
        <v>101</v>
      </c>
      <c r="BU44" s="1" t="s">
        <v>132</v>
      </c>
      <c r="BW44" s="1" t="s">
        <v>243</v>
      </c>
      <c r="BY44" s="1" t="s">
        <v>132</v>
      </c>
    </row>
    <row r="45" customFormat="false" ht="15" hidden="false" customHeight="true" outlineLevel="0" collapsed="false">
      <c r="A45" s="18" t="s">
        <v>263</v>
      </c>
      <c r="B45" s="1" t="n">
        <v>4769</v>
      </c>
      <c r="C45" s="1" t="s">
        <v>76</v>
      </c>
      <c r="D45" s="1" t="s">
        <v>77</v>
      </c>
      <c r="E45" s="19" t="s">
        <v>168</v>
      </c>
      <c r="F45" s="1" t="n">
        <v>4769</v>
      </c>
      <c r="G45" s="20" t="s">
        <v>79</v>
      </c>
      <c r="H45" s="1" t="s">
        <v>80</v>
      </c>
      <c r="I45" s="1" t="s">
        <v>81</v>
      </c>
      <c r="J45" s="1" t="n">
        <v>2</v>
      </c>
      <c r="K45" s="21" t="s">
        <v>82</v>
      </c>
      <c r="L45" s="21" t="s">
        <v>83</v>
      </c>
      <c r="M45" s="1" t="s">
        <v>84</v>
      </c>
      <c r="N45" s="21"/>
      <c r="O45" s="1" t="s">
        <v>264</v>
      </c>
      <c r="P45" s="21" t="s">
        <v>265</v>
      </c>
      <c r="Q45" s="42" t="s">
        <v>250</v>
      </c>
      <c r="R45" s="21" t="s">
        <v>266</v>
      </c>
      <c r="S45" s="21" t="s">
        <v>89</v>
      </c>
      <c r="T45" s="21" t="s">
        <v>90</v>
      </c>
      <c r="U45" s="18" t="n">
        <v>20200918</v>
      </c>
      <c r="V45" s="18" t="n">
        <v>20200921</v>
      </c>
      <c r="W45" s="18" t="n">
        <v>260</v>
      </c>
      <c r="X45" s="18" t="s">
        <v>91</v>
      </c>
      <c r="Y45" s="18" t="s">
        <v>107</v>
      </c>
      <c r="Z45" s="18" t="s">
        <v>107</v>
      </c>
      <c r="AA45" s="18" t="s">
        <v>107</v>
      </c>
      <c r="AB45" s="18" t="n">
        <v>30</v>
      </c>
      <c r="AC45" s="29" t="n">
        <f aca="false">AB45-(1.5+AF45)</f>
        <v>26.2</v>
      </c>
      <c r="AD45" s="18" t="n">
        <v>20200922</v>
      </c>
      <c r="AE45" s="18" t="n">
        <v>20200924</v>
      </c>
      <c r="AF45" s="18" t="n">
        <v>2.3</v>
      </c>
      <c r="AG45" s="18" t="n">
        <v>0.6</v>
      </c>
      <c r="AH45" s="18" t="s">
        <v>85</v>
      </c>
      <c r="AI45" s="18" t="n">
        <v>6</v>
      </c>
      <c r="AJ45" s="1" t="str">
        <f aca="false">VLOOKUP(AI45, Indexes!$A$2:$B$49, 2)</f>
        <v>GCCAAT</v>
      </c>
      <c r="AK45" s="18" t="n">
        <v>28</v>
      </c>
      <c r="AL45" s="18" t="n">
        <v>15</v>
      </c>
      <c r="AM45" s="18" t="n">
        <v>20201005</v>
      </c>
      <c r="AP45" s="1" t="s">
        <v>267</v>
      </c>
      <c r="AQ45" s="1" t="n">
        <v>93.2</v>
      </c>
      <c r="AR45" s="1" t="n">
        <f aca="false">(100 * 4)/AQ45</f>
        <v>4.29184549356223</v>
      </c>
      <c r="AS45" s="1" t="n">
        <f aca="false">100-AR45</f>
        <v>95.7081545064378</v>
      </c>
      <c r="AT45" s="1" t="s">
        <v>145</v>
      </c>
      <c r="AV45" s="1" t="n">
        <v>20210315</v>
      </c>
      <c r="AW45" s="5" t="n">
        <v>60123529</v>
      </c>
      <c r="AX45" s="5" t="n">
        <v>55067619</v>
      </c>
      <c r="AY45" s="24" t="n">
        <f aca="false">AX45/AW45</f>
        <v>0.915907963419779</v>
      </c>
      <c r="AZ45" s="1" t="str">
        <f aca="false">CONCATENATE("preprocessing/",A45, "/outputs/salmon_lpanamensis_v36/quant.sf")</f>
        <v>preprocessing/TMRC20025/outputs/salmon_lpanamensis_v36/quant.sf</v>
      </c>
      <c r="BE45" s="1" t="str">
        <f aca="false">CONCATENATE("preprocessing/", A45, "/outputs/03hisat2_lpanamensis_v36/sno_gene_ID.count.xz")</f>
        <v>preprocessing/TMRC20025/outputs/03hisat2_lpanamensis_v36/sno_gene_ID.count.xz</v>
      </c>
      <c r="BF45" s="5" t="n">
        <v>36836839</v>
      </c>
      <c r="BG45" s="5" t="n">
        <v>2321329</v>
      </c>
      <c r="BH45" s="24" t="n">
        <f aca="false">(BG45+BF45)/AX45</f>
        <v>0.711092447995618</v>
      </c>
      <c r="BN45" s="6" t="str">
        <f aca="false">CONCATENATE("preprocessing/", A45, "/outputs/vcfutils_lpanamensis_v36/r1_trimmed_lpanamensis_v36_count.txt")</f>
        <v>preprocessing/TMRC20025/outputs/vcfutils_lpanamensis_v36/r1_trimmed_lpanamensis_v36_count.txt</v>
      </c>
      <c r="BO45" s="6" t="str">
        <f aca="false">CONCATENATE("preprocessing/", A45, "/outputs/40freebayes_lpanamensis_v36/all_tags.txt.xz")</f>
        <v>preprocessing/TMRC20025/outputs/40freebayes_lpanamensis_v36/all_tags.txt.xz</v>
      </c>
      <c r="BP45" s="1" t="n">
        <v>36</v>
      </c>
      <c r="BQ45" s="1" t="n">
        <v>433</v>
      </c>
      <c r="BR45" s="1" t="n">
        <v>723169</v>
      </c>
      <c r="BS45" s="1" t="n">
        <v>5</v>
      </c>
      <c r="BT45" s="1" t="s">
        <v>264</v>
      </c>
      <c r="BU45" s="2" t="s">
        <v>172</v>
      </c>
      <c r="BV45" s="1" t="s">
        <v>268</v>
      </c>
      <c r="BW45" s="1" t="s">
        <v>174</v>
      </c>
      <c r="BY45" s="1" t="s">
        <v>172</v>
      </c>
    </row>
    <row r="46" customFormat="false" ht="15" hidden="false" customHeight="false" outlineLevel="0" collapsed="false">
      <c r="A46" s="18" t="s">
        <v>269</v>
      </c>
      <c r="B46" s="1" t="n">
        <v>11028</v>
      </c>
      <c r="C46" s="1" t="s">
        <v>76</v>
      </c>
      <c r="D46" s="1" t="s">
        <v>77</v>
      </c>
      <c r="E46" s="19" t="s">
        <v>78</v>
      </c>
      <c r="F46" s="1" t="n">
        <v>11028</v>
      </c>
      <c r="G46" s="20" t="s">
        <v>79</v>
      </c>
      <c r="H46" s="1" t="s">
        <v>80</v>
      </c>
      <c r="I46" s="1" t="s">
        <v>81</v>
      </c>
      <c r="J46" s="1" t="n">
        <v>2</v>
      </c>
      <c r="K46" s="21" t="s">
        <v>82</v>
      </c>
      <c r="L46" s="21" t="s">
        <v>99</v>
      </c>
      <c r="M46" s="21" t="s">
        <v>100</v>
      </c>
      <c r="N46" s="21" t="s">
        <v>85</v>
      </c>
      <c r="O46" s="1" t="s">
        <v>101</v>
      </c>
      <c r="P46" s="21" t="s">
        <v>102</v>
      </c>
      <c r="Q46" s="22" t="n">
        <v>0.99</v>
      </c>
      <c r="R46" s="44" t="s">
        <v>103</v>
      </c>
      <c r="S46" s="26" t="s">
        <v>104</v>
      </c>
      <c r="T46" s="21" t="s">
        <v>90</v>
      </c>
      <c r="U46" s="18" t="n">
        <v>20200918</v>
      </c>
      <c r="V46" s="18" t="n">
        <v>20200921</v>
      </c>
      <c r="W46" s="18" t="n">
        <v>211</v>
      </c>
      <c r="X46" s="18" t="s">
        <v>91</v>
      </c>
      <c r="Y46" s="18" t="s">
        <v>107</v>
      </c>
      <c r="Z46" s="18" t="s">
        <v>107</v>
      </c>
      <c r="AA46" s="18" t="s">
        <v>107</v>
      </c>
      <c r="AB46" s="18" t="n">
        <v>30</v>
      </c>
      <c r="AC46" s="29" t="n">
        <f aca="false">AB46-(1.5+AF46)</f>
        <v>25.7</v>
      </c>
      <c r="AD46" s="18" t="n">
        <v>20200922</v>
      </c>
      <c r="AE46" s="18" t="n">
        <v>20200929</v>
      </c>
      <c r="AF46" s="18" t="n">
        <v>2.8</v>
      </c>
      <c r="AG46" s="18" t="n">
        <v>0.6</v>
      </c>
      <c r="AH46" s="18" t="s">
        <v>85</v>
      </c>
      <c r="AI46" s="18" t="n">
        <v>7</v>
      </c>
      <c r="AJ46" s="1" t="str">
        <f aca="false">VLOOKUP(AI46, Indexes!$A$2:$B$49, 2)</f>
        <v>CAGATC</v>
      </c>
      <c r="AK46" s="18" t="n">
        <v>28</v>
      </c>
      <c r="AL46" s="18" t="n">
        <v>15</v>
      </c>
      <c r="AM46" s="18" t="n">
        <v>20201005</v>
      </c>
      <c r="AP46" s="1" t="s">
        <v>270</v>
      </c>
      <c r="AQ46" s="1" t="n">
        <v>39.4</v>
      </c>
      <c r="AR46" s="1" t="n">
        <f aca="false">(100 * 4)/AQ46</f>
        <v>10.1522842639594</v>
      </c>
      <c r="AS46" s="1" t="n">
        <f aca="false">100-AR46</f>
        <v>89.8477157360406</v>
      </c>
      <c r="AT46" s="1" t="s">
        <v>145</v>
      </c>
      <c r="AV46" s="1" t="n">
        <v>20210315</v>
      </c>
      <c r="AW46" s="5" t="n">
        <v>102136692</v>
      </c>
      <c r="AX46" s="5" t="n">
        <v>94349801</v>
      </c>
      <c r="AY46" s="24" t="n">
        <f aca="false">AX46/AW46</f>
        <v>0.923760101805529</v>
      </c>
      <c r="AZ46" s="1" t="str">
        <f aca="false">CONCATENATE("preprocessing/",A46, "/outputs/salmon_lpanamensis_v36/quant.sf")</f>
        <v>preprocessing/TMRC20024/outputs/salmon_lpanamensis_v36/quant.sf</v>
      </c>
      <c r="BE46" s="1" t="str">
        <f aca="false">CONCATENATE("preprocessing/", A46, "/outputs/03hisat2_lpanamensis_v36/sno_gene_ID.count.xz")</f>
        <v>preprocessing/TMRC20024/outputs/03hisat2_lpanamensis_v36/sno_gene_ID.count.xz</v>
      </c>
      <c r="BF46" s="5" t="n">
        <v>80410649</v>
      </c>
      <c r="BG46" s="5" t="n">
        <v>5248550</v>
      </c>
      <c r="BH46" s="24" t="n">
        <f aca="false">(BG46+BF46)/AX46</f>
        <v>0.907889556650999</v>
      </c>
      <c r="BN46" s="6" t="str">
        <f aca="false">CONCATENATE("preprocessing/", A46, "/outputs/vcfutils_lpanamensis_v36/r1_trimmed_lpanamensis_v36_count.txt")</f>
        <v>preprocessing/TMRC20024/outputs/vcfutils_lpanamensis_v36/r1_trimmed_lpanamensis_v36_count.txt</v>
      </c>
      <c r="BO46" s="6" t="str">
        <f aca="false">CONCATENATE("preprocessing/", A46, "/outputs/40freebayes_lpanamensis_v36/all_tags.txt.xz")</f>
        <v>preprocessing/TMRC20024/outputs/40freebayes_lpanamensis_v36/all_tags.txt.xz</v>
      </c>
      <c r="BP46" s="1" t="n">
        <v>29</v>
      </c>
      <c r="BQ46" s="1" t="n">
        <v>578</v>
      </c>
      <c r="BR46" s="1" t="n">
        <v>1188223</v>
      </c>
      <c r="BS46" s="1" t="n">
        <v>0</v>
      </c>
      <c r="BT46" s="1" t="s">
        <v>101</v>
      </c>
      <c r="BU46" s="1" t="s">
        <v>132</v>
      </c>
      <c r="BW46" s="1" t="s">
        <v>226</v>
      </c>
      <c r="BY46" s="1" t="s">
        <v>132</v>
      </c>
    </row>
    <row r="47" customFormat="false" ht="15" hidden="false" customHeight="false" outlineLevel="0" collapsed="false">
      <c r="A47" s="18" t="s">
        <v>271</v>
      </c>
      <c r="B47" s="1" t="n">
        <v>12312</v>
      </c>
      <c r="C47" s="1" t="s">
        <v>76</v>
      </c>
      <c r="D47" s="1" t="s">
        <v>77</v>
      </c>
      <c r="E47" s="19" t="s">
        <v>78</v>
      </c>
      <c r="F47" s="1" t="n">
        <v>12312</v>
      </c>
      <c r="G47" s="20" t="s">
        <v>79</v>
      </c>
      <c r="H47" s="1" t="s">
        <v>80</v>
      </c>
      <c r="I47" s="1" t="s">
        <v>81</v>
      </c>
      <c r="J47" s="1" t="n">
        <v>2</v>
      </c>
      <c r="K47" s="21" t="s">
        <v>82</v>
      </c>
      <c r="L47" s="21" t="s">
        <v>99</v>
      </c>
      <c r="M47" s="21" t="s">
        <v>100</v>
      </c>
      <c r="N47" s="21" t="s">
        <v>85</v>
      </c>
      <c r="O47" s="1" t="s">
        <v>101</v>
      </c>
      <c r="P47" s="21" t="s">
        <v>102</v>
      </c>
      <c r="Q47" s="22" t="n">
        <v>1</v>
      </c>
      <c r="R47" s="21" t="s">
        <v>200</v>
      </c>
      <c r="S47" s="26" t="s">
        <v>104</v>
      </c>
      <c r="T47" s="21" t="s">
        <v>90</v>
      </c>
      <c r="U47" s="18" t="n">
        <v>20200918</v>
      </c>
      <c r="V47" s="18" t="n">
        <v>20200921</v>
      </c>
      <c r="W47" s="18" t="n">
        <v>366</v>
      </c>
      <c r="X47" s="18" t="s">
        <v>91</v>
      </c>
      <c r="Y47" s="18" t="s">
        <v>107</v>
      </c>
      <c r="Z47" s="18" t="s">
        <v>107</v>
      </c>
      <c r="AA47" s="18" t="s">
        <v>107</v>
      </c>
      <c r="AB47" s="18" t="n">
        <v>30</v>
      </c>
      <c r="AC47" s="29" t="n">
        <f aca="false">AB47-(1.5+AF47)</f>
        <v>26.9</v>
      </c>
      <c r="AD47" s="18" t="n">
        <v>20200922</v>
      </c>
      <c r="AE47" s="18" t="n">
        <v>20200924</v>
      </c>
      <c r="AF47" s="18" t="n">
        <v>1.6</v>
      </c>
      <c r="AG47" s="18" t="n">
        <v>0.6</v>
      </c>
      <c r="AH47" s="18" t="s">
        <v>85</v>
      </c>
      <c r="AI47" s="18" t="n">
        <v>8</v>
      </c>
      <c r="AJ47" s="1" t="str">
        <f aca="false">VLOOKUP(AI47, Indexes!$A$2:$B$49, 2)</f>
        <v>ACTTGA</v>
      </c>
      <c r="AK47" s="18" t="n">
        <v>28</v>
      </c>
      <c r="AL47" s="18" t="n">
        <v>15</v>
      </c>
      <c r="AM47" s="18" t="n">
        <v>20201005</v>
      </c>
      <c r="AP47" s="1" t="s">
        <v>272</v>
      </c>
      <c r="AQ47" s="1" t="n">
        <v>54.5</v>
      </c>
      <c r="AR47" s="1" t="n">
        <f aca="false">(100 * 4)/AQ47</f>
        <v>7.3394495412844</v>
      </c>
      <c r="AS47" s="1" t="n">
        <f aca="false">100-AR47</f>
        <v>92.6605504587156</v>
      </c>
      <c r="AT47" s="1" t="s">
        <v>191</v>
      </c>
      <c r="AU47" s="1" t="n">
        <v>20210427</v>
      </c>
      <c r="AV47" s="1" t="n">
        <v>20210427</v>
      </c>
      <c r="AW47" s="5" t="n">
        <v>24287481</v>
      </c>
      <c r="AX47" s="5" t="n">
        <v>15208580</v>
      </c>
      <c r="AY47" s="24" t="n">
        <f aca="false">AX47/AW47</f>
        <v>0.626190093571252</v>
      </c>
      <c r="AZ47" s="1" t="str">
        <f aca="false">CONCATENATE("preprocessing/",A47, "/outputs/salmon_lpanamensis_v36/quant.sf")</f>
        <v>preprocessing/TMRC20036/outputs/salmon_lpanamensis_v36/quant.sf</v>
      </c>
      <c r="BE47" s="1" t="str">
        <f aca="false">CONCATENATE("preprocessing/", A47, "/outputs/03hisat2_lpanamensis_v36/sno_gene_ID.count.xz")</f>
        <v>preprocessing/TMRC20036/outputs/03hisat2_lpanamensis_v36/sno_gene_ID.count.xz</v>
      </c>
      <c r="BF47" s="5" t="n">
        <v>13482123</v>
      </c>
      <c r="BG47" s="5" t="n">
        <v>715319</v>
      </c>
      <c r="BH47" s="24" t="n">
        <f aca="false">(BG47+BF47)/AX47</f>
        <v>0.933515292025949</v>
      </c>
      <c r="BK47" s="1" t="n">
        <v>488086</v>
      </c>
      <c r="BL47" s="1" t="n">
        <v>66749</v>
      </c>
      <c r="BN47" s="6" t="str">
        <f aca="false">CONCATENATE("preprocessing/", A47, "/outputs/vcfutils_lpanamensis_v36/r1_trimmed_lpanamensis_v36_count.txt")</f>
        <v>preprocessing/TMRC20036/outputs/vcfutils_lpanamensis_v36/r1_trimmed_lpanamensis_v36_count.txt</v>
      </c>
      <c r="BO47" s="6" t="str">
        <f aca="false">CONCATENATE("preprocessing/", A47, "/outputs/40freebayes_lpanamensis_v36/all_tags.txt.xz")</f>
        <v>preprocessing/TMRC20036/outputs/40freebayes_lpanamensis_v36/all_tags.txt.xz</v>
      </c>
      <c r="BP47" s="1" t="n">
        <v>11</v>
      </c>
      <c r="BQ47" s="1" t="n">
        <v>49219</v>
      </c>
      <c r="BR47" s="1" t="n">
        <v>186118</v>
      </c>
      <c r="BS47" s="1" t="n">
        <v>9</v>
      </c>
      <c r="BT47" s="1" t="s">
        <v>101</v>
      </c>
      <c r="BU47" s="1" t="s">
        <v>132</v>
      </c>
      <c r="BW47" s="1" t="s">
        <v>193</v>
      </c>
      <c r="BY47" s="1" t="s">
        <v>192</v>
      </c>
    </row>
    <row r="48" customFormat="false" ht="15.9" hidden="false" customHeight="false" outlineLevel="0" collapsed="false">
      <c r="A48" s="28" t="s">
        <v>273</v>
      </c>
      <c r="B48" s="1" t="n">
        <v>11090</v>
      </c>
      <c r="C48" s="1" t="s">
        <v>76</v>
      </c>
      <c r="D48" s="1" t="s">
        <v>77</v>
      </c>
      <c r="E48" s="19" t="s">
        <v>78</v>
      </c>
      <c r="F48" s="1" t="n">
        <v>11090</v>
      </c>
      <c r="G48" s="20" t="s">
        <v>79</v>
      </c>
      <c r="H48" s="1" t="s">
        <v>80</v>
      </c>
      <c r="I48" s="1" t="s">
        <v>81</v>
      </c>
      <c r="J48" s="1" t="n">
        <v>2</v>
      </c>
      <c r="K48" s="21" t="s">
        <v>82</v>
      </c>
      <c r="L48" s="21" t="s">
        <v>99</v>
      </c>
      <c r="M48" s="21" t="s">
        <v>100</v>
      </c>
      <c r="N48" s="21" t="s">
        <v>85</v>
      </c>
      <c r="O48" s="1" t="s">
        <v>101</v>
      </c>
      <c r="P48" s="21" t="s">
        <v>102</v>
      </c>
      <c r="Q48" s="22" t="n">
        <v>1</v>
      </c>
      <c r="R48" s="43" t="n">
        <v>0.92</v>
      </c>
      <c r="S48" s="26" t="s">
        <v>104</v>
      </c>
      <c r="T48" s="21" t="s">
        <v>90</v>
      </c>
      <c r="U48" s="18" t="n">
        <v>20200918</v>
      </c>
      <c r="V48" s="18" t="n">
        <v>20200921</v>
      </c>
      <c r="W48" s="18" t="n">
        <v>478</v>
      </c>
      <c r="X48" s="18" t="s">
        <v>91</v>
      </c>
      <c r="Y48" s="18" t="s">
        <v>107</v>
      </c>
      <c r="Z48" s="18" t="s">
        <v>107</v>
      </c>
      <c r="AA48" s="18" t="s">
        <v>107</v>
      </c>
      <c r="AB48" s="18" t="n">
        <v>30</v>
      </c>
      <c r="AC48" s="29" t="n">
        <f aca="false">AB48-(1.5+AF48)</f>
        <v>27</v>
      </c>
      <c r="AD48" s="18" t="n">
        <v>20201221</v>
      </c>
      <c r="AE48" s="18" t="n">
        <v>20201223</v>
      </c>
      <c r="AF48" s="18" t="n">
        <v>1.5</v>
      </c>
      <c r="AG48" s="18" t="n">
        <v>0.7</v>
      </c>
      <c r="AH48" s="18" t="s">
        <v>85</v>
      </c>
      <c r="AI48" s="18" t="n">
        <v>5</v>
      </c>
      <c r="AJ48" s="1" t="str">
        <f aca="false">VLOOKUP(AI48, Indexes!$A$2:$B$49, 2)</f>
        <v>ACAGTG</v>
      </c>
      <c r="AK48" s="18" t="n">
        <v>28</v>
      </c>
      <c r="AL48" s="18" t="n">
        <v>15</v>
      </c>
      <c r="AM48" s="1" t="n">
        <v>20210104</v>
      </c>
      <c r="AP48" s="1" t="s">
        <v>274</v>
      </c>
      <c r="AQ48" s="1" t="n">
        <v>28</v>
      </c>
      <c r="AT48" s="1" t="s">
        <v>118</v>
      </c>
      <c r="AV48" s="1" t="n">
        <v>20210608</v>
      </c>
      <c r="AW48" s="5" t="n">
        <v>33090038</v>
      </c>
      <c r="AX48" s="5" t="n">
        <v>29151747</v>
      </c>
      <c r="AY48" s="24" t="n">
        <f aca="false">AX48/AW48</f>
        <v>0.880982578502932</v>
      </c>
      <c r="AZ48" s="1" t="str">
        <f aca="false">CONCATENATE("preprocessing/",A48, "/outputs/salmon_lpanamensis_v36/quant.sf")</f>
        <v>preprocessing/TMRC20069/outputs/salmon_lpanamensis_v36/quant.sf</v>
      </c>
      <c r="BE48" s="1" t="str">
        <f aca="false">CONCATENATE("preprocessing/", A48, "/outputs/03hisat2_lpanamensis_v36/sno_gene_ID.count.xz")</f>
        <v>preprocessing/TMRC20069/outputs/03hisat2_lpanamensis_v36/sno_gene_ID.count.xz</v>
      </c>
      <c r="BF48" s="5" t="n">
        <v>25433256</v>
      </c>
      <c r="BG48" s="5" t="n">
        <v>1710566</v>
      </c>
      <c r="BH48" s="24" t="n">
        <f aca="false">(BG48+BF48)/AX48</f>
        <v>0.931121623688625</v>
      </c>
      <c r="BN48" s="6" t="str">
        <f aca="false">CONCATENATE("preprocessing/", A48, "/outputs/vcfutils_lpanamensis_v36/r1_trimmed_lpanamensis_v36_count.txt")</f>
        <v>preprocessing/TMRC20069/outputs/vcfutils_lpanamensis_v36/r1_trimmed_lpanamensis_v36_count.txt</v>
      </c>
      <c r="BO48" s="6" t="str">
        <f aca="false">CONCATENATE("preprocessing/", A48, "/outputs/40freebayes_lpanamensis_v36/all_tags.txt.xz")</f>
        <v>preprocessing/TMRC20069/outputs/40freebayes_lpanamensis_v36/all_tags.txt.xz</v>
      </c>
      <c r="BP48" s="1" t="n">
        <v>37</v>
      </c>
      <c r="BQ48" s="1" t="n">
        <v>479</v>
      </c>
      <c r="BR48" s="1" t="n">
        <v>339307</v>
      </c>
      <c r="BS48" s="1" t="n">
        <v>12</v>
      </c>
      <c r="BT48" s="1" t="s">
        <v>101</v>
      </c>
      <c r="BU48" s="1" t="s">
        <v>132</v>
      </c>
      <c r="BW48" s="1" t="s">
        <v>275</v>
      </c>
      <c r="BY48" s="1" t="s">
        <v>132</v>
      </c>
    </row>
    <row r="49" customFormat="false" ht="15" hidden="false" customHeight="false" outlineLevel="0" collapsed="false">
      <c r="A49" s="18" t="s">
        <v>276</v>
      </c>
      <c r="B49" s="1" t="n">
        <v>12417</v>
      </c>
      <c r="C49" s="1" t="s">
        <v>76</v>
      </c>
      <c r="D49" s="1" t="s">
        <v>77</v>
      </c>
      <c r="E49" s="19" t="s">
        <v>78</v>
      </c>
      <c r="F49" s="1" t="n">
        <v>12417</v>
      </c>
      <c r="G49" s="20" t="s">
        <v>79</v>
      </c>
      <c r="H49" s="1" t="s">
        <v>80</v>
      </c>
      <c r="I49" s="1" t="s">
        <v>81</v>
      </c>
      <c r="J49" s="1" t="n">
        <v>2</v>
      </c>
      <c r="K49" s="21" t="s">
        <v>82</v>
      </c>
      <c r="L49" s="21" t="s">
        <v>99</v>
      </c>
      <c r="M49" s="21" t="s">
        <v>100</v>
      </c>
      <c r="N49" s="21" t="s">
        <v>85</v>
      </c>
      <c r="O49" s="1" t="s">
        <v>101</v>
      </c>
      <c r="P49" s="21" t="s">
        <v>102</v>
      </c>
      <c r="Q49" s="22" t="n">
        <v>0.94</v>
      </c>
      <c r="R49" s="21" t="s">
        <v>277</v>
      </c>
      <c r="S49" s="21" t="s">
        <v>89</v>
      </c>
      <c r="T49" s="21" t="s">
        <v>90</v>
      </c>
      <c r="U49" s="18" t="n">
        <v>20200918</v>
      </c>
      <c r="V49" s="18" t="n">
        <v>20200921</v>
      </c>
      <c r="W49" s="18" t="n">
        <v>242</v>
      </c>
      <c r="X49" s="18" t="s">
        <v>91</v>
      </c>
      <c r="Y49" s="18" t="s">
        <v>107</v>
      </c>
      <c r="Z49" s="18" t="s">
        <v>107</v>
      </c>
      <c r="AA49" s="18" t="s">
        <v>107</v>
      </c>
      <c r="AB49" s="18" t="n">
        <v>30</v>
      </c>
      <c r="AC49" s="29" t="n">
        <f aca="false">AB49-(1.5+AF49)</f>
        <v>26</v>
      </c>
      <c r="AD49" s="18" t="n">
        <v>20200922</v>
      </c>
      <c r="AE49" s="18" t="n">
        <v>20200924</v>
      </c>
      <c r="AF49" s="18" t="n">
        <v>2.5</v>
      </c>
      <c r="AG49" s="18" t="n">
        <v>0.6</v>
      </c>
      <c r="AH49" s="18" t="s">
        <v>85</v>
      </c>
      <c r="AI49" s="18" t="n">
        <v>10</v>
      </c>
      <c r="AJ49" s="1" t="str">
        <f aca="false">VLOOKUP(AI49, Indexes!$A$2:$B$49, 2)</f>
        <v>TAGCTT</v>
      </c>
      <c r="AK49" s="18" t="n">
        <v>28</v>
      </c>
      <c r="AL49" s="18" t="n">
        <v>15</v>
      </c>
      <c r="AM49" s="18" t="n">
        <v>20201005</v>
      </c>
      <c r="AP49" s="1" t="s">
        <v>278</v>
      </c>
      <c r="AQ49" s="1" t="n">
        <v>64</v>
      </c>
      <c r="AR49" s="1" t="n">
        <f aca="false">(100 * 4)/AQ49</f>
        <v>6.25</v>
      </c>
      <c r="AS49" s="1" t="n">
        <f aca="false">100-AR49</f>
        <v>93.75</v>
      </c>
      <c r="AT49" s="1" t="s">
        <v>145</v>
      </c>
      <c r="AV49" s="1" t="n">
        <v>20210315</v>
      </c>
      <c r="AW49" s="5" t="n">
        <v>141906831</v>
      </c>
      <c r="AX49" s="5" t="n">
        <v>99921135</v>
      </c>
      <c r="AY49" s="24" t="n">
        <f aca="false">AX49/AW49</f>
        <v>0.704131959651752</v>
      </c>
      <c r="AZ49" s="1" t="str">
        <f aca="false">CONCATENATE("preprocessing/",A49, "/outputs/salmon_lpanamensis_v36/quant.sf")</f>
        <v>preprocessing/TMRC20033/outputs/salmon_lpanamensis_v36/quant.sf</v>
      </c>
      <c r="BE49" s="1" t="str">
        <f aca="false">CONCATENATE("preprocessing/", A49, "/outputs/03hisat2_lpanamensis_v36/sno_gene_ID.count.xz")</f>
        <v>preprocessing/TMRC20033/outputs/03hisat2_lpanamensis_v36/sno_gene_ID.count.xz</v>
      </c>
      <c r="BF49" s="5" t="n">
        <v>85385520</v>
      </c>
      <c r="BG49" s="5" t="n">
        <v>5476618</v>
      </c>
      <c r="BH49" s="24" t="n">
        <f aca="false">(BG49+BF49)/AX49</f>
        <v>0.909338529831552</v>
      </c>
      <c r="BN49" s="6" t="str">
        <f aca="false">CONCATENATE("preprocessing/", A49, "/outputs/vcfutils_lpanamensis_v36/r1_trimmed_lpanamensis_v36_count.txt")</f>
        <v>preprocessing/TMRC20033/outputs/vcfutils_lpanamensis_v36/r1_trimmed_lpanamensis_v36_count.txt</v>
      </c>
      <c r="BO49" s="6" t="str">
        <f aca="false">CONCATENATE("preprocessing/", A49, "/outputs/40freebayes_lpanamensis_v36/all_tags.txt.xz")</f>
        <v>preprocessing/TMRC20033/outputs/40freebayes_lpanamensis_v36/all_tags.txt.xz</v>
      </c>
      <c r="BP49" s="1" t="n">
        <v>38</v>
      </c>
      <c r="BQ49" s="1" t="n">
        <v>612</v>
      </c>
      <c r="BR49" s="1" t="n">
        <v>1253353</v>
      </c>
      <c r="BS49" s="1" t="n">
        <v>1</v>
      </c>
      <c r="BT49" s="1" t="s">
        <v>101</v>
      </c>
      <c r="BU49" s="1" t="s">
        <v>132</v>
      </c>
      <c r="BW49" s="1" t="s">
        <v>243</v>
      </c>
      <c r="BY49" s="1" t="s">
        <v>132</v>
      </c>
    </row>
    <row r="50" customFormat="false" ht="15" hidden="false" customHeight="false" outlineLevel="0" collapsed="false">
      <c r="A50" s="18" t="s">
        <v>279</v>
      </c>
      <c r="B50" s="1" t="n">
        <v>11134</v>
      </c>
      <c r="C50" s="1" t="s">
        <v>76</v>
      </c>
      <c r="D50" s="1" t="s">
        <v>77</v>
      </c>
      <c r="E50" s="19" t="s">
        <v>78</v>
      </c>
      <c r="F50" s="1" t="n">
        <v>11134</v>
      </c>
      <c r="G50" s="20" t="s">
        <v>79</v>
      </c>
      <c r="H50" s="1" t="s">
        <v>80</v>
      </c>
      <c r="I50" s="1" t="s">
        <v>81</v>
      </c>
      <c r="J50" s="1" t="n">
        <v>2</v>
      </c>
      <c r="K50" s="21" t="s">
        <v>82</v>
      </c>
      <c r="L50" s="21" t="s">
        <v>83</v>
      </c>
      <c r="M50" s="21" t="s">
        <v>84</v>
      </c>
      <c r="N50" s="21" t="s">
        <v>85</v>
      </c>
      <c r="O50" s="1" t="s">
        <v>101</v>
      </c>
      <c r="P50" s="21" t="s">
        <v>102</v>
      </c>
      <c r="Q50" s="22" t="n">
        <v>0.94</v>
      </c>
      <c r="R50" s="21" t="s">
        <v>103</v>
      </c>
      <c r="S50" s="26" t="s">
        <v>104</v>
      </c>
      <c r="T50" s="21" t="s">
        <v>90</v>
      </c>
      <c r="U50" s="18" t="n">
        <v>20200918</v>
      </c>
      <c r="V50" s="18" t="n">
        <v>20200921</v>
      </c>
      <c r="W50" s="18" t="n">
        <v>523</v>
      </c>
      <c r="X50" s="18" t="s">
        <v>91</v>
      </c>
      <c r="Y50" s="18" t="s">
        <v>107</v>
      </c>
      <c r="Z50" s="18" t="s">
        <v>107</v>
      </c>
      <c r="AA50" s="18" t="s">
        <v>107</v>
      </c>
      <c r="AB50" s="18" t="n">
        <v>30</v>
      </c>
      <c r="AC50" s="29" t="n">
        <f aca="false">AB50-(1.5+AF50)</f>
        <v>27.4</v>
      </c>
      <c r="AD50" s="18" t="n">
        <v>20200922</v>
      </c>
      <c r="AE50" s="18" t="n">
        <v>20200924</v>
      </c>
      <c r="AF50" s="18" t="n">
        <v>1.1</v>
      </c>
      <c r="AG50" s="18" t="n">
        <v>0.6</v>
      </c>
      <c r="AH50" s="18" t="s">
        <v>85</v>
      </c>
      <c r="AI50" s="18" t="n">
        <v>11</v>
      </c>
      <c r="AJ50" s="1" t="str">
        <f aca="false">VLOOKUP(AI50, Indexes!$A$2:$B$49, 2)</f>
        <v>GGCTAC</v>
      </c>
      <c r="AK50" s="18" t="n">
        <v>28</v>
      </c>
      <c r="AL50" s="18" t="n">
        <v>15</v>
      </c>
      <c r="AM50" s="18" t="n">
        <v>20201005</v>
      </c>
      <c r="AP50" s="1" t="s">
        <v>280</v>
      </c>
      <c r="AQ50" s="1" t="n">
        <v>50.5</v>
      </c>
      <c r="AR50" s="1" t="n">
        <f aca="false">(100 * 4)/AQ50</f>
        <v>7.92079207920792</v>
      </c>
      <c r="AS50" s="1" t="n">
        <f aca="false">100-AR50</f>
        <v>92.0792079207921</v>
      </c>
      <c r="AT50" s="1" t="s">
        <v>145</v>
      </c>
      <c r="AV50" s="1" t="n">
        <v>20210315</v>
      </c>
      <c r="AW50" s="5" t="n">
        <v>64125522</v>
      </c>
      <c r="AX50" s="5" t="n">
        <v>58235350</v>
      </c>
      <c r="AY50" s="24" t="n">
        <f aca="false">AX50/AW50</f>
        <v>0.90814621360899</v>
      </c>
      <c r="AZ50" s="1" t="str">
        <f aca="false">CONCATENATE("preprocessing/",A50, "/outputs/salmon_lpanamensis_v36/quant.sf")</f>
        <v>preprocessing/TMRC20026/outputs/salmon_lpanamensis_v36/quant.sf</v>
      </c>
      <c r="BE50" s="1" t="str">
        <f aca="false">CONCATENATE("preprocessing/", A50, "/outputs/03hisat2_lpanamensis_v36/sno_gene_ID.count.xz")</f>
        <v>preprocessing/TMRC20026/outputs/03hisat2_lpanamensis_v36/sno_gene_ID.count.xz</v>
      </c>
      <c r="BF50" s="5" t="n">
        <v>49819437</v>
      </c>
      <c r="BG50" s="5" t="n">
        <v>3570764</v>
      </c>
      <c r="BH50" s="24" t="n">
        <f aca="false">(BG50+BF50)/AX50</f>
        <v>0.916800551555026</v>
      </c>
      <c r="BN50" s="6" t="str">
        <f aca="false">CONCATENATE("preprocessing/", A50, "/outputs/vcfutils_lpanamensis_v36/r1_trimmed_lpanamensis_v36_count.txt")</f>
        <v>preprocessing/TMRC20026/outputs/vcfutils_lpanamensis_v36/r1_trimmed_lpanamensis_v36_count.txt</v>
      </c>
      <c r="BO50" s="6" t="str">
        <f aca="false">CONCATENATE("preprocessing/", A50, "/outputs/40freebayes_lpanamensis_v36/all_tags.txt.xz")</f>
        <v>preprocessing/TMRC20026/outputs/40freebayes_lpanamensis_v36/all_tags.txt.xz</v>
      </c>
      <c r="BP50" s="1" t="n">
        <v>14</v>
      </c>
      <c r="BQ50" s="1" t="n">
        <v>199</v>
      </c>
      <c r="BR50" s="1" t="n">
        <v>828083</v>
      </c>
      <c r="BS50" s="1" t="n">
        <v>3</v>
      </c>
      <c r="BT50" s="1" t="s">
        <v>101</v>
      </c>
      <c r="BU50" s="1" t="s">
        <v>132</v>
      </c>
      <c r="BW50" s="1" t="s">
        <v>243</v>
      </c>
      <c r="BY50" s="1" t="s">
        <v>132</v>
      </c>
    </row>
    <row r="51" customFormat="false" ht="15" hidden="false" customHeight="false" outlineLevel="0" collapsed="false">
      <c r="A51" s="18" t="s">
        <v>281</v>
      </c>
      <c r="B51" s="1" t="n">
        <v>12554</v>
      </c>
      <c r="C51" s="1" t="s">
        <v>76</v>
      </c>
      <c r="D51" s="1" t="s">
        <v>77</v>
      </c>
      <c r="E51" s="19" t="s">
        <v>78</v>
      </c>
      <c r="F51" s="1" t="n">
        <v>12554</v>
      </c>
      <c r="G51" s="20" t="s">
        <v>79</v>
      </c>
      <c r="H51" s="1" t="s">
        <v>80</v>
      </c>
      <c r="I51" s="1" t="s">
        <v>81</v>
      </c>
      <c r="J51" s="1" t="n">
        <v>2</v>
      </c>
      <c r="K51" s="21" t="s">
        <v>82</v>
      </c>
      <c r="L51" s="21" t="s">
        <v>99</v>
      </c>
      <c r="M51" s="21" t="s">
        <v>100</v>
      </c>
      <c r="N51" s="21" t="s">
        <v>85</v>
      </c>
      <c r="O51" s="1" t="s">
        <v>101</v>
      </c>
      <c r="P51" s="21" t="s">
        <v>102</v>
      </c>
      <c r="Q51" s="21" t="s">
        <v>250</v>
      </c>
      <c r="R51" s="21" t="s">
        <v>282</v>
      </c>
      <c r="S51" s="26" t="s">
        <v>104</v>
      </c>
      <c r="T51" s="21" t="s">
        <v>90</v>
      </c>
      <c r="U51" s="18" t="n">
        <v>20200918</v>
      </c>
      <c r="V51" s="18" t="n">
        <v>20200921</v>
      </c>
      <c r="W51" s="18" t="n">
        <v>527</v>
      </c>
      <c r="X51" s="18" t="s">
        <v>91</v>
      </c>
      <c r="Y51" s="18" t="s">
        <v>107</v>
      </c>
      <c r="Z51" s="18" t="s">
        <v>107</v>
      </c>
      <c r="AA51" s="18" t="s">
        <v>107</v>
      </c>
      <c r="AB51" s="18" t="n">
        <v>30</v>
      </c>
      <c r="AC51" s="29" t="n">
        <f aca="false">AB51-(1.5+AF51)</f>
        <v>27.4</v>
      </c>
      <c r="AD51" s="18" t="n">
        <v>20200922</v>
      </c>
      <c r="AE51" s="18" t="n">
        <v>20200924</v>
      </c>
      <c r="AF51" s="18" t="n">
        <v>1.1</v>
      </c>
      <c r="AG51" s="18" t="n">
        <v>0.6</v>
      </c>
      <c r="AH51" s="18" t="s">
        <v>85</v>
      </c>
      <c r="AI51" s="18" t="n">
        <v>12</v>
      </c>
      <c r="AJ51" s="1" t="str">
        <f aca="false">VLOOKUP(AI51, Indexes!$A$2:$B$49, 2)</f>
        <v>CTTGTA</v>
      </c>
      <c r="AK51" s="18" t="n">
        <v>28</v>
      </c>
      <c r="AL51" s="18" t="n">
        <v>15</v>
      </c>
      <c r="AM51" s="18" t="n">
        <v>20201005</v>
      </c>
      <c r="AP51" s="1" t="s">
        <v>283</v>
      </c>
      <c r="AQ51" s="1" t="n">
        <v>82.9</v>
      </c>
      <c r="AR51" s="1" t="n">
        <f aca="false">(100 * 4)/AQ51</f>
        <v>4.82509047044632</v>
      </c>
      <c r="AS51" s="1" t="n">
        <f aca="false">100-AR51</f>
        <v>95.1749095295537</v>
      </c>
      <c r="AT51" s="1" t="s">
        <v>145</v>
      </c>
      <c r="AV51" s="1" t="n">
        <v>20210315</v>
      </c>
      <c r="AW51" s="5" t="n">
        <v>70184290</v>
      </c>
      <c r="AX51" s="5" t="n">
        <v>47988742</v>
      </c>
      <c r="AY51" s="24" t="n">
        <f aca="false">AX51/AW51</f>
        <v>0.683753329983106</v>
      </c>
      <c r="AZ51" s="1" t="str">
        <f aca="false">CONCATENATE("preprocessing/",A51, "/outputs/salmon_lpanamensis_v36/quant.sf")</f>
        <v>preprocessing/TMRC20031/outputs/salmon_lpanamensis_v36/quant.sf</v>
      </c>
      <c r="BE51" s="1" t="str">
        <f aca="false">CONCATENATE("preprocessing/", A51, "/outputs/03hisat2_lpanamensis_v36/sno_gene_ID.count.xz")</f>
        <v>preprocessing/TMRC20031/outputs/03hisat2_lpanamensis_v36/sno_gene_ID.count.xz</v>
      </c>
      <c r="BF51" s="5" t="n">
        <v>41091715</v>
      </c>
      <c r="BG51" s="5" t="n">
        <v>2704719</v>
      </c>
      <c r="BH51" s="24" t="n">
        <f aca="false">(BG51+BF51)/AX51</f>
        <v>0.9126397603838</v>
      </c>
      <c r="BN51" s="6" t="str">
        <f aca="false">CONCATENATE("preprocessing/", A51, "/outputs/vcfutils_lpanamensis_v36/r1_trimmed_lpanamensis_v36_count.txt")</f>
        <v>preprocessing/TMRC20031/outputs/vcfutils_lpanamensis_v36/r1_trimmed_lpanamensis_v36_count.txt</v>
      </c>
      <c r="BO51" s="6" t="str">
        <f aca="false">CONCATENATE("preprocessing/", A51, "/outputs/40freebayes_lpanamensis_v36/all_tags.txt.xz")</f>
        <v>preprocessing/TMRC20031/outputs/40freebayes_lpanamensis_v36/all_tags.txt.xz</v>
      </c>
      <c r="BP51" s="1" t="n">
        <v>22</v>
      </c>
      <c r="BQ51" s="1" t="n">
        <v>152</v>
      </c>
      <c r="BR51" s="1" t="n">
        <v>610862</v>
      </c>
      <c r="BS51" s="1" t="n">
        <v>2</v>
      </c>
      <c r="BT51" s="1" t="s">
        <v>101</v>
      </c>
      <c r="BU51" s="1" t="s">
        <v>132</v>
      </c>
      <c r="BW51" s="1" t="s">
        <v>235</v>
      </c>
      <c r="BY51" s="1" t="s">
        <v>132</v>
      </c>
    </row>
    <row r="52" customFormat="false" ht="15" hidden="false" customHeight="false" outlineLevel="0" collapsed="false">
      <c r="A52" s="45" t="s">
        <v>284</v>
      </c>
      <c r="B52" s="1" t="n">
        <v>13473</v>
      </c>
      <c r="C52" s="1" t="s">
        <v>76</v>
      </c>
      <c r="D52" s="1" t="s">
        <v>285</v>
      </c>
      <c r="E52" s="19" t="s">
        <v>78</v>
      </c>
      <c r="F52" s="1" t="n">
        <v>13473</v>
      </c>
      <c r="G52" s="20" t="s">
        <v>79</v>
      </c>
      <c r="H52" s="1" t="s">
        <v>80</v>
      </c>
      <c r="I52" s="1" t="s">
        <v>81</v>
      </c>
      <c r="J52" s="1" t="n">
        <v>2</v>
      </c>
      <c r="K52" s="21" t="s">
        <v>82</v>
      </c>
      <c r="L52" s="21" t="s">
        <v>83</v>
      </c>
      <c r="M52" s="21" t="s">
        <v>84</v>
      </c>
      <c r="N52" s="21" t="s">
        <v>85</v>
      </c>
      <c r="O52" s="21" t="s">
        <v>101</v>
      </c>
      <c r="P52" s="21" t="s">
        <v>102</v>
      </c>
      <c r="Q52" s="21" t="s">
        <v>250</v>
      </c>
      <c r="R52" s="36" t="s">
        <v>286</v>
      </c>
      <c r="S52" s="26" t="s">
        <v>104</v>
      </c>
      <c r="T52" s="21" t="s">
        <v>90</v>
      </c>
      <c r="U52" s="18" t="n">
        <v>20210211</v>
      </c>
      <c r="V52" s="18" t="n">
        <v>20210217</v>
      </c>
      <c r="W52" s="18" t="n">
        <v>245</v>
      </c>
      <c r="X52" s="18" t="s">
        <v>91</v>
      </c>
      <c r="Y52" s="18" t="s">
        <v>107</v>
      </c>
      <c r="Z52" s="18" t="s">
        <v>107</v>
      </c>
      <c r="AA52" s="18" t="s">
        <v>107</v>
      </c>
      <c r="AB52" s="18" t="n">
        <v>30</v>
      </c>
      <c r="AC52" s="29" t="n">
        <f aca="false">AB52-(1.5+AF52)</f>
        <v>25.64</v>
      </c>
      <c r="AD52" s="18" t="n">
        <v>20210317</v>
      </c>
      <c r="AE52" s="18" t="n">
        <v>20210317</v>
      </c>
      <c r="AF52" s="18" t="n">
        <v>2.86</v>
      </c>
      <c r="AG52" s="18" t="n">
        <v>0.7</v>
      </c>
      <c r="AH52" s="18" t="s">
        <v>85</v>
      </c>
      <c r="AI52" s="18" t="n">
        <v>25</v>
      </c>
      <c r="AJ52" s="1" t="str">
        <f aca="false">VLOOKUP(AI52, Indexes!$A$2:$B$49, 2)</f>
        <v>ACTGAT</v>
      </c>
      <c r="AK52" s="18" t="n">
        <v>28</v>
      </c>
      <c r="AL52" s="18" t="n">
        <v>15</v>
      </c>
      <c r="AM52" s="1" t="n">
        <v>20210427</v>
      </c>
      <c r="AT52" s="1" t="s">
        <v>287</v>
      </c>
      <c r="AV52" s="1" t="n">
        <v>20210623</v>
      </c>
      <c r="AW52" s="5" t="n">
        <v>29606704</v>
      </c>
      <c r="AX52" s="5" t="n">
        <v>25037601</v>
      </c>
      <c r="AY52" s="24" t="n">
        <f aca="false">AX52/AW52</f>
        <v>0.845673365059481</v>
      </c>
      <c r="AZ52" s="1" t="str">
        <f aca="false">CONCATENATE("preprocessing/",A52, "/outputs/salmon_lpanamensis_v36/quant.sf")</f>
        <v>preprocessing/TMRC20076/outputs/salmon_lpanamensis_v36/quant.sf</v>
      </c>
      <c r="BE52" s="1" t="str">
        <f aca="false">CONCATENATE("preprocessing/", A52, "/outputs/03hisat2_lpanamensis_v36/sno_gene_ID.count.xz")</f>
        <v>preprocessing/TMRC20076/outputs/03hisat2_lpanamensis_v36/sno_gene_ID.count.xz</v>
      </c>
      <c r="BF52" s="20" t="n">
        <v>22192130</v>
      </c>
      <c r="BG52" s="20" t="n">
        <v>1178625</v>
      </c>
      <c r="BH52" s="24" t="n">
        <f aca="false">(BG52+BF52)/AX52</f>
        <v>0.933426289523505</v>
      </c>
      <c r="BO52" s="6" t="str">
        <f aca="false">CONCATENATE("preprocessing/", A52, "/outputs/40freebayes_lpanamensis_v36/all_tags.txt.xz")</f>
        <v>preprocessing/TMRC20076/outputs/40freebayes_lpanamensis_v36/all_tags.txt.xz</v>
      </c>
      <c r="BT52" s="21" t="s">
        <v>101</v>
      </c>
      <c r="BU52" s="1" t="s">
        <v>132</v>
      </c>
      <c r="BW52" s="1" t="s">
        <v>226</v>
      </c>
      <c r="BY52" s="1" t="s">
        <v>132</v>
      </c>
    </row>
    <row r="53" customFormat="false" ht="15" hidden="false" customHeight="false" outlineLevel="0" collapsed="false">
      <c r="A53" s="28" t="s">
        <v>288</v>
      </c>
      <c r="B53" s="41" t="n">
        <v>13582</v>
      </c>
      <c r="C53" s="1" t="s">
        <v>76</v>
      </c>
      <c r="D53" s="1" t="s">
        <v>77</v>
      </c>
      <c r="E53" s="19" t="s">
        <v>78</v>
      </c>
      <c r="F53" s="41" t="n">
        <v>13582</v>
      </c>
      <c r="G53" s="20" t="s">
        <v>79</v>
      </c>
      <c r="H53" s="1" t="s">
        <v>80</v>
      </c>
      <c r="I53" s="1" t="s">
        <v>81</v>
      </c>
      <c r="J53" s="1" t="n">
        <v>2</v>
      </c>
      <c r="K53" s="21" t="s">
        <v>82</v>
      </c>
      <c r="L53" s="18" t="s">
        <v>83</v>
      </c>
      <c r="M53" s="18" t="s">
        <v>84</v>
      </c>
      <c r="N53" s="21" t="s">
        <v>85</v>
      </c>
      <c r="O53" s="18" t="s">
        <v>86</v>
      </c>
      <c r="P53" s="18" t="s">
        <v>87</v>
      </c>
      <c r="Q53" s="21" t="s">
        <v>250</v>
      </c>
      <c r="R53" s="46" t="n">
        <v>0.36</v>
      </c>
      <c r="S53" s="21" t="s">
        <v>89</v>
      </c>
      <c r="T53" s="21" t="s">
        <v>90</v>
      </c>
      <c r="U53" s="18" t="n">
        <v>20201215</v>
      </c>
      <c r="V53" s="18" t="n">
        <v>20201217</v>
      </c>
      <c r="W53" s="18" t="n">
        <v>1429</v>
      </c>
      <c r="X53" s="18" t="s">
        <v>85</v>
      </c>
      <c r="Y53" s="18" t="s">
        <v>107</v>
      </c>
      <c r="Z53" s="18" t="s">
        <v>107</v>
      </c>
      <c r="AA53" s="18" t="s">
        <v>107</v>
      </c>
      <c r="AB53" s="18" t="n">
        <v>30</v>
      </c>
      <c r="AC53" s="29" t="n">
        <f aca="false">AB53-(1.5+AF53)</f>
        <v>28</v>
      </c>
      <c r="AD53" s="18" t="n">
        <v>20201222</v>
      </c>
      <c r="AE53" s="18" t="n">
        <v>20201223</v>
      </c>
      <c r="AF53" s="18" t="n">
        <v>0.5</v>
      </c>
      <c r="AG53" s="18" t="n">
        <v>0.7</v>
      </c>
      <c r="AH53" s="18" t="s">
        <v>85</v>
      </c>
      <c r="AI53" s="18" t="n">
        <v>12</v>
      </c>
      <c r="AJ53" s="1" t="str">
        <f aca="false">VLOOKUP(AI53, Indexes!$A$2:$B$49, 2)</f>
        <v>CTTGTA</v>
      </c>
      <c r="AK53" s="18" t="n">
        <v>28</v>
      </c>
      <c r="AL53" s="18" t="n">
        <v>15</v>
      </c>
      <c r="AM53" s="1" t="n">
        <v>20210104</v>
      </c>
      <c r="AP53" s="1" t="s">
        <v>289</v>
      </c>
      <c r="AQ53" s="1" t="n">
        <v>38.1</v>
      </c>
      <c r="AT53" s="1" t="s">
        <v>118</v>
      </c>
      <c r="AV53" s="1" t="n">
        <v>20210608</v>
      </c>
      <c r="AW53" s="5" t="n">
        <v>33562198</v>
      </c>
      <c r="AX53" s="5" t="n">
        <v>28684575</v>
      </c>
      <c r="AY53" s="24" t="n">
        <f aca="false">AX53/AW53</f>
        <v>0.85466914294469</v>
      </c>
      <c r="AZ53" s="1" t="str">
        <f aca="false">CONCATENATE("preprocessing/",A53, "/outputs/salmon_lpanamensis_v36/quant.sf")</f>
        <v>preprocessing/TMRC20073/outputs/salmon_lpanamensis_v36/quant.sf</v>
      </c>
      <c r="BE53" s="1" t="str">
        <f aca="false">CONCATENATE("preprocessing/", A53, "/outputs/03hisat2_lpanamensis_v36/sno_gene_ID.count.xz")</f>
        <v>preprocessing/TMRC20073/outputs/03hisat2_lpanamensis_v36/sno_gene_ID.count.xz</v>
      </c>
      <c r="BF53" s="5" t="n">
        <v>23827807</v>
      </c>
      <c r="BG53" s="5" t="n">
        <v>1412915</v>
      </c>
      <c r="BH53" s="24" t="n">
        <f aca="false">(BG53+BF53)/AX53</f>
        <v>0.879940595250235</v>
      </c>
      <c r="BN53" s="6" t="str">
        <f aca="false">CONCATENATE("preprocessing/", A53, "/outputs/vcfutils_lpanamensis_v36/r1_trimmed_lpanamensis_v36_count.txt")</f>
        <v>preprocessing/TMRC20073/outputs/vcfutils_lpanamensis_v36/r1_trimmed_lpanamensis_v36_count.txt</v>
      </c>
      <c r="BO53" s="6" t="str">
        <f aca="false">CONCATENATE("preprocessing/", A53, "/outputs/40freebayes_lpanamensis_v36/all_tags.txt.xz")</f>
        <v>preprocessing/TMRC20073/outputs/40freebayes_lpanamensis_v36/all_tags.txt.xz</v>
      </c>
      <c r="BP53" s="1" t="n">
        <v>36</v>
      </c>
      <c r="BQ53" s="1" t="n">
        <v>1305</v>
      </c>
      <c r="BR53" s="1" t="n">
        <v>385168</v>
      </c>
      <c r="BS53" s="1" t="n">
        <v>9</v>
      </c>
      <c r="BT53" s="18" t="s">
        <v>86</v>
      </c>
      <c r="BU53" s="1" t="s">
        <v>95</v>
      </c>
      <c r="BW53" s="1" t="s">
        <v>119</v>
      </c>
      <c r="BY53" s="1" t="s">
        <v>95</v>
      </c>
    </row>
    <row r="54" customFormat="false" ht="15" hidden="false" customHeight="false" outlineLevel="0" collapsed="false">
      <c r="A54" s="38" t="s">
        <v>290</v>
      </c>
      <c r="B54" s="1" t="n">
        <v>13595</v>
      </c>
      <c r="C54" s="1" t="s">
        <v>76</v>
      </c>
      <c r="D54" s="1" t="s">
        <v>77</v>
      </c>
      <c r="E54" s="19" t="s">
        <v>78</v>
      </c>
      <c r="F54" s="1" t="n">
        <v>13595</v>
      </c>
      <c r="G54" s="20" t="s">
        <v>79</v>
      </c>
      <c r="H54" s="1" t="s">
        <v>80</v>
      </c>
      <c r="I54" s="1" t="s">
        <v>81</v>
      </c>
      <c r="J54" s="1" t="n">
        <v>2</v>
      </c>
      <c r="K54" s="21" t="s">
        <v>82</v>
      </c>
      <c r="L54" s="33" t="s">
        <v>99</v>
      </c>
      <c r="M54" s="33" t="s">
        <v>100</v>
      </c>
      <c r="N54" s="18" t="s">
        <v>85</v>
      </c>
      <c r="O54" s="1" t="s">
        <v>101</v>
      </c>
      <c r="P54" s="18" t="s">
        <v>102</v>
      </c>
      <c r="Q54" s="21" t="s">
        <v>250</v>
      </c>
      <c r="R54" s="46" t="n">
        <v>0.94</v>
      </c>
      <c r="S54" s="26" t="s">
        <v>104</v>
      </c>
      <c r="T54" s="21" t="s">
        <v>90</v>
      </c>
      <c r="U54" s="18" t="n">
        <v>20201215</v>
      </c>
      <c r="V54" s="18" t="n">
        <v>20201217</v>
      </c>
      <c r="W54" s="18" t="n">
        <v>683</v>
      </c>
      <c r="X54" s="18" t="s">
        <v>85</v>
      </c>
      <c r="Y54" s="18" t="s">
        <v>107</v>
      </c>
      <c r="Z54" s="18" t="s">
        <v>107</v>
      </c>
      <c r="AA54" s="18" t="s">
        <v>107</v>
      </c>
      <c r="AB54" s="18" t="n">
        <v>30</v>
      </c>
      <c r="AC54" s="29" t="n">
        <f aca="false">AB54-(1.5+AF54)</f>
        <v>27.5</v>
      </c>
      <c r="AD54" s="18" t="n">
        <v>20201222</v>
      </c>
      <c r="AE54" s="18" t="n">
        <v>20201223</v>
      </c>
      <c r="AF54" s="18" t="n">
        <v>1</v>
      </c>
      <c r="AG54" s="18" t="n">
        <v>0.7</v>
      </c>
      <c r="AH54" s="18" t="s">
        <v>85</v>
      </c>
      <c r="AI54" s="18" t="n">
        <v>15</v>
      </c>
      <c r="AJ54" s="1" t="str">
        <f aca="false">VLOOKUP(AI54, Indexes!$A$2:$B$49, 2)</f>
        <v>ATGTCA</v>
      </c>
      <c r="AK54" s="18" t="n">
        <v>28</v>
      </c>
      <c r="AL54" s="18" t="n">
        <v>15</v>
      </c>
      <c r="AM54" s="1" t="n">
        <v>20210104</v>
      </c>
      <c r="AP54" s="1" t="s">
        <v>291</v>
      </c>
      <c r="AQ54" s="1" t="n">
        <v>42.1</v>
      </c>
      <c r="AT54" s="1" t="s">
        <v>118</v>
      </c>
      <c r="AV54" s="1" t="n">
        <v>20210608</v>
      </c>
      <c r="AW54" s="5" t="n">
        <v>24336034</v>
      </c>
      <c r="AX54" s="5" t="n">
        <v>21046723</v>
      </c>
      <c r="AY54" s="24" t="n">
        <f aca="false">AX54/AW54</f>
        <v>0.864837836765021</v>
      </c>
      <c r="AZ54" s="1" t="str">
        <f aca="false">CONCATENATE("preprocessing/",A54, "/outputs/salmon_lpanamensis_v36/quant.sf")</f>
        <v>preprocessing/TMRC20055/outputs/salmon_lpanamensis_v36/quant.sf</v>
      </c>
      <c r="BE54" s="1" t="str">
        <f aca="false">CONCATENATE("preprocessing/", A54, "/outputs/03hisat2_lpanamensis_v36/sno_gene_ID.count.xz")</f>
        <v>preprocessing/TMRC20055/outputs/03hisat2_lpanamensis_v36/sno_gene_ID.count.xz</v>
      </c>
      <c r="BF54" s="5" t="n">
        <v>18035877</v>
      </c>
      <c r="BG54" s="5" t="n">
        <v>1164878</v>
      </c>
      <c r="BH54" s="24" t="n">
        <f aca="false">(BG54+BF54)/AX54</f>
        <v>0.912291904065065</v>
      </c>
      <c r="BN54" s="6" t="str">
        <f aca="false">CONCATENATE("preprocessing/", A54, "/outputs/vcfutils_lpanamensis_v36/r1_trimmed_lpanamensis_v36_count.txt")</f>
        <v>preprocessing/TMRC20055/outputs/vcfutils_lpanamensis_v36/r1_trimmed_lpanamensis_v36_count.txt</v>
      </c>
      <c r="BO54" s="6" t="str">
        <f aca="false">CONCATENATE("preprocessing/", A54, "/outputs/40freebayes_lpanamensis_v36/all_tags.txt.xz")</f>
        <v>preprocessing/TMRC20055/outputs/40freebayes_lpanamensis_v36/all_tags.txt.xz</v>
      </c>
      <c r="BP54" s="1" t="n">
        <v>21</v>
      </c>
      <c r="BQ54" s="1" t="n">
        <v>1685</v>
      </c>
      <c r="BR54" s="1" t="n">
        <v>330185</v>
      </c>
      <c r="BS54" s="1" t="n">
        <v>2</v>
      </c>
      <c r="BT54" s="1" t="s">
        <v>101</v>
      </c>
      <c r="BU54" s="1" t="s">
        <v>132</v>
      </c>
      <c r="BW54" s="1" t="s">
        <v>243</v>
      </c>
      <c r="BY54" s="1" t="s">
        <v>132</v>
      </c>
    </row>
    <row r="55" customFormat="false" ht="15" hidden="false" customHeight="false" outlineLevel="0" collapsed="false">
      <c r="A55" s="38" t="s">
        <v>292</v>
      </c>
      <c r="B55" s="1" t="n">
        <v>13597</v>
      </c>
      <c r="C55" s="1" t="s">
        <v>76</v>
      </c>
      <c r="D55" s="1" t="s">
        <v>77</v>
      </c>
      <c r="E55" s="19" t="s">
        <v>78</v>
      </c>
      <c r="F55" s="1" t="n">
        <v>13597</v>
      </c>
      <c r="G55" s="20" t="s">
        <v>79</v>
      </c>
      <c r="H55" s="1" t="s">
        <v>80</v>
      </c>
      <c r="I55" s="1" t="s">
        <v>81</v>
      </c>
      <c r="J55" s="1" t="n">
        <v>2</v>
      </c>
      <c r="K55" s="21" t="s">
        <v>82</v>
      </c>
      <c r="L55" s="33" t="s">
        <v>83</v>
      </c>
      <c r="M55" s="33" t="s">
        <v>84</v>
      </c>
      <c r="N55" s="21" t="s">
        <v>85</v>
      </c>
      <c r="O55" s="18" t="s">
        <v>86</v>
      </c>
      <c r="P55" s="18" t="s">
        <v>87</v>
      </c>
      <c r="Q55" s="21" t="s">
        <v>250</v>
      </c>
      <c r="R55" s="21" t="s">
        <v>208</v>
      </c>
      <c r="S55" s="21" t="s">
        <v>89</v>
      </c>
      <c r="T55" s="21" t="s">
        <v>90</v>
      </c>
      <c r="U55" s="18" t="n">
        <v>20201215</v>
      </c>
      <c r="V55" s="18" t="n">
        <v>20201217</v>
      </c>
      <c r="W55" s="18" t="n">
        <v>901</v>
      </c>
      <c r="X55" s="18" t="s">
        <v>85</v>
      </c>
      <c r="Y55" s="18" t="s">
        <v>107</v>
      </c>
      <c r="Z55" s="18" t="s">
        <v>107</v>
      </c>
      <c r="AA55" s="18" t="s">
        <v>107</v>
      </c>
      <c r="AB55" s="18" t="n">
        <v>30</v>
      </c>
      <c r="AC55" s="29" t="n">
        <f aca="false">AB55-(1.5+AF55)</f>
        <v>27.7</v>
      </c>
      <c r="AD55" s="18" t="n">
        <v>20201222</v>
      </c>
      <c r="AE55" s="18" t="n">
        <v>20201223</v>
      </c>
      <c r="AF55" s="18" t="n">
        <v>0.8</v>
      </c>
      <c r="AG55" s="18" t="n">
        <v>0.7</v>
      </c>
      <c r="AH55" s="18" t="s">
        <v>85</v>
      </c>
      <c r="AI55" s="18" t="n">
        <v>13</v>
      </c>
      <c r="AJ55" s="1" t="str">
        <f aca="false">VLOOKUP(AI55, Indexes!$A$2:$B$49, 2)</f>
        <v>AGTCAA</v>
      </c>
      <c r="AK55" s="18" t="n">
        <v>28</v>
      </c>
      <c r="AL55" s="18" t="n">
        <v>15</v>
      </c>
      <c r="AM55" s="1" t="n">
        <v>20210104</v>
      </c>
      <c r="AP55" s="1" t="s">
        <v>293</v>
      </c>
      <c r="AQ55" s="1" t="n">
        <v>26</v>
      </c>
      <c r="AT55" s="1" t="s">
        <v>118</v>
      </c>
      <c r="AV55" s="1" t="n">
        <v>20210608</v>
      </c>
      <c r="AW55" s="5" t="n">
        <v>31711594</v>
      </c>
      <c r="AX55" s="5" t="n">
        <v>26806264</v>
      </c>
      <c r="AY55" s="24" t="n">
        <f aca="false">AX55/AW55</f>
        <v>0.845314303658151</v>
      </c>
      <c r="AZ55" s="1" t="str">
        <f aca="false">CONCATENATE("preprocessing/",A55, "/outputs/salmon_lpanamensis_v36/quant.sf")</f>
        <v>preprocessing/TMRC20079/outputs/salmon_lpanamensis_v36/quant.sf</v>
      </c>
      <c r="BE55" s="1" t="str">
        <f aca="false">CONCATENATE("preprocessing/", A55, "/outputs/03hisat2_lpanamensis_v36/sno_gene_ID.count.xz")</f>
        <v>preprocessing/TMRC20079/outputs/03hisat2_lpanamensis_v36/sno_gene_ID.count.xz</v>
      </c>
      <c r="BF55" s="5" t="n">
        <v>21935289</v>
      </c>
      <c r="BG55" s="5" t="n">
        <v>1170812</v>
      </c>
      <c r="BH55" s="24" t="n">
        <f aca="false">(BG55+BF55)/AX55</f>
        <v>0.86196647917815</v>
      </c>
      <c r="BN55" s="6" t="str">
        <f aca="false">CONCATENATE("preprocessing/", A55, "/outputs/vcfutils_lpanamensis_v36/r1_trimmed_lpanamensis_v36_count.txt")</f>
        <v>preprocessing/TMRC20079/outputs/vcfutils_lpanamensis_v36/r1_trimmed_lpanamensis_v36_count.txt</v>
      </c>
      <c r="BO55" s="6" t="str">
        <f aca="false">CONCATENATE("preprocessing/", A55, "/outputs/40freebayes_lpanamensis_v36/all_tags.txt.xz")</f>
        <v>preprocessing/TMRC20079/outputs/40freebayes_lpanamensis_v36/all_tags.txt.xz</v>
      </c>
      <c r="BP55" s="1" t="n">
        <v>44</v>
      </c>
      <c r="BQ55" s="1" t="n">
        <v>1394</v>
      </c>
      <c r="BR55" s="1" t="n">
        <v>322651</v>
      </c>
      <c r="BS55" s="1" t="n">
        <v>5</v>
      </c>
      <c r="BT55" s="18" t="s">
        <v>86</v>
      </c>
      <c r="BU55" s="1" t="s">
        <v>95</v>
      </c>
      <c r="BW55" s="1" t="s">
        <v>119</v>
      </c>
      <c r="BY55" s="1" t="s">
        <v>95</v>
      </c>
    </row>
    <row r="56" customFormat="false" ht="15" hidden="false" customHeight="false" outlineLevel="0" collapsed="false">
      <c r="A56" s="28" t="s">
        <v>294</v>
      </c>
      <c r="B56" s="1" t="n">
        <v>13625</v>
      </c>
      <c r="C56" s="1" t="s">
        <v>76</v>
      </c>
      <c r="D56" s="1" t="s">
        <v>77</v>
      </c>
      <c r="E56" s="19" t="s">
        <v>78</v>
      </c>
      <c r="F56" s="1" t="n">
        <v>13625</v>
      </c>
      <c r="G56" s="20" t="s">
        <v>79</v>
      </c>
      <c r="H56" s="1" t="s">
        <v>80</v>
      </c>
      <c r="I56" s="1" t="s">
        <v>81</v>
      </c>
      <c r="J56" s="1" t="n">
        <v>2</v>
      </c>
      <c r="K56" s="21" t="s">
        <v>82</v>
      </c>
      <c r="L56" s="18" t="s">
        <v>83</v>
      </c>
      <c r="M56" s="18" t="s">
        <v>84</v>
      </c>
      <c r="N56" s="18" t="s">
        <v>85</v>
      </c>
      <c r="O56" s="1" t="s">
        <v>86</v>
      </c>
      <c r="P56" s="20" t="s">
        <v>87</v>
      </c>
      <c r="Q56" s="21" t="s">
        <v>250</v>
      </c>
      <c r="R56" s="21" t="s">
        <v>295</v>
      </c>
      <c r="S56" s="21" t="s">
        <v>89</v>
      </c>
      <c r="T56" s="21" t="s">
        <v>90</v>
      </c>
      <c r="U56" s="18" t="n">
        <v>20201215</v>
      </c>
      <c r="V56" s="18" t="n">
        <v>20201217</v>
      </c>
      <c r="W56" s="18" t="n">
        <v>1287</v>
      </c>
      <c r="X56" s="18" t="s">
        <v>85</v>
      </c>
      <c r="Y56" s="18" t="s">
        <v>107</v>
      </c>
      <c r="Z56" s="18" t="s">
        <v>107</v>
      </c>
      <c r="AA56" s="18" t="s">
        <v>107</v>
      </c>
      <c r="AB56" s="18" t="n">
        <v>30</v>
      </c>
      <c r="AC56" s="29" t="n">
        <f aca="false">AB56-(1.5+AF56)</f>
        <v>28</v>
      </c>
      <c r="AD56" s="18" t="n">
        <v>20201222</v>
      </c>
      <c r="AE56" s="18" t="n">
        <v>20201223</v>
      </c>
      <c r="AF56" s="18" t="n">
        <v>0.5</v>
      </c>
      <c r="AG56" s="18" t="n">
        <v>0.7</v>
      </c>
      <c r="AH56" s="18" t="s">
        <v>85</v>
      </c>
      <c r="AI56" s="18" t="n">
        <v>9</v>
      </c>
      <c r="AJ56" s="1" t="str">
        <f aca="false">VLOOKUP(AI56, Indexes!$A$2:$B$49, 2)</f>
        <v>GATCAG</v>
      </c>
      <c r="AK56" s="18" t="n">
        <v>28</v>
      </c>
      <c r="AL56" s="18" t="n">
        <v>15</v>
      </c>
      <c r="AM56" s="1" t="n">
        <v>20210104</v>
      </c>
      <c r="AP56" s="1" t="s">
        <v>296</v>
      </c>
      <c r="AQ56" s="1" t="n">
        <v>36.6</v>
      </c>
      <c r="AT56" s="1" t="s">
        <v>118</v>
      </c>
      <c r="AV56" s="1" t="n">
        <v>20210608</v>
      </c>
      <c r="AW56" s="5" t="n">
        <v>25842539</v>
      </c>
      <c r="AX56" s="5" t="n">
        <v>21252239</v>
      </c>
      <c r="AY56" s="24" t="n">
        <f aca="false">AX56/AW56</f>
        <v>0.822374264386328</v>
      </c>
      <c r="AZ56" s="1" t="str">
        <f aca="false">CONCATENATE("preprocessing/",A56, "/outputs/salmon_lpanamensis_v36/quant.sf")</f>
        <v>preprocessing/TMRC20071/outputs/salmon_lpanamensis_v36/quant.sf</v>
      </c>
      <c r="BE56" s="1" t="str">
        <f aca="false">CONCATENATE("preprocessing/", A56, "/outputs/03hisat2_lpanamensis_v36/sno_gene_ID.count.xz")</f>
        <v>preprocessing/TMRC20071/outputs/03hisat2_lpanamensis_v36/sno_gene_ID.count.xz</v>
      </c>
      <c r="BF56" s="5" t="n">
        <v>17430643</v>
      </c>
      <c r="BG56" s="5" t="n">
        <v>852560</v>
      </c>
      <c r="BH56" s="24" t="n">
        <f aca="false">(BG56+BF56)/AX56</f>
        <v>0.860295378759857</v>
      </c>
      <c r="BN56" s="6" t="str">
        <f aca="false">CONCATENATE("preprocessing/", A56, "/outputs/vcfutils_lpanamensis_v36/r1_trimmed_lpanamensis_v36_count.txt")</f>
        <v>preprocessing/TMRC20071/outputs/vcfutils_lpanamensis_v36/r1_trimmed_lpanamensis_v36_count.txt</v>
      </c>
      <c r="BO56" s="6" t="str">
        <f aca="false">CONCATENATE("preprocessing/", A56, "/outputs/40freebayes_lpanamensis_v36/all_tags.txt.xz")</f>
        <v>preprocessing/TMRC20071/outputs/40freebayes_lpanamensis_v36/all_tags.txt.xz</v>
      </c>
      <c r="BP56" s="1" t="n">
        <v>24</v>
      </c>
      <c r="BQ56" s="1" t="n">
        <v>2040</v>
      </c>
      <c r="BR56" s="1" t="n">
        <v>295151</v>
      </c>
      <c r="BS56" s="1" t="n">
        <v>5</v>
      </c>
      <c r="BT56" s="1" t="s">
        <v>86</v>
      </c>
      <c r="BU56" s="1" t="s">
        <v>95</v>
      </c>
      <c r="BW56" s="1" t="s">
        <v>119</v>
      </c>
      <c r="BY56" s="1" t="s">
        <v>95</v>
      </c>
    </row>
    <row r="57" customFormat="false" ht="15" hidden="false" customHeight="false" outlineLevel="0" collapsed="false">
      <c r="A57" s="38" t="s">
        <v>297</v>
      </c>
      <c r="B57" s="1" t="n">
        <v>13464</v>
      </c>
      <c r="C57" s="1" t="s">
        <v>76</v>
      </c>
      <c r="D57" s="1" t="s">
        <v>77</v>
      </c>
      <c r="E57" s="19" t="s">
        <v>78</v>
      </c>
      <c r="F57" s="1" t="n">
        <v>13464</v>
      </c>
      <c r="G57" s="20" t="s">
        <v>79</v>
      </c>
      <c r="H57" s="1" t="s">
        <v>80</v>
      </c>
      <c r="I57" s="1" t="s">
        <v>81</v>
      </c>
      <c r="J57" s="1" t="n">
        <v>2</v>
      </c>
      <c r="K57" s="21" t="s">
        <v>82</v>
      </c>
      <c r="L57" s="18" t="s">
        <v>99</v>
      </c>
      <c r="M57" s="18" t="s">
        <v>100</v>
      </c>
      <c r="N57" s="21" t="s">
        <v>85</v>
      </c>
      <c r="O57" s="1" t="s">
        <v>101</v>
      </c>
      <c r="P57" s="21" t="s">
        <v>102</v>
      </c>
      <c r="Q57" s="21" t="s">
        <v>250</v>
      </c>
      <c r="R57" s="46" t="n">
        <v>0.87</v>
      </c>
      <c r="S57" s="26" t="s">
        <v>104</v>
      </c>
      <c r="T57" s="21" t="s">
        <v>90</v>
      </c>
      <c r="U57" s="18" t="n">
        <v>20201215</v>
      </c>
      <c r="V57" s="18" t="n">
        <v>20201217</v>
      </c>
      <c r="W57" s="18" t="n">
        <v>412</v>
      </c>
      <c r="X57" s="18" t="s">
        <v>85</v>
      </c>
      <c r="Y57" s="18" t="s">
        <v>107</v>
      </c>
      <c r="Z57" s="18" t="s">
        <v>107</v>
      </c>
      <c r="AA57" s="18" t="s">
        <v>107</v>
      </c>
      <c r="AB57" s="18" t="n">
        <v>30</v>
      </c>
      <c r="AC57" s="29" t="n">
        <f aca="false">AB57-(1.5+AF57)</f>
        <v>26.8</v>
      </c>
      <c r="AD57" s="18" t="n">
        <v>20201222</v>
      </c>
      <c r="AE57" s="18" t="n">
        <v>20201223</v>
      </c>
      <c r="AF57" s="18" t="n">
        <v>1.7</v>
      </c>
      <c r="AG57" s="18" t="n">
        <v>0.7</v>
      </c>
      <c r="AH57" s="18" t="s">
        <v>85</v>
      </c>
      <c r="AI57" s="18" t="n">
        <v>10</v>
      </c>
      <c r="AJ57" s="1" t="str">
        <f aca="false">VLOOKUP(AI57, Indexes!$A$2:$B$49, 2)</f>
        <v>TAGCTT</v>
      </c>
      <c r="AK57" s="18" t="n">
        <v>28</v>
      </c>
      <c r="AL57" s="18" t="n">
        <v>15</v>
      </c>
      <c r="AM57" s="1" t="n">
        <v>20210104</v>
      </c>
      <c r="AP57" s="1" t="s">
        <v>298</v>
      </c>
      <c r="AQ57" s="1" t="n">
        <v>33.8</v>
      </c>
      <c r="AT57" s="1" t="s">
        <v>118</v>
      </c>
      <c r="AV57" s="1" t="n">
        <v>20210608</v>
      </c>
      <c r="AW57" s="5" t="n">
        <v>35556025</v>
      </c>
      <c r="AX57" s="5" t="n">
        <v>30526292</v>
      </c>
      <c r="AY57" s="24" t="n">
        <f aca="false">AX57/AW57</f>
        <v>0.858540627080783</v>
      </c>
      <c r="AZ57" s="1" t="str">
        <f aca="false">CONCATENATE("preprocessing/",A57, "/outputs/salmon_lpanamensis_v36/quant.sf")</f>
        <v>preprocessing/TMRC20078/outputs/salmon_lpanamensis_v36/quant.sf</v>
      </c>
      <c r="BE57" s="1" t="str">
        <f aca="false">CONCATENATE("preprocessing/", A57, "/outputs/03hisat2_lpanamensis_v36/sno_gene_ID.count.xz")</f>
        <v>preprocessing/TMRC20078/outputs/03hisat2_lpanamensis_v36/sno_gene_ID.count.xz</v>
      </c>
      <c r="BF57" s="5" t="n">
        <v>26209362</v>
      </c>
      <c r="BG57" s="5" t="n">
        <v>1384321</v>
      </c>
      <c r="BH57" s="24" t="n">
        <f aca="false">(BG57+BF57)/AX57</f>
        <v>0.90393169927091</v>
      </c>
      <c r="BN57" s="6" t="str">
        <f aca="false">CONCATENATE("preprocessing/", A57, "/outputs/vcfutils_lpanamensis_v36/r1_trimmed_lpanamensis_v36_count.txt")</f>
        <v>preprocessing/TMRC20078/outputs/vcfutils_lpanamensis_v36/r1_trimmed_lpanamensis_v36_count.txt</v>
      </c>
      <c r="BO57" s="6" t="str">
        <f aca="false">CONCATENATE("preprocessing/", A57, "/outputs/40freebayes_lpanamensis_v36/all_tags.txt.xz")</f>
        <v>preprocessing/TMRC20078/outputs/40freebayes_lpanamensis_v36/all_tags.txt.xz</v>
      </c>
      <c r="BP57" s="1" t="n">
        <v>51</v>
      </c>
      <c r="BQ57" s="1" t="n">
        <v>2487</v>
      </c>
      <c r="BR57" s="1" t="n">
        <v>394451</v>
      </c>
      <c r="BS57" s="1" t="n">
        <v>2</v>
      </c>
      <c r="BT57" s="1" t="s">
        <v>101</v>
      </c>
      <c r="BU57" s="1" t="s">
        <v>132</v>
      </c>
      <c r="BW57" s="1" t="s">
        <v>275</v>
      </c>
      <c r="BY57" s="1" t="s">
        <v>132</v>
      </c>
    </row>
    <row r="58" customFormat="false" ht="15" hidden="false" customHeight="false" outlineLevel="0" collapsed="false">
      <c r="B58" s="1" t="n">
        <v>13589</v>
      </c>
      <c r="C58" s="1" t="s">
        <v>76</v>
      </c>
      <c r="D58" s="1" t="s">
        <v>285</v>
      </c>
      <c r="E58" s="19" t="s">
        <v>78</v>
      </c>
      <c r="F58" s="1" t="n">
        <v>13589</v>
      </c>
      <c r="G58" s="20" t="s">
        <v>79</v>
      </c>
      <c r="H58" s="1" t="s">
        <v>80</v>
      </c>
      <c r="I58" s="1" t="s">
        <v>81</v>
      </c>
      <c r="J58" s="1" t="n">
        <v>2</v>
      </c>
      <c r="K58" s="21" t="s">
        <v>82</v>
      </c>
      <c r="L58" s="18" t="s">
        <v>99</v>
      </c>
      <c r="M58" s="18" t="s">
        <v>100</v>
      </c>
      <c r="N58" s="21" t="s">
        <v>85</v>
      </c>
      <c r="O58" s="18" t="s">
        <v>86</v>
      </c>
      <c r="P58" s="18" t="s">
        <v>87</v>
      </c>
      <c r="Q58" s="21" t="s">
        <v>250</v>
      </c>
      <c r="R58" s="21" t="s">
        <v>299</v>
      </c>
      <c r="S58" s="21" t="s">
        <v>89</v>
      </c>
      <c r="T58" s="21" t="s">
        <v>90</v>
      </c>
      <c r="U58" s="18" t="n">
        <v>20201215</v>
      </c>
      <c r="V58" s="18" t="n">
        <v>20201217</v>
      </c>
      <c r="W58" s="18" t="n">
        <v>702</v>
      </c>
      <c r="X58" s="18" t="s">
        <v>85</v>
      </c>
      <c r="Y58" s="18" t="s">
        <v>107</v>
      </c>
      <c r="Z58" s="18" t="s">
        <v>107</v>
      </c>
      <c r="AA58" s="18" t="s">
        <v>107</v>
      </c>
      <c r="AB58" s="18" t="n">
        <v>30</v>
      </c>
      <c r="AC58" s="29" t="n">
        <f aca="false">AB58-(1.5+AF58)</f>
        <v>27.5</v>
      </c>
      <c r="AD58" s="18" t="n">
        <v>20201222</v>
      </c>
      <c r="AE58" s="18" t="n">
        <v>20201223</v>
      </c>
      <c r="AF58" s="18" t="n">
        <v>1</v>
      </c>
      <c r="AG58" s="18" t="n">
        <v>0.7</v>
      </c>
      <c r="AH58" s="18"/>
      <c r="AI58" s="18" t="n">
        <v>14</v>
      </c>
      <c r="AJ58" s="1" t="str">
        <f aca="false">VLOOKUP(AI58, Indexes!$A$2:$B$49, 2)</f>
        <v>AGTTCC</v>
      </c>
      <c r="AK58" s="18" t="n">
        <v>28</v>
      </c>
      <c r="AL58" s="18" t="n">
        <v>15</v>
      </c>
      <c r="AM58" s="18" t="n">
        <v>20211012</v>
      </c>
      <c r="BF58" s="5"/>
      <c r="BG58" s="5"/>
      <c r="BT58" s="18" t="s">
        <v>86</v>
      </c>
    </row>
    <row r="59" customFormat="false" ht="15" hidden="false" customHeight="false" outlineLevel="0" collapsed="false">
      <c r="A59" s="1" t="s">
        <v>300</v>
      </c>
      <c r="B59" s="1" t="n">
        <v>13589</v>
      </c>
      <c r="C59" s="1" t="s">
        <v>76</v>
      </c>
      <c r="D59" s="1" t="s">
        <v>301</v>
      </c>
      <c r="E59" s="19" t="s">
        <v>78</v>
      </c>
      <c r="F59" s="1" t="n">
        <v>13589</v>
      </c>
      <c r="G59" s="20" t="s">
        <v>79</v>
      </c>
      <c r="H59" s="1" t="s">
        <v>80</v>
      </c>
      <c r="I59" s="1" t="s">
        <v>81</v>
      </c>
      <c r="J59" s="1" t="n">
        <v>2</v>
      </c>
      <c r="K59" s="21" t="s">
        <v>302</v>
      </c>
      <c r="L59" s="18" t="s">
        <v>99</v>
      </c>
      <c r="M59" s="18" t="s">
        <v>100</v>
      </c>
      <c r="N59" s="21" t="s">
        <v>85</v>
      </c>
      <c r="O59" s="18" t="s">
        <v>86</v>
      </c>
      <c r="P59" s="18" t="s">
        <v>87</v>
      </c>
      <c r="Q59" s="21" t="s">
        <v>250</v>
      </c>
      <c r="R59" s="21" t="s">
        <v>299</v>
      </c>
      <c r="S59" s="21" t="s">
        <v>89</v>
      </c>
      <c r="T59" s="21" t="s">
        <v>90</v>
      </c>
      <c r="U59" s="18" t="n">
        <v>20211112</v>
      </c>
      <c r="V59" s="18" t="n">
        <v>20211116</v>
      </c>
      <c r="W59" s="18" t="n">
        <v>264</v>
      </c>
      <c r="X59" s="18" t="s">
        <v>91</v>
      </c>
      <c r="Y59" s="18" t="s">
        <v>107</v>
      </c>
      <c r="Z59" s="18" t="s">
        <v>107</v>
      </c>
      <c r="AA59" s="18" t="s">
        <v>107</v>
      </c>
      <c r="AB59" s="18" t="n">
        <v>30</v>
      </c>
      <c r="AC59" s="29" t="n">
        <f aca="false">AB59-(1.5+AF59)</f>
        <v>26.6</v>
      </c>
      <c r="AD59" s="18" t="n">
        <v>20211223</v>
      </c>
      <c r="AE59" s="18" t="n">
        <v>20211223</v>
      </c>
      <c r="AF59" s="18" t="n">
        <v>1.9</v>
      </c>
      <c r="AG59" s="18" t="n">
        <v>0.5</v>
      </c>
      <c r="AH59" s="18" t="s">
        <v>85</v>
      </c>
      <c r="AI59" s="18" t="n">
        <v>14</v>
      </c>
      <c r="AJ59" s="47" t="s">
        <v>303</v>
      </c>
      <c r="AK59" s="18" t="n">
        <v>28</v>
      </c>
      <c r="AL59" s="18" t="n">
        <v>15</v>
      </c>
      <c r="AM59" s="18" t="n">
        <v>20220103</v>
      </c>
      <c r="BE59" s="1" t="str">
        <f aca="false">CONCATENATE("preprocessing/", A59, "/outputs/03hisat2_lpanamensis_v36/sno_gene_ID.count.xz")</f>
        <v>preprocessing/TMRC20094/outputs/03hisat2_lpanamensis_v36/sno_gene_ID.count.xz</v>
      </c>
      <c r="BF59" s="5"/>
      <c r="BG59" s="5"/>
      <c r="BO59" s="6" t="str">
        <f aca="false">CONCATENATE("preprocessing/", A59, "/outputs/40freebayes_lpanamensis_v36/all_tags.txt.xz")</f>
        <v>preprocessing/TMRC20094/outputs/40freebayes_lpanamensis_v36/all_tags.txt.xz</v>
      </c>
      <c r="BT59" s="18" t="s">
        <v>86</v>
      </c>
      <c r="BU59" s="1" t="s">
        <v>95</v>
      </c>
      <c r="BW59" s="1" t="s">
        <v>119</v>
      </c>
      <c r="BY59" s="1" t="s">
        <v>95</v>
      </c>
    </row>
    <row r="60" customFormat="false" ht="15" hidden="false" customHeight="false" outlineLevel="0" collapsed="false">
      <c r="A60" s="20" t="s">
        <v>304</v>
      </c>
      <c r="B60" s="1" t="n">
        <v>13631</v>
      </c>
      <c r="C60" s="1" t="s">
        <v>76</v>
      </c>
      <c r="D60" s="1" t="s">
        <v>285</v>
      </c>
      <c r="E60" s="19" t="s">
        <v>78</v>
      </c>
      <c r="F60" s="1" t="n">
        <v>13631</v>
      </c>
      <c r="G60" s="20" t="s">
        <v>79</v>
      </c>
      <c r="H60" s="1" t="s">
        <v>80</v>
      </c>
      <c r="I60" s="1" t="s">
        <v>81</v>
      </c>
      <c r="J60" s="1" t="n">
        <v>2</v>
      </c>
      <c r="K60" s="21" t="s">
        <v>82</v>
      </c>
      <c r="L60" s="18" t="s">
        <v>99</v>
      </c>
      <c r="M60" s="18" t="s">
        <v>100</v>
      </c>
      <c r="N60" s="21" t="s">
        <v>85</v>
      </c>
      <c r="O60" s="18" t="s">
        <v>101</v>
      </c>
      <c r="P60" s="18" t="s">
        <v>102</v>
      </c>
      <c r="Q60" s="21" t="s">
        <v>250</v>
      </c>
      <c r="R60" s="46" t="n">
        <v>0.72</v>
      </c>
      <c r="S60" s="21" t="s">
        <v>89</v>
      </c>
      <c r="T60" s="21" t="s">
        <v>90</v>
      </c>
      <c r="U60" s="18" t="n">
        <v>20210211</v>
      </c>
      <c r="V60" s="18" t="n">
        <v>20210217</v>
      </c>
      <c r="W60" s="18" t="n">
        <v>166.6</v>
      </c>
      <c r="X60" s="18" t="s">
        <v>91</v>
      </c>
      <c r="Y60" s="18" t="s">
        <v>107</v>
      </c>
      <c r="Z60" s="18" t="s">
        <v>107</v>
      </c>
      <c r="AA60" s="18" t="s">
        <v>107</v>
      </c>
      <c r="AB60" s="18" t="n">
        <v>30</v>
      </c>
      <c r="AC60" s="29" t="n">
        <f aca="false">AB60-(1.5+AF60)</f>
        <v>28.5</v>
      </c>
      <c r="AD60" s="18" t="n">
        <v>20210303</v>
      </c>
      <c r="AE60" s="18" t="n">
        <v>20210317</v>
      </c>
      <c r="AF60" s="18"/>
      <c r="AG60" s="18" t="n">
        <v>0.7</v>
      </c>
      <c r="AH60" s="18" t="s">
        <v>85</v>
      </c>
      <c r="AI60" s="18" t="n">
        <v>23</v>
      </c>
      <c r="AJ60" s="1" t="str">
        <f aca="false">VLOOKUP(AI60, Indexes!$A$2:$B$49, 2)</f>
        <v>GAGTGG</v>
      </c>
      <c r="AK60" s="18" t="n">
        <v>28</v>
      </c>
      <c r="AL60" s="18" t="n">
        <v>15</v>
      </c>
      <c r="AM60" s="1" t="n">
        <v>20210427</v>
      </c>
      <c r="AT60" s="1" t="s">
        <v>305</v>
      </c>
      <c r="AV60" s="1" t="n">
        <v>20210527</v>
      </c>
      <c r="AW60" s="5" t="n">
        <v>26507567</v>
      </c>
      <c r="AX60" s="5" t="n">
        <v>23117406</v>
      </c>
      <c r="AY60" s="24" t="n">
        <f aca="false">AX60/AW60</f>
        <v>0.872105916020131</v>
      </c>
      <c r="AZ60" s="1" t="str">
        <f aca="false">CONCATENATE("preprocessing/",A60, "/outputs/salmon_lpanamensis_v36/quant.sf")</f>
        <v>preprocessing/TMRC20042/outputs/salmon_lpanamensis_v36/quant.sf</v>
      </c>
      <c r="BE60" s="1" t="str">
        <f aca="false">CONCATENATE("preprocessing/", A60, "/outputs/03hisat2_lpanamensis_v36/sno_gene_ID.count.xz")</f>
        <v>preprocessing/TMRC20042/outputs/03hisat2_lpanamensis_v36/sno_gene_ID.count.xz</v>
      </c>
      <c r="BF60" s="5" t="n">
        <v>20176451</v>
      </c>
      <c r="BG60" s="5" t="n">
        <v>1082195</v>
      </c>
      <c r="BH60" s="24" t="n">
        <f aca="false">(BG60+BF60)/AX60</f>
        <v>0.919594784985824</v>
      </c>
      <c r="BN60" s="6" t="str">
        <f aca="false">CONCATENATE("preprocessing/", A60, "/outputs/vcfutils_lpanamensis_v36/r1_trimmed_lpanamensis_v36_count.txt")</f>
        <v>preprocessing/TMRC20042/outputs/vcfutils_lpanamensis_v36/r1_trimmed_lpanamensis_v36_count.txt</v>
      </c>
      <c r="BO60" s="6" t="str">
        <f aca="false">CONCATENATE("preprocessing/", A60, "/outputs/40freebayes_lpanamensis_v36/all_tags.txt.xz")</f>
        <v>preprocessing/TMRC20042/outputs/40freebayes_lpanamensis_v36/all_tags.txt.xz</v>
      </c>
      <c r="BP60" s="1" t="n">
        <v>31</v>
      </c>
      <c r="BQ60" s="1" t="n">
        <v>2116</v>
      </c>
      <c r="BR60" s="1" t="n">
        <v>494253</v>
      </c>
      <c r="BS60" s="1" t="n">
        <v>1</v>
      </c>
      <c r="BT60" s="18" t="s">
        <v>101</v>
      </c>
      <c r="BU60" s="1" t="s">
        <v>132</v>
      </c>
    </row>
    <row r="61" customFormat="false" ht="15" hidden="false" customHeight="false" outlineLevel="0" collapsed="false">
      <c r="A61" s="38" t="s">
        <v>306</v>
      </c>
      <c r="B61" s="1" t="n">
        <v>13720</v>
      </c>
      <c r="C61" s="1" t="s">
        <v>76</v>
      </c>
      <c r="D61" s="1" t="s">
        <v>77</v>
      </c>
      <c r="E61" s="19" t="s">
        <v>78</v>
      </c>
      <c r="F61" s="1" t="n">
        <v>13720</v>
      </c>
      <c r="G61" s="20" t="s">
        <v>79</v>
      </c>
      <c r="H61" s="1" t="s">
        <v>80</v>
      </c>
      <c r="I61" s="1" t="s">
        <v>81</v>
      </c>
      <c r="J61" s="1" t="n">
        <v>2</v>
      </c>
      <c r="K61" s="21" t="s">
        <v>82</v>
      </c>
      <c r="L61" s="18" t="s">
        <v>99</v>
      </c>
      <c r="M61" s="18" t="s">
        <v>100</v>
      </c>
      <c r="N61" s="18" t="s">
        <v>85</v>
      </c>
      <c r="O61" s="1" t="s">
        <v>86</v>
      </c>
      <c r="P61" s="20" t="s">
        <v>87</v>
      </c>
      <c r="Q61" s="21" t="s">
        <v>250</v>
      </c>
      <c r="R61" s="46" t="n">
        <v>0.14</v>
      </c>
      <c r="S61" s="21" t="s">
        <v>89</v>
      </c>
      <c r="T61" s="21" t="s">
        <v>90</v>
      </c>
      <c r="U61" s="18" t="n">
        <v>20201215</v>
      </c>
      <c r="V61" s="18" t="n">
        <v>20201217</v>
      </c>
      <c r="W61" s="18" t="n">
        <v>220</v>
      </c>
      <c r="X61" s="18" t="s">
        <v>85</v>
      </c>
      <c r="Y61" s="18" t="s">
        <v>107</v>
      </c>
      <c r="Z61" s="18" t="s">
        <v>107</v>
      </c>
      <c r="AA61" s="18" t="s">
        <v>107</v>
      </c>
      <c r="AB61" s="18" t="n">
        <v>30</v>
      </c>
      <c r="AC61" s="29" t="n">
        <f aca="false">AB61-(1.5+AF61)</f>
        <v>25.3</v>
      </c>
      <c r="AD61" s="18" t="n">
        <v>20201222</v>
      </c>
      <c r="AE61" s="18" t="n">
        <v>20201223</v>
      </c>
      <c r="AF61" s="18" t="n">
        <v>3.2</v>
      </c>
      <c r="AG61" s="18" t="n">
        <v>0.7</v>
      </c>
      <c r="AH61" s="18" t="s">
        <v>85</v>
      </c>
      <c r="AI61" s="18" t="n">
        <v>20</v>
      </c>
      <c r="AJ61" s="1" t="str">
        <f aca="false">VLOOKUP(AI61, Indexes!$A$2:$B$49, 2)</f>
        <v>GTGGCC</v>
      </c>
      <c r="AK61" s="18" t="n">
        <v>28</v>
      </c>
      <c r="AL61" s="18" t="n">
        <v>15</v>
      </c>
      <c r="AM61" s="1" t="n">
        <v>20210104</v>
      </c>
      <c r="AP61" s="1" t="s">
        <v>307</v>
      </c>
      <c r="AQ61" s="1" t="n">
        <v>17</v>
      </c>
      <c r="AT61" s="1" t="s">
        <v>118</v>
      </c>
      <c r="AV61" s="1" t="n">
        <v>20210608</v>
      </c>
      <c r="AW61" s="5" t="n">
        <v>33541024</v>
      </c>
      <c r="AX61" s="5" t="n">
        <v>29273694</v>
      </c>
      <c r="AY61" s="24" t="n">
        <f aca="false">AX61/AW61</f>
        <v>0.872772816953949</v>
      </c>
      <c r="AZ61" s="1" t="str">
        <f aca="false">CONCATENATE("preprocessing/",A61, "/outputs/salmon_lpanamensis_v36/quant.sf")</f>
        <v>preprocessing/TMRC20058/outputs/salmon_lpanamensis_v36/quant.sf</v>
      </c>
      <c r="BE61" s="1" t="str">
        <f aca="false">CONCATENATE("preprocessing/", A61, "/outputs/03hisat2_lpanamensis_v36/sno_gene_ID.count.xz")</f>
        <v>preprocessing/TMRC20058/outputs/03hisat2_lpanamensis_v36/sno_gene_ID.count.xz</v>
      </c>
      <c r="BF61" s="5" t="n">
        <v>24489015</v>
      </c>
      <c r="BG61" s="5" t="n">
        <v>1302955</v>
      </c>
      <c r="BH61" s="24" t="n">
        <f aca="false">(BG61+BF61)/AX61</f>
        <v>0.881063045886864</v>
      </c>
      <c r="BN61" s="6" t="str">
        <f aca="false">CONCATENATE("preprocessing/", A61, "/outputs/vcfutils_lpanamensis_v36/r1_trimmed_lpanamensis_v36_count.txt")</f>
        <v>preprocessing/TMRC20058/outputs/vcfutils_lpanamensis_v36/r1_trimmed_lpanamensis_v36_count.txt</v>
      </c>
      <c r="BO61" s="6" t="str">
        <f aca="false">CONCATENATE("preprocessing/", A61, "/outputs/40freebayes_lpanamensis_v36/all_tags.txt.xz")</f>
        <v>preprocessing/TMRC20058/outputs/40freebayes_lpanamensis_v36/all_tags.txt.xz</v>
      </c>
      <c r="BP61" s="1" t="n">
        <v>91</v>
      </c>
      <c r="BQ61" s="1" t="n">
        <v>1086</v>
      </c>
      <c r="BT61" s="1" t="s">
        <v>86</v>
      </c>
      <c r="BU61" s="1" t="s">
        <v>95</v>
      </c>
      <c r="BW61" s="1" t="s">
        <v>275</v>
      </c>
      <c r="BY61" s="1" t="s">
        <v>95</v>
      </c>
    </row>
    <row r="62" customFormat="false" ht="15" hidden="false" customHeight="false" outlineLevel="0" collapsed="false">
      <c r="A62" s="28" t="s">
        <v>308</v>
      </c>
      <c r="B62" s="1" t="n">
        <v>13794</v>
      </c>
      <c r="C62" s="1" t="s">
        <v>76</v>
      </c>
      <c r="D62" s="1" t="s">
        <v>77</v>
      </c>
      <c r="E62" s="19" t="s">
        <v>78</v>
      </c>
      <c r="F62" s="1" t="n">
        <v>13794</v>
      </c>
      <c r="G62" s="20" t="s">
        <v>79</v>
      </c>
      <c r="H62" s="1" t="s">
        <v>80</v>
      </c>
      <c r="I62" s="1" t="s">
        <v>81</v>
      </c>
      <c r="J62" s="1" t="n">
        <v>2</v>
      </c>
      <c r="K62" s="21" t="s">
        <v>82</v>
      </c>
      <c r="L62" s="18" t="s">
        <v>99</v>
      </c>
      <c r="M62" s="18" t="s">
        <v>100</v>
      </c>
      <c r="N62" s="21" t="s">
        <v>85</v>
      </c>
      <c r="O62" s="1" t="s">
        <v>101</v>
      </c>
      <c r="P62" s="21" t="s">
        <v>102</v>
      </c>
      <c r="Q62" s="21" t="s">
        <v>250</v>
      </c>
      <c r="R62" s="21" t="s">
        <v>309</v>
      </c>
      <c r="S62" s="26" t="s">
        <v>104</v>
      </c>
      <c r="T62" s="21" t="s">
        <v>90</v>
      </c>
      <c r="U62" s="18" t="n">
        <v>20201215</v>
      </c>
      <c r="V62" s="18" t="n">
        <v>20201217</v>
      </c>
      <c r="W62" s="18" t="n">
        <v>441</v>
      </c>
      <c r="X62" s="18" t="s">
        <v>85</v>
      </c>
      <c r="Y62" s="18" t="s">
        <v>107</v>
      </c>
      <c r="Z62" s="18" t="s">
        <v>107</v>
      </c>
      <c r="AA62" s="18" t="s">
        <v>107</v>
      </c>
      <c r="AB62" s="18" t="n">
        <v>30</v>
      </c>
      <c r="AC62" s="29" t="n">
        <f aca="false">AB62-(1.5+AF62)</f>
        <v>26.9</v>
      </c>
      <c r="AD62" s="18" t="n">
        <v>20201222</v>
      </c>
      <c r="AE62" s="18" t="n">
        <v>20201223</v>
      </c>
      <c r="AF62" s="18" t="n">
        <v>1.6</v>
      </c>
      <c r="AG62" s="18" t="n">
        <v>0.7</v>
      </c>
      <c r="AH62" s="18" t="s">
        <v>85</v>
      </c>
      <c r="AI62" s="18" t="n">
        <v>11</v>
      </c>
      <c r="AJ62" s="1" t="str">
        <f aca="false">VLOOKUP(AI62, Indexes!$A$2:$B$49, 2)</f>
        <v>GGCTAC</v>
      </c>
      <c r="AK62" s="18" t="n">
        <v>28</v>
      </c>
      <c r="AL62" s="18" t="n">
        <v>15</v>
      </c>
      <c r="AM62" s="1" t="n">
        <v>20210104</v>
      </c>
      <c r="AN62" s="1" t="s">
        <v>310</v>
      </c>
      <c r="AP62" s="1" t="s">
        <v>311</v>
      </c>
      <c r="AQ62" s="1" t="n">
        <v>27.9</v>
      </c>
      <c r="AT62" s="1" t="s">
        <v>118</v>
      </c>
      <c r="AV62" s="1" t="n">
        <v>20210608</v>
      </c>
      <c r="AW62" s="5" t="n">
        <v>30357742</v>
      </c>
      <c r="AX62" s="5" t="n">
        <v>25850923</v>
      </c>
      <c r="AY62" s="24" t="n">
        <f aca="false">AX62/AW62</f>
        <v>0.851543010017016</v>
      </c>
      <c r="AZ62" s="1" t="str">
        <f aca="false">CONCATENATE("preprocessing/",A62, "/outputs/salmon_lpanamensis_v36/quant.sf")</f>
        <v>preprocessing/TMRC20072/outputs/salmon_lpanamensis_v36/quant.sf</v>
      </c>
      <c r="BE62" s="1" t="str">
        <f aca="false">CONCATENATE("preprocessing/", A62, "/outputs/03hisat2_lpanamensis_v36/sno_gene_ID.count.xz")</f>
        <v>preprocessing/TMRC20072/outputs/03hisat2_lpanamensis_v36/sno_gene_ID.count.xz</v>
      </c>
      <c r="BF62" s="5" t="n">
        <v>21425207</v>
      </c>
      <c r="BG62" s="5" t="n">
        <v>1133514</v>
      </c>
      <c r="BH62" s="24" t="n">
        <f aca="false">(BG62+BF62)/AX62</f>
        <v>0.872646636253568</v>
      </c>
      <c r="BN62" s="6" t="str">
        <f aca="false">CONCATENATE("preprocessing/", A62, "/outputs/vcfutils_lpanamensis_v36/r1_trimmed_lpanamensis_v36_count.txt")</f>
        <v>preprocessing/TMRC20072/outputs/vcfutils_lpanamensis_v36/r1_trimmed_lpanamensis_v36_count.txt</v>
      </c>
      <c r="BO62" s="6" t="str">
        <f aca="false">CONCATENATE("preprocessing/", A62, "/outputs/40freebayes_lpanamensis_v36/all_tags.txt.xz")</f>
        <v>preprocessing/TMRC20072/outputs/40freebayes_lpanamensis_v36/all_tags.txt.xz</v>
      </c>
      <c r="BP62" s="1" t="n">
        <v>31</v>
      </c>
      <c r="BQ62" s="1" t="n">
        <v>1812</v>
      </c>
      <c r="BR62" s="1" t="n">
        <v>327274</v>
      </c>
      <c r="BS62" s="1" t="n">
        <v>9</v>
      </c>
      <c r="BT62" s="1" t="s">
        <v>101</v>
      </c>
      <c r="BU62" s="1" t="s">
        <v>132</v>
      </c>
      <c r="BW62" s="1" t="s">
        <v>193</v>
      </c>
      <c r="BY62" s="1" t="s">
        <v>192</v>
      </c>
    </row>
    <row r="63" customFormat="false" ht="15" hidden="false" customHeight="false" outlineLevel="0" collapsed="false">
      <c r="A63" s="38" t="s">
        <v>312</v>
      </c>
      <c r="B63" s="48" t="n">
        <v>12578</v>
      </c>
      <c r="C63" s="1" t="s">
        <v>76</v>
      </c>
      <c r="D63" s="1" t="s">
        <v>77</v>
      </c>
      <c r="E63" s="19" t="s">
        <v>78</v>
      </c>
      <c r="F63" s="48" t="n">
        <v>12578</v>
      </c>
      <c r="G63" s="20" t="s">
        <v>79</v>
      </c>
      <c r="H63" s="1" t="s">
        <v>80</v>
      </c>
      <c r="I63" s="1" t="s">
        <v>81</v>
      </c>
      <c r="J63" s="1" t="n">
        <v>2</v>
      </c>
      <c r="K63" s="21" t="s">
        <v>82</v>
      </c>
      <c r="L63" s="18" t="s">
        <v>99</v>
      </c>
      <c r="M63" s="18" t="s">
        <v>100</v>
      </c>
      <c r="N63" s="18" t="s">
        <v>85</v>
      </c>
      <c r="O63" s="1" t="s">
        <v>86</v>
      </c>
      <c r="P63" s="20" t="s">
        <v>87</v>
      </c>
      <c r="Q63" s="21" t="s">
        <v>250</v>
      </c>
      <c r="R63" s="46" t="n">
        <v>0.37</v>
      </c>
      <c r="S63" s="21" t="s">
        <v>89</v>
      </c>
      <c r="T63" s="21" t="s">
        <v>90</v>
      </c>
      <c r="U63" s="18" t="n">
        <v>20201215</v>
      </c>
      <c r="V63" s="18" t="n">
        <v>20201217</v>
      </c>
      <c r="W63" s="18" t="n">
        <v>811</v>
      </c>
      <c r="X63" s="18" t="s">
        <v>85</v>
      </c>
      <c r="Y63" s="18" t="s">
        <v>107</v>
      </c>
      <c r="Z63" s="18" t="s">
        <v>107</v>
      </c>
      <c r="AA63" s="18" t="s">
        <v>107</v>
      </c>
      <c r="AB63" s="18" t="n">
        <v>30</v>
      </c>
      <c r="AC63" s="29" t="n">
        <f aca="false">AB63-(1.5+AF63)</f>
        <v>27.6</v>
      </c>
      <c r="AD63" s="18" t="n">
        <v>20201222</v>
      </c>
      <c r="AE63" s="18" t="n">
        <v>20201223</v>
      </c>
      <c r="AF63" s="18" t="n">
        <v>0.9</v>
      </c>
      <c r="AG63" s="18" t="n">
        <v>0.7</v>
      </c>
      <c r="AH63" s="18" t="s">
        <v>85</v>
      </c>
      <c r="AI63" s="18" t="n">
        <v>21</v>
      </c>
      <c r="AJ63" s="1" t="str">
        <f aca="false">VLOOKUP(AI63, Indexes!$A$2:$B$49, 2)</f>
        <v>GTTTCG</v>
      </c>
      <c r="AK63" s="18" t="n">
        <v>28</v>
      </c>
      <c r="AL63" s="18" t="n">
        <v>15</v>
      </c>
      <c r="AM63" s="1" t="n">
        <v>20210104</v>
      </c>
      <c r="AP63" s="1" t="s">
        <v>313</v>
      </c>
      <c r="AQ63" s="1" t="n">
        <v>16.9</v>
      </c>
      <c r="AT63" s="1" t="s">
        <v>118</v>
      </c>
      <c r="AV63" s="1" t="n">
        <v>20210608</v>
      </c>
      <c r="AW63" s="5" t="n">
        <v>30290711</v>
      </c>
      <c r="AX63" s="5" t="n">
        <v>26144765</v>
      </c>
      <c r="AY63" s="24" t="n">
        <f aca="false">AX63/AW63</f>
        <v>0.863128138524051</v>
      </c>
      <c r="AZ63" s="1" t="str">
        <f aca="false">CONCATENATE("preprocessing/",A63, "/outputs/salmon_lpanamensis_v36/quant.sf")</f>
        <v>preprocessing/TMRC20059/outputs/salmon_lpanamensis_v36/quant.sf</v>
      </c>
      <c r="BE63" s="1" t="str">
        <f aca="false">CONCATENATE("preprocessing/", A63, "/outputs/03hisat2_lpanamensis_v36/sno_gene_ID.count.xz")</f>
        <v>preprocessing/TMRC20059/outputs/03hisat2_lpanamensis_v36/sno_gene_ID.count.xz</v>
      </c>
      <c r="BF63" s="5" t="n">
        <v>21912206</v>
      </c>
      <c r="BG63" s="5" t="n">
        <v>1153462</v>
      </c>
      <c r="BH63" s="24" t="n">
        <f aca="false">(BG63+BF63)/AX63</f>
        <v>0.882228928047355</v>
      </c>
      <c r="BN63" s="6" t="str">
        <f aca="false">CONCATENATE("preprocessing/", A63, "/outputs/vcfutils_lpanamensis_v36/r1_trimmed_lpanamensis_v36_count.txt")</f>
        <v>preprocessing/TMRC20059/outputs/vcfutils_lpanamensis_v36/r1_trimmed_lpanamensis_v36_count.txt</v>
      </c>
      <c r="BO63" s="6" t="str">
        <f aca="false">CONCATENATE("preprocessing/", A63, "/outputs/40freebayes_lpanamensis_v36/all_tags.txt.xz")</f>
        <v>preprocessing/TMRC20059/outputs/40freebayes_lpanamensis_v36/all_tags.txt.xz</v>
      </c>
      <c r="BP63" s="1" t="n">
        <v>58</v>
      </c>
      <c r="BQ63" s="1" t="n">
        <v>1723</v>
      </c>
      <c r="BR63" s="1" t="n">
        <v>306327</v>
      </c>
      <c r="BS63" s="1" t="n">
        <v>1</v>
      </c>
      <c r="BT63" s="1" t="s">
        <v>86</v>
      </c>
      <c r="BU63" s="1" t="s">
        <v>95</v>
      </c>
      <c r="BW63" s="1" t="s">
        <v>210</v>
      </c>
      <c r="BY63" s="1" t="s">
        <v>95</v>
      </c>
    </row>
    <row r="64" customFormat="false" ht="15" hidden="false" customHeight="false" outlineLevel="0" collapsed="false">
      <c r="A64" s="20" t="s">
        <v>314</v>
      </c>
      <c r="B64" s="48" t="n">
        <v>12581</v>
      </c>
      <c r="C64" s="1" t="s">
        <v>76</v>
      </c>
      <c r="D64" s="1" t="s">
        <v>285</v>
      </c>
      <c r="E64" s="19" t="s">
        <v>78</v>
      </c>
      <c r="F64" s="48" t="n">
        <v>12581</v>
      </c>
      <c r="G64" s="20" t="s">
        <v>79</v>
      </c>
      <c r="H64" s="1" t="s">
        <v>80</v>
      </c>
      <c r="I64" s="1" t="s">
        <v>81</v>
      </c>
      <c r="J64" s="1" t="n">
        <v>2</v>
      </c>
      <c r="K64" s="21" t="s">
        <v>82</v>
      </c>
      <c r="L64" s="18" t="s">
        <v>99</v>
      </c>
      <c r="M64" s="18" t="s">
        <v>100</v>
      </c>
      <c r="N64" s="21" t="s">
        <v>85</v>
      </c>
      <c r="O64" s="1" t="s">
        <v>86</v>
      </c>
      <c r="P64" s="18" t="s">
        <v>87</v>
      </c>
      <c r="Q64" s="21" t="s">
        <v>250</v>
      </c>
      <c r="R64" s="36" t="s">
        <v>315</v>
      </c>
      <c r="S64" s="21" t="s">
        <v>89</v>
      </c>
      <c r="T64" s="21" t="s">
        <v>90</v>
      </c>
      <c r="U64" s="18" t="n">
        <v>20210211</v>
      </c>
      <c r="V64" s="18" t="n">
        <v>20210217</v>
      </c>
      <c r="W64" s="18" t="n">
        <v>212.8</v>
      </c>
      <c r="X64" s="18" t="s">
        <v>91</v>
      </c>
      <c r="Y64" s="18" t="s">
        <v>107</v>
      </c>
      <c r="Z64" s="18" t="s">
        <v>107</v>
      </c>
      <c r="AA64" s="18" t="s">
        <v>107</v>
      </c>
      <c r="AB64" s="18" t="n">
        <v>30</v>
      </c>
      <c r="AC64" s="29" t="n">
        <f aca="false">AB64-(1.5+AF64)</f>
        <v>25.21</v>
      </c>
      <c r="AD64" s="18" t="n">
        <v>20210317</v>
      </c>
      <c r="AE64" s="18" t="n">
        <v>20210317</v>
      </c>
      <c r="AF64" s="18" t="n">
        <v>3.29</v>
      </c>
      <c r="AG64" s="18" t="n">
        <v>0.7</v>
      </c>
      <c r="AH64" s="18" t="s">
        <v>85</v>
      </c>
      <c r="AI64" s="18" t="n">
        <v>4</v>
      </c>
      <c r="AJ64" s="1" t="str">
        <f aca="false">VLOOKUP(AI64, Indexes!$A$2:$B$49, 2)</f>
        <v>TGACCA</v>
      </c>
      <c r="AK64" s="18" t="n">
        <v>28</v>
      </c>
      <c r="AL64" s="18" t="n">
        <v>15</v>
      </c>
      <c r="AM64" s="1" t="n">
        <v>20210427</v>
      </c>
      <c r="AT64" s="1" t="s">
        <v>305</v>
      </c>
      <c r="AV64" s="1" t="n">
        <v>20210527</v>
      </c>
      <c r="AW64" s="5" t="n">
        <v>26582292</v>
      </c>
      <c r="AX64" s="5" t="n">
        <v>23709074</v>
      </c>
      <c r="AY64" s="24" t="n">
        <f aca="false">AX64/AW64</f>
        <v>0.891912330208396</v>
      </c>
      <c r="AZ64" s="1" t="str">
        <f aca="false">CONCATENATE("preprocessing/",A64, "/outputs/salmon_lpanamensis_v36/quant.sf")</f>
        <v>preprocessing/TMRC20048/outputs/salmon_lpanamensis_v36/quant.sf</v>
      </c>
      <c r="BE64" s="1" t="str">
        <f aca="false">CONCATENATE("preprocessing/", A64, "/outputs/03hisat2_lpanamensis_v36/sno_gene_ID.count.xz")</f>
        <v>preprocessing/TMRC20048/outputs/03hisat2_lpanamensis_v36/sno_gene_ID.count.xz</v>
      </c>
      <c r="BF64" s="5" t="n">
        <v>20386121</v>
      </c>
      <c r="BG64" s="5" t="n">
        <v>1326927</v>
      </c>
      <c r="BH64" s="24" t="n">
        <f aca="false">(BG64+BF64)/AX64</f>
        <v>0.915811726767566</v>
      </c>
      <c r="BN64" s="6" t="str">
        <f aca="false">CONCATENATE("preprocessing/", A64, "/outputs/vcfutils_lpanamensis_v36/r1_trimmed_lpanamensis_v36_count.txt")</f>
        <v>preprocessing/TMRC20048/outputs/vcfutils_lpanamensis_v36/r1_trimmed_lpanamensis_v36_count.txt</v>
      </c>
      <c r="BO64" s="6" t="str">
        <f aca="false">CONCATENATE("preprocessing/", A64, "/outputs/40freebayes_lpanamensis_v36/all_tags.txt.xz")</f>
        <v>preprocessing/TMRC20048/outputs/40freebayes_lpanamensis_v36/all_tags.txt.xz</v>
      </c>
      <c r="BP64" s="1" t="n">
        <v>18</v>
      </c>
      <c r="BQ64" s="1" t="n">
        <v>1360</v>
      </c>
      <c r="BR64" s="1" t="n">
        <v>259958</v>
      </c>
      <c r="BS64" s="1" t="n">
        <v>7</v>
      </c>
      <c r="BT64" s="1" t="s">
        <v>86</v>
      </c>
      <c r="BU64" s="1" t="s">
        <v>95</v>
      </c>
      <c r="BW64" s="1" t="s">
        <v>210</v>
      </c>
      <c r="BY64" s="1" t="s">
        <v>95</v>
      </c>
    </row>
    <row r="65" customFormat="false" ht="15" hidden="false" customHeight="false" outlineLevel="0" collapsed="false">
      <c r="A65" s="38" t="s">
        <v>316</v>
      </c>
      <c r="B65" s="48" t="n">
        <v>12588</v>
      </c>
      <c r="C65" s="1" t="s">
        <v>76</v>
      </c>
      <c r="D65" s="1" t="s">
        <v>77</v>
      </c>
      <c r="E65" s="19" t="s">
        <v>78</v>
      </c>
      <c r="F65" s="48" t="n">
        <v>12588</v>
      </c>
      <c r="G65" s="20" t="s">
        <v>79</v>
      </c>
      <c r="H65" s="1" t="s">
        <v>80</v>
      </c>
      <c r="I65" s="1" t="s">
        <v>81</v>
      </c>
      <c r="J65" s="1" t="n">
        <v>2</v>
      </c>
      <c r="K65" s="21" t="s">
        <v>82</v>
      </c>
      <c r="L65" s="18" t="s">
        <v>99</v>
      </c>
      <c r="M65" s="18" t="s">
        <v>100</v>
      </c>
      <c r="N65" s="21" t="s">
        <v>85</v>
      </c>
      <c r="O65" s="18" t="s">
        <v>317</v>
      </c>
      <c r="P65" s="18" t="s">
        <v>318</v>
      </c>
      <c r="Q65" s="21" t="s">
        <v>250</v>
      </c>
      <c r="R65" s="46" t="n">
        <v>0.78</v>
      </c>
      <c r="S65" s="26" t="s">
        <v>104</v>
      </c>
      <c r="T65" s="21" t="s">
        <v>90</v>
      </c>
      <c r="U65" s="18" t="n">
        <v>20201215</v>
      </c>
      <c r="V65" s="18" t="n">
        <v>20201217</v>
      </c>
      <c r="W65" s="1" t="n">
        <v>1176</v>
      </c>
      <c r="X65" s="1" t="s">
        <v>85</v>
      </c>
      <c r="Y65" s="18" t="s">
        <v>107</v>
      </c>
      <c r="Z65" s="18" t="s">
        <v>107</v>
      </c>
      <c r="AA65" s="18" t="s">
        <v>107</v>
      </c>
      <c r="AB65" s="18" t="n">
        <v>30</v>
      </c>
      <c r="AC65" s="29" t="n">
        <f aca="false">AB65-(1.5+AF65)</f>
        <v>27.9</v>
      </c>
      <c r="AD65" s="18" t="n">
        <v>20201222</v>
      </c>
      <c r="AE65" s="18" t="n">
        <v>20201223</v>
      </c>
      <c r="AF65" s="18" t="n">
        <v>0.6</v>
      </c>
      <c r="AG65" s="18" t="n">
        <v>0.7</v>
      </c>
      <c r="AH65" s="1" t="s">
        <v>85</v>
      </c>
      <c r="AI65" s="1" t="n">
        <v>19</v>
      </c>
      <c r="AJ65" s="1" t="str">
        <f aca="false">VLOOKUP(AI65, Indexes!$A$2:$B$49, 2)</f>
        <v>GTGAAA</v>
      </c>
      <c r="AK65" s="18" t="n">
        <v>28</v>
      </c>
      <c r="AL65" s="18" t="n">
        <v>15</v>
      </c>
      <c r="AM65" s="1" t="n">
        <v>20210104</v>
      </c>
      <c r="AP65" s="1" t="s">
        <v>319</v>
      </c>
      <c r="AQ65" s="1" t="n">
        <v>20.2</v>
      </c>
      <c r="AT65" s="1" t="s">
        <v>118</v>
      </c>
      <c r="AV65" s="1" t="n">
        <v>20210608</v>
      </c>
      <c r="AW65" s="5" t="n">
        <v>29725397</v>
      </c>
      <c r="AX65" s="5" t="n">
        <v>25214102</v>
      </c>
      <c r="AY65" s="24" t="n">
        <f aca="false">AX65/AW65</f>
        <v>0.84823432299323</v>
      </c>
      <c r="AZ65" s="1" t="str">
        <f aca="false">CONCATENATE("preprocessing/",A65, "/outputs/salmon_lpanamensis_v36/quant.sf")</f>
        <v>preprocessing/TMRC20057/outputs/salmon_lpanamensis_v36/quant.sf</v>
      </c>
      <c r="BE65" s="1" t="str">
        <f aca="false">CONCATENATE("preprocessing/", A65, "/outputs/03hisat2_lpanamensis_v36/sno_gene_ID.count.xz")</f>
        <v>preprocessing/TMRC20057/outputs/03hisat2_lpanamensis_v36/sno_gene_ID.count.xz</v>
      </c>
      <c r="BF65" s="5" t="n">
        <v>21527542</v>
      </c>
      <c r="BG65" s="5" t="n">
        <v>1248181</v>
      </c>
      <c r="BH65" s="24" t="n">
        <f aca="false">(BG65+BF65)/AX65</f>
        <v>0.903293046089843</v>
      </c>
      <c r="BN65" s="6" t="str">
        <f aca="false">CONCATENATE("preprocessing/", A65, "/outputs/vcfutils_lpanamensis_v36/r1_trimmed_lpanamensis_v36_count.txt")</f>
        <v>preprocessing/TMRC20057/outputs/vcfutils_lpanamensis_v36/r1_trimmed_lpanamensis_v36_count.txt</v>
      </c>
      <c r="BO65" s="6" t="str">
        <f aca="false">CONCATENATE("preprocessing/", A65, "/outputs/40freebayes_lpanamensis_v36/all_tags.txt.xz")</f>
        <v>preprocessing/TMRC20057/outputs/40freebayes_lpanamensis_v36/all_tags.txt.xz</v>
      </c>
      <c r="BP65" s="1" t="n">
        <v>49</v>
      </c>
      <c r="BQ65" s="1" t="n">
        <v>1853</v>
      </c>
      <c r="BR65" s="1" t="n">
        <v>347968</v>
      </c>
      <c r="BS65" s="1" t="n">
        <v>3</v>
      </c>
      <c r="BT65" s="18" t="s">
        <v>317</v>
      </c>
      <c r="BU65" s="2" t="s">
        <v>192</v>
      </c>
      <c r="BV65" s="1" t="s">
        <v>320</v>
      </c>
      <c r="BW65" s="1" t="s">
        <v>193</v>
      </c>
      <c r="BY65" s="1" t="s">
        <v>192</v>
      </c>
    </row>
    <row r="66" customFormat="false" ht="15" hidden="false" customHeight="false" outlineLevel="0" collapsed="false">
      <c r="B66" s="48" t="n">
        <v>11108</v>
      </c>
      <c r="C66" s="1" t="s">
        <v>76</v>
      </c>
      <c r="D66" s="1" t="s">
        <v>285</v>
      </c>
      <c r="E66" s="19" t="s">
        <v>78</v>
      </c>
      <c r="F66" s="48" t="n">
        <v>11108</v>
      </c>
      <c r="G66" s="20" t="s">
        <v>79</v>
      </c>
      <c r="H66" s="1" t="s">
        <v>80</v>
      </c>
      <c r="I66" s="1" t="s">
        <v>81</v>
      </c>
      <c r="J66" s="1" t="n">
        <v>2</v>
      </c>
      <c r="K66" s="21" t="s">
        <v>82</v>
      </c>
      <c r="L66" s="18" t="s">
        <v>99</v>
      </c>
      <c r="M66" s="18" t="s">
        <v>100</v>
      </c>
      <c r="N66" s="18" t="s">
        <v>85</v>
      </c>
      <c r="O66" s="1" t="s">
        <v>101</v>
      </c>
      <c r="P66" s="20" t="s">
        <v>102</v>
      </c>
      <c r="Q66" s="46" t="n">
        <v>0.99</v>
      </c>
      <c r="R66" s="36" t="s">
        <v>321</v>
      </c>
      <c r="S66" s="21" t="s">
        <v>89</v>
      </c>
      <c r="T66" s="21" t="s">
        <v>90</v>
      </c>
      <c r="U66" s="18" t="n">
        <v>20201215</v>
      </c>
      <c r="V66" s="18" t="n">
        <v>20201217</v>
      </c>
      <c r="W66" s="18" t="n">
        <v>1205</v>
      </c>
      <c r="X66" s="18" t="s">
        <v>85</v>
      </c>
      <c r="Y66" s="18" t="s">
        <v>107</v>
      </c>
      <c r="Z66" s="18" t="s">
        <v>107</v>
      </c>
      <c r="AA66" s="18" t="s">
        <v>107</v>
      </c>
      <c r="AB66" s="18" t="n">
        <v>30</v>
      </c>
      <c r="AC66" s="29" t="n">
        <f aca="false">AB66-(1.5+AF66)</f>
        <v>27.9</v>
      </c>
      <c r="AD66" s="18" t="n">
        <v>20201222</v>
      </c>
      <c r="AE66" s="18" t="n">
        <v>20201223</v>
      </c>
      <c r="AF66" s="18" t="n">
        <v>0.6</v>
      </c>
      <c r="AG66" s="18" t="n">
        <v>0.7</v>
      </c>
      <c r="AH66" s="18"/>
      <c r="AI66" s="18" t="n">
        <v>16</v>
      </c>
      <c r="AJ66" s="1" t="str">
        <f aca="false">VLOOKUP(AI66, Indexes!$A$2:$B$49, 2)</f>
        <v>CCGTCC</v>
      </c>
      <c r="AK66" s="18" t="n">
        <v>28</v>
      </c>
      <c r="AL66" s="18" t="n">
        <v>15</v>
      </c>
      <c r="AM66" s="18" t="n">
        <v>20211012</v>
      </c>
      <c r="BF66" s="5"/>
      <c r="BG66" s="5"/>
      <c r="BT66" s="1" t="s">
        <v>101</v>
      </c>
    </row>
    <row r="67" customFormat="false" ht="15" hidden="false" customHeight="false" outlineLevel="0" collapsed="false">
      <c r="A67" s="1" t="s">
        <v>322</v>
      </c>
      <c r="B67" s="48" t="n">
        <v>11108</v>
      </c>
      <c r="C67" s="1" t="s">
        <v>76</v>
      </c>
      <c r="E67" s="19" t="s">
        <v>78</v>
      </c>
      <c r="F67" s="48" t="n">
        <v>11108</v>
      </c>
      <c r="G67" s="20" t="s">
        <v>79</v>
      </c>
      <c r="H67" s="1" t="s">
        <v>80</v>
      </c>
      <c r="I67" s="1" t="s">
        <v>81</v>
      </c>
      <c r="J67" s="1" t="n">
        <v>2</v>
      </c>
      <c r="K67" s="21" t="s">
        <v>82</v>
      </c>
      <c r="L67" s="18" t="s">
        <v>99</v>
      </c>
      <c r="M67" s="18" t="s">
        <v>100</v>
      </c>
      <c r="N67" s="18" t="s">
        <v>85</v>
      </c>
      <c r="O67" s="1" t="s">
        <v>101</v>
      </c>
      <c r="P67" s="20" t="s">
        <v>102</v>
      </c>
      <c r="Q67" s="46" t="n">
        <v>0.99</v>
      </c>
      <c r="R67" s="36" t="s">
        <v>321</v>
      </c>
      <c r="S67" s="21" t="s">
        <v>89</v>
      </c>
      <c r="T67" s="21" t="s">
        <v>90</v>
      </c>
      <c r="U67" s="18" t="n">
        <v>20201215</v>
      </c>
      <c r="V67" s="18" t="n">
        <v>20211111</v>
      </c>
      <c r="W67" s="18" t="n">
        <v>919</v>
      </c>
      <c r="X67" s="18" t="s">
        <v>91</v>
      </c>
      <c r="Y67" s="18" t="s">
        <v>107</v>
      </c>
      <c r="Z67" s="18" t="s">
        <v>107</v>
      </c>
      <c r="AA67" s="18" t="s">
        <v>107</v>
      </c>
      <c r="AB67" s="18" t="n">
        <v>30</v>
      </c>
      <c r="AC67" s="29" t="n">
        <f aca="false">AB67-(1.5+AF67)</f>
        <v>27.8</v>
      </c>
      <c r="AD67" s="18" t="n">
        <v>20211223</v>
      </c>
      <c r="AE67" s="18" t="n">
        <v>20211223</v>
      </c>
      <c r="AF67" s="18" t="n">
        <v>0.7</v>
      </c>
      <c r="AG67" s="18" t="n">
        <v>0.6</v>
      </c>
      <c r="AH67" s="18" t="s">
        <v>85</v>
      </c>
      <c r="AI67" s="18" t="n">
        <v>16</v>
      </c>
      <c r="AJ67" s="49" t="s">
        <v>323</v>
      </c>
      <c r="AK67" s="18" t="n">
        <v>28</v>
      </c>
      <c r="AL67" s="18" t="n">
        <v>15</v>
      </c>
      <c r="AM67" s="18" t="n">
        <v>20220103</v>
      </c>
      <c r="BE67" s="1" t="str">
        <f aca="false">CONCATENATE("preprocessing/", A67, "/outputs/03hisat2_lpanamensis_v36/sno_gene_ID.count.xz")</f>
        <v>preprocessing/TMRC20088/outputs/03hisat2_lpanamensis_v36/sno_gene_ID.count.xz</v>
      </c>
      <c r="BF67" s="5"/>
      <c r="BG67" s="5"/>
      <c r="BO67" s="6" t="str">
        <f aca="false">CONCATENATE("preprocessing/", A67, "/outputs/40freebayes_lpanamensis_v36/all_tags.txt.xz")</f>
        <v>preprocessing/TMRC20088/outputs/40freebayes_lpanamensis_v36/all_tags.txt.xz</v>
      </c>
      <c r="BT67" s="1" t="s">
        <v>101</v>
      </c>
      <c r="BU67" s="1" t="s">
        <v>132</v>
      </c>
      <c r="BW67" s="1" t="s">
        <v>105</v>
      </c>
      <c r="BY67" s="1" t="s">
        <v>132</v>
      </c>
    </row>
    <row r="68" customFormat="false" ht="15" hidden="false" customHeight="false" outlineLevel="0" collapsed="false">
      <c r="A68" s="38" t="s">
        <v>324</v>
      </c>
      <c r="B68" s="48" t="n">
        <v>11133</v>
      </c>
      <c r="C68" s="1" t="s">
        <v>76</v>
      </c>
      <c r="D68" s="1" t="s">
        <v>77</v>
      </c>
      <c r="E68" s="19" t="s">
        <v>78</v>
      </c>
      <c r="F68" s="48" t="n">
        <v>11133</v>
      </c>
      <c r="G68" s="20" t="s">
        <v>79</v>
      </c>
      <c r="H68" s="1" t="s">
        <v>80</v>
      </c>
      <c r="I68" s="1" t="s">
        <v>81</v>
      </c>
      <c r="J68" s="1" t="n">
        <v>2</v>
      </c>
      <c r="K68" s="21" t="s">
        <v>82</v>
      </c>
      <c r="L68" s="18" t="s">
        <v>99</v>
      </c>
      <c r="M68" s="18" t="s">
        <v>100</v>
      </c>
      <c r="N68" s="21" t="s">
        <v>85</v>
      </c>
      <c r="O68" s="18" t="s">
        <v>317</v>
      </c>
      <c r="P68" s="18" t="s">
        <v>318</v>
      </c>
      <c r="Q68" s="46" t="n">
        <v>0.99</v>
      </c>
      <c r="R68" s="46" t="n">
        <v>0.83</v>
      </c>
      <c r="S68" s="26" t="s">
        <v>104</v>
      </c>
      <c r="T68" s="21" t="s">
        <v>90</v>
      </c>
      <c r="U68" s="18" t="n">
        <v>20201215</v>
      </c>
      <c r="V68" s="18" t="n">
        <v>20201217</v>
      </c>
      <c r="W68" s="18" t="n">
        <v>1056</v>
      </c>
      <c r="X68" s="18" t="s">
        <v>85</v>
      </c>
      <c r="Y68" s="18" t="s">
        <v>107</v>
      </c>
      <c r="Z68" s="18" t="s">
        <v>107</v>
      </c>
      <c r="AA68" s="18" t="s">
        <v>107</v>
      </c>
      <c r="AB68" s="18" t="n">
        <v>30</v>
      </c>
      <c r="AC68" s="29" t="n">
        <f aca="false">AB68-(1.5+AF68)</f>
        <v>27.8</v>
      </c>
      <c r="AD68" s="18" t="n">
        <v>20201222</v>
      </c>
      <c r="AE68" s="18" t="n">
        <v>20201223</v>
      </c>
      <c r="AF68" s="18" t="n">
        <v>0.7</v>
      </c>
      <c r="AG68" s="18" t="n">
        <v>0.7</v>
      </c>
      <c r="AH68" s="18" t="s">
        <v>85</v>
      </c>
      <c r="AI68" s="18" t="n">
        <v>18</v>
      </c>
      <c r="AJ68" s="1" t="str">
        <f aca="false">VLOOKUP(AI68, Indexes!$A$2:$B$49, 2)</f>
        <v>GTCCGC</v>
      </c>
      <c r="AK68" s="18" t="n">
        <v>28</v>
      </c>
      <c r="AL68" s="18" t="n">
        <v>15</v>
      </c>
      <c r="AM68" s="1" t="n">
        <v>20210104</v>
      </c>
      <c r="AP68" s="1" t="s">
        <v>325</v>
      </c>
      <c r="AQ68" s="1" t="n">
        <v>56.5</v>
      </c>
      <c r="AT68" s="1" t="s">
        <v>118</v>
      </c>
      <c r="AV68" s="1" t="n">
        <v>20210608</v>
      </c>
      <c r="AW68" s="5" t="n">
        <v>17254394</v>
      </c>
      <c r="AX68" s="5" t="n">
        <v>13915573</v>
      </c>
      <c r="AY68" s="24" t="n">
        <f aca="false">AX68/AW68</f>
        <v>0.80649445005139</v>
      </c>
      <c r="AZ68" s="1" t="str">
        <f aca="false">CONCATENATE("preprocessing/",A68, "/outputs/salmon_lpanamensis_v36/quant.sf")</f>
        <v>preprocessing/TMRC20056/outputs/salmon_lpanamensis_v36/quant.sf</v>
      </c>
      <c r="BE68" s="1" t="str">
        <f aca="false">CONCATENATE("preprocessing/", A68, "/outputs/03hisat2_lpanamensis_v36/sno_gene_ID.count.xz")</f>
        <v>preprocessing/TMRC20056/outputs/03hisat2_lpanamensis_v36/sno_gene_ID.count.xz</v>
      </c>
      <c r="BF68" s="5" t="n">
        <v>11769458</v>
      </c>
      <c r="BG68" s="5" t="n">
        <v>615795</v>
      </c>
      <c r="BH68" s="24" t="n">
        <f aca="false">(BG68+BF68)/AX68</f>
        <v>0.890028243896245</v>
      </c>
      <c r="BN68" s="6" t="str">
        <f aca="false">CONCATENATE("preprocessing/", A68, "/outputs/vcfutils_lpanamensis_v36/r1_trimmed_lpanamensis_v36_count.txt")</f>
        <v>preprocessing/TMRC20056/outputs/vcfutils_lpanamensis_v36/r1_trimmed_lpanamensis_v36_count.txt</v>
      </c>
      <c r="BO68" s="6" t="str">
        <f aca="false">CONCATENATE("preprocessing/", A68, "/outputs/40freebayes_lpanamensis_v36/all_tags.txt.xz")</f>
        <v>preprocessing/TMRC20056/outputs/40freebayes_lpanamensis_v36/all_tags.txt.xz</v>
      </c>
      <c r="BP68" s="1" t="n">
        <v>4</v>
      </c>
      <c r="BQ68" s="1" t="n">
        <v>1033</v>
      </c>
      <c r="BR68" s="1" t="n">
        <v>191336</v>
      </c>
      <c r="BS68" s="1" t="n">
        <v>1</v>
      </c>
      <c r="BT68" s="25" t="s">
        <v>317</v>
      </c>
      <c r="BU68" s="50" t="s">
        <v>132</v>
      </c>
      <c r="BV68" s="1" t="s">
        <v>326</v>
      </c>
      <c r="BW68" s="1" t="s">
        <v>243</v>
      </c>
      <c r="BY68" s="1" t="s">
        <v>132</v>
      </c>
    </row>
    <row r="69" customFormat="false" ht="15" hidden="false" customHeight="false" outlineLevel="0" collapsed="false">
      <c r="A69" s="51" t="s">
        <v>327</v>
      </c>
      <c r="B69" s="52" t="n">
        <v>4876</v>
      </c>
      <c r="C69" s="1" t="s">
        <v>76</v>
      </c>
      <c r="D69" s="1" t="s">
        <v>285</v>
      </c>
      <c r="E69" s="19" t="s">
        <v>78</v>
      </c>
      <c r="F69" s="52" t="n">
        <v>4876</v>
      </c>
      <c r="G69" s="20" t="s">
        <v>79</v>
      </c>
      <c r="H69" s="1" t="s">
        <v>80</v>
      </c>
      <c r="I69" s="1" t="s">
        <v>81</v>
      </c>
      <c r="J69" s="1" t="n">
        <v>2</v>
      </c>
      <c r="K69" s="21" t="s">
        <v>82</v>
      </c>
      <c r="L69" s="18" t="s">
        <v>83</v>
      </c>
      <c r="M69" s="18" t="s">
        <v>84</v>
      </c>
      <c r="N69" s="21" t="s">
        <v>85</v>
      </c>
      <c r="O69" s="18" t="s">
        <v>101</v>
      </c>
      <c r="P69" s="18" t="s">
        <v>102</v>
      </c>
      <c r="Q69" s="21" t="s">
        <v>250</v>
      </c>
      <c r="R69" s="46" t="n">
        <v>0.97</v>
      </c>
      <c r="S69" s="26" t="s">
        <v>104</v>
      </c>
      <c r="T69" s="21" t="s">
        <v>90</v>
      </c>
      <c r="U69" s="18" t="n">
        <v>20210211</v>
      </c>
      <c r="V69" s="18" t="n">
        <v>20210217</v>
      </c>
      <c r="W69" s="18" t="n">
        <v>351.5</v>
      </c>
      <c r="X69" s="18" t="s">
        <v>91</v>
      </c>
      <c r="Y69" s="18" t="s">
        <v>107</v>
      </c>
      <c r="Z69" s="18" t="s">
        <v>107</v>
      </c>
      <c r="AA69" s="18" t="s">
        <v>107</v>
      </c>
      <c r="AB69" s="18" t="n">
        <v>30</v>
      </c>
      <c r="AC69" s="29" t="n">
        <f aca="false">AB69-(1.5+AF69)</f>
        <v>26.51</v>
      </c>
      <c r="AD69" s="18" t="n">
        <v>20210317</v>
      </c>
      <c r="AE69" s="18" t="n">
        <v>20210317</v>
      </c>
      <c r="AF69" s="18" t="n">
        <v>1.99</v>
      </c>
      <c r="AG69" s="18" t="n">
        <v>0.7</v>
      </c>
      <c r="AH69" s="18" t="s">
        <v>85</v>
      </c>
      <c r="AI69" s="18" t="n">
        <v>3</v>
      </c>
      <c r="AJ69" s="1" t="str">
        <f aca="false">VLOOKUP(AI69, Indexes!$A$2:$B$49, 2)</f>
        <v>TTAGGC</v>
      </c>
      <c r="AK69" s="18" t="n">
        <v>28</v>
      </c>
      <c r="AL69" s="18" t="n">
        <v>15</v>
      </c>
      <c r="AM69" s="1" t="n">
        <v>20210427</v>
      </c>
      <c r="AT69" s="1" t="s">
        <v>328</v>
      </c>
      <c r="AV69" s="1" t="n">
        <v>20210530</v>
      </c>
      <c r="AW69" s="5" t="n">
        <v>26310386</v>
      </c>
      <c r="AX69" s="5" t="n">
        <v>23783220</v>
      </c>
      <c r="AY69" s="24" t="n">
        <f aca="false">AX69/AW69</f>
        <v>0.903947969444462</v>
      </c>
      <c r="AZ69" s="1" t="str">
        <f aca="false">CONCATENATE("preprocessing/",A69, "/outputs/salmon_lpanamensis_v36/quant.sf")</f>
        <v>preprocessing/TMRC20060/outputs/salmon_lpanamensis_v36/quant.sf</v>
      </c>
      <c r="BE69" s="1" t="str">
        <f aca="false">CONCATENATE("preprocessing/", A69, "/outputs/03hisat2_lpanamensis_v36/sno_gene_ID.count.xz")</f>
        <v>preprocessing/TMRC20060/outputs/03hisat2_lpanamensis_v36/sno_gene_ID.count.xz</v>
      </c>
      <c r="BF69" s="5" t="n">
        <v>20987776</v>
      </c>
      <c r="BG69" s="5" t="n">
        <v>1693083</v>
      </c>
      <c r="BH69" s="24" t="n">
        <f aca="false">(BG69+BF69)/AX69</f>
        <v>0.953649631967412</v>
      </c>
      <c r="BN69" s="6" t="str">
        <f aca="false">CONCATENATE("preprocessing/", A69, "/outputs/vcfutils_lpanamensis_v36/r1_trimmed_lpanamensis_v36_count.txt")</f>
        <v>preprocessing/TMRC20060/outputs/vcfutils_lpanamensis_v36/r1_trimmed_lpanamensis_v36_count.txt</v>
      </c>
      <c r="BO69" s="6" t="str">
        <f aca="false">CONCATENATE("preprocessing/", A69, "/outputs/40freebayes_lpanamensis_v36/all_tags.txt.xz")</f>
        <v>preprocessing/TMRC20060/outputs/40freebayes_lpanamensis_v36/all_tags.txt.xz</v>
      </c>
      <c r="BP69" s="1" t="n">
        <v>13</v>
      </c>
      <c r="BQ69" s="1" t="n">
        <v>410</v>
      </c>
      <c r="BR69" s="1" t="n">
        <v>269071</v>
      </c>
      <c r="BS69" s="1" t="n">
        <v>6</v>
      </c>
      <c r="BT69" s="18" t="s">
        <v>101</v>
      </c>
      <c r="BU69" s="1" t="s">
        <v>132</v>
      </c>
      <c r="BW69" s="1" t="s">
        <v>243</v>
      </c>
      <c r="BY69" s="1" t="s">
        <v>132</v>
      </c>
    </row>
    <row r="70" customFormat="false" ht="15" hidden="false" customHeight="false" outlineLevel="0" collapsed="false">
      <c r="A70" s="45" t="s">
        <v>329</v>
      </c>
      <c r="B70" s="18" t="n">
        <v>2423</v>
      </c>
      <c r="C70" s="18" t="s">
        <v>76</v>
      </c>
      <c r="D70" s="18" t="s">
        <v>285</v>
      </c>
      <c r="E70" s="19" t="s">
        <v>78</v>
      </c>
      <c r="F70" s="18" t="n">
        <v>2423</v>
      </c>
      <c r="G70" s="20" t="s">
        <v>79</v>
      </c>
      <c r="H70" s="1" t="s">
        <v>80</v>
      </c>
      <c r="I70" s="1" t="s">
        <v>81</v>
      </c>
      <c r="J70" s="1" t="n">
        <v>2</v>
      </c>
      <c r="K70" s="21" t="s">
        <v>82</v>
      </c>
      <c r="L70" s="20" t="s">
        <v>107</v>
      </c>
      <c r="M70" s="18" t="s">
        <v>330</v>
      </c>
      <c r="N70" s="18" t="s">
        <v>85</v>
      </c>
      <c r="O70" s="1" t="s">
        <v>101</v>
      </c>
      <c r="P70" s="20" t="s">
        <v>102</v>
      </c>
      <c r="Q70" s="46" t="n">
        <v>0.98</v>
      </c>
      <c r="R70" s="21" t="s">
        <v>200</v>
      </c>
      <c r="S70" s="26" t="s">
        <v>104</v>
      </c>
      <c r="T70" s="21" t="s">
        <v>90</v>
      </c>
      <c r="U70" s="18" t="n">
        <v>20210211</v>
      </c>
      <c r="V70" s="18" t="n">
        <v>20210217</v>
      </c>
      <c r="W70" s="18" t="n">
        <v>365.2</v>
      </c>
      <c r="X70" s="18" t="s">
        <v>91</v>
      </c>
      <c r="Y70" s="18" t="s">
        <v>107</v>
      </c>
      <c r="Z70" s="18" t="s">
        <v>107</v>
      </c>
      <c r="AA70" s="18" t="s">
        <v>107</v>
      </c>
      <c r="AB70" s="18" t="n">
        <v>30</v>
      </c>
      <c r="AC70" s="29" t="n">
        <f aca="false">AB70-(1.5+AF70)</f>
        <v>26.58</v>
      </c>
      <c r="AD70" s="18" t="n">
        <v>20210317</v>
      </c>
      <c r="AE70" s="18" t="n">
        <v>20210317</v>
      </c>
      <c r="AF70" s="18" t="n">
        <v>1.92</v>
      </c>
      <c r="AG70" s="18" t="n">
        <v>0.7</v>
      </c>
      <c r="AH70" s="18" t="s">
        <v>85</v>
      </c>
      <c r="AI70" s="18" t="n">
        <v>27</v>
      </c>
      <c r="AJ70" s="1" t="str">
        <f aca="false">VLOOKUP(AI70, Indexes!$A$2:$B$49, 2)</f>
        <v>ATTCCT</v>
      </c>
      <c r="AK70" s="18" t="n">
        <v>28</v>
      </c>
      <c r="AL70" s="18" t="n">
        <v>15</v>
      </c>
      <c r="AM70" s="1" t="n">
        <v>20210427</v>
      </c>
      <c r="AT70" s="1" t="s">
        <v>331</v>
      </c>
      <c r="AV70" s="1" t="n">
        <v>20210623</v>
      </c>
      <c r="AW70" s="5" t="n">
        <v>29289823</v>
      </c>
      <c r="AX70" s="5" t="n">
        <v>24591448</v>
      </c>
      <c r="AY70" s="24" t="n">
        <f aca="false">AX70/AW70</f>
        <v>0.839590188032205</v>
      </c>
      <c r="AZ70" s="1" t="str">
        <f aca="false">CONCATENATE("preprocessing/",A70, "/outputs/salmon_lpanamensis_v36/quant.sf")</f>
        <v>preprocessing/TMRC20077/outputs/salmon_lpanamensis_v36/quant.sf</v>
      </c>
      <c r="BE70" s="1" t="str">
        <f aca="false">CONCATENATE("preprocessing/", A70, "/outputs/03hisat2_lpanamensis_v36/sno_gene_ID.count.xz")</f>
        <v>preprocessing/TMRC20077/outputs/03hisat2_lpanamensis_v36/sno_gene_ID.count.xz</v>
      </c>
      <c r="BF70" s="20" t="n">
        <v>21801845</v>
      </c>
      <c r="BG70" s="20" t="n">
        <v>1391663</v>
      </c>
      <c r="BH70" s="24" t="n">
        <f aca="false">(BG70+BF70)/AX70</f>
        <v>0.943153408453215</v>
      </c>
      <c r="BN70" s="6" t="str">
        <f aca="false">CONCATENATE("preprocessing/", A70, "/outputs/vcfutils_lpanamensis_v36/r1_trimmed_lpanamensis_v36_count.txt")</f>
        <v>preprocessing/TMRC20077/outputs/vcfutils_lpanamensis_v36/r1_trimmed_lpanamensis_v36_count.txt</v>
      </c>
      <c r="BO70" s="6" t="str">
        <f aca="false">CONCATENATE("preprocessing/", A70, "/outputs/40freebayes_lpanamensis_v36/all_tags.txt.xz")</f>
        <v>preprocessing/TMRC20077/outputs/40freebayes_lpanamensis_v36/all_tags.txt.xz</v>
      </c>
      <c r="BP70" s="1" t="n">
        <v>14</v>
      </c>
      <c r="BQ70" s="1" t="n">
        <v>6615</v>
      </c>
      <c r="BR70" s="1" t="n">
        <v>474033</v>
      </c>
      <c r="BS70" s="1" t="n">
        <v>0</v>
      </c>
      <c r="BT70" s="1" t="s">
        <v>101</v>
      </c>
      <c r="BU70" s="1" t="s">
        <v>132</v>
      </c>
      <c r="BW70" s="1" t="s">
        <v>243</v>
      </c>
      <c r="BY70" s="1" t="s">
        <v>132</v>
      </c>
    </row>
    <row r="71" customFormat="false" ht="15" hidden="false" customHeight="false" outlineLevel="0" collapsed="false">
      <c r="B71" s="18" t="n">
        <v>2230</v>
      </c>
      <c r="C71" s="18" t="s">
        <v>76</v>
      </c>
      <c r="D71" s="18" t="s">
        <v>285</v>
      </c>
      <c r="E71" s="19" t="s">
        <v>78</v>
      </c>
      <c r="F71" s="18" t="n">
        <v>2230</v>
      </c>
      <c r="G71" s="20" t="s">
        <v>79</v>
      </c>
      <c r="H71" s="1" t="s">
        <v>80</v>
      </c>
      <c r="I71" s="1" t="s">
        <v>81</v>
      </c>
      <c r="J71" s="1" t="n">
        <v>2</v>
      </c>
      <c r="K71" s="21" t="s">
        <v>82</v>
      </c>
      <c r="L71" s="20" t="s">
        <v>107</v>
      </c>
      <c r="M71" s="53" t="s">
        <v>330</v>
      </c>
      <c r="N71" s="18" t="s">
        <v>85</v>
      </c>
      <c r="O71" s="1" t="s">
        <v>101</v>
      </c>
      <c r="P71" s="20" t="s">
        <v>102</v>
      </c>
      <c r="Q71" s="46" t="n">
        <v>0.98</v>
      </c>
      <c r="R71" s="40" t="s">
        <v>332</v>
      </c>
      <c r="S71" s="26" t="s">
        <v>104</v>
      </c>
      <c r="T71" s="21" t="s">
        <v>90</v>
      </c>
      <c r="U71" s="18" t="n">
        <v>20210211</v>
      </c>
      <c r="V71" s="18" t="n">
        <v>20210217</v>
      </c>
      <c r="W71" s="18" t="n">
        <v>298</v>
      </c>
      <c r="X71" s="18" t="s">
        <v>91</v>
      </c>
      <c r="Y71" s="18" t="s">
        <v>107</v>
      </c>
      <c r="Z71" s="18" t="s">
        <v>107</v>
      </c>
      <c r="AA71" s="18" t="s">
        <v>107</v>
      </c>
      <c r="AB71" s="18" t="n">
        <v>30</v>
      </c>
      <c r="AC71" s="29" t="n">
        <f aca="false">AB71-(1.5+AF71)</f>
        <v>26.15</v>
      </c>
      <c r="AD71" s="18" t="n">
        <v>20210317</v>
      </c>
      <c r="AE71" s="18" t="n">
        <v>20210317</v>
      </c>
      <c r="AF71" s="18" t="n">
        <v>2.35</v>
      </c>
      <c r="AG71" s="18" t="n">
        <v>0.7</v>
      </c>
      <c r="AH71" s="18" t="s">
        <v>85</v>
      </c>
      <c r="AI71" s="18" t="n">
        <v>1</v>
      </c>
      <c r="AJ71" s="1" t="str">
        <f aca="false">VLOOKUP(AI71, Indexes!$A$2:$B$49, 2)</f>
        <v>ATCACG</v>
      </c>
      <c r="AK71" s="18" t="n">
        <v>28</v>
      </c>
      <c r="AL71" s="18" t="n">
        <v>15</v>
      </c>
      <c r="AM71" s="1" t="n">
        <v>20210427</v>
      </c>
      <c r="AT71" s="1" t="s">
        <v>305</v>
      </c>
      <c r="AY71" s="24"/>
      <c r="BF71" s="5"/>
      <c r="BG71" s="5"/>
      <c r="BT71" s="1" t="s">
        <v>101</v>
      </c>
    </row>
    <row r="72" customFormat="false" ht="15" hidden="false" customHeight="false" outlineLevel="0" collapsed="false">
      <c r="A72" s="45" t="s">
        <v>333</v>
      </c>
      <c r="B72" s="20" t="n">
        <v>2122</v>
      </c>
      <c r="C72" s="18" t="s">
        <v>76</v>
      </c>
      <c r="D72" s="18" t="s">
        <v>285</v>
      </c>
      <c r="E72" s="19" t="s">
        <v>78</v>
      </c>
      <c r="F72" s="20" t="n">
        <v>2122</v>
      </c>
      <c r="G72" s="20" t="s">
        <v>79</v>
      </c>
      <c r="H72" s="1" t="s">
        <v>80</v>
      </c>
      <c r="I72" s="1" t="s">
        <v>81</v>
      </c>
      <c r="J72" s="1" t="n">
        <v>2</v>
      </c>
      <c r="K72" s="21" t="s">
        <v>82</v>
      </c>
      <c r="L72" s="20" t="s">
        <v>107</v>
      </c>
      <c r="M72" s="18" t="s">
        <v>330</v>
      </c>
      <c r="N72" s="18" t="s">
        <v>85</v>
      </c>
      <c r="O72" s="1" t="s">
        <v>101</v>
      </c>
      <c r="P72" s="20" t="s">
        <v>102</v>
      </c>
      <c r="Q72" s="46" t="n">
        <v>0.97</v>
      </c>
      <c r="R72" s="40" t="s">
        <v>334</v>
      </c>
      <c r="S72" s="26" t="s">
        <v>104</v>
      </c>
      <c r="T72" s="21" t="s">
        <v>90</v>
      </c>
      <c r="U72" s="18" t="n">
        <v>20210211</v>
      </c>
      <c r="V72" s="18" t="n">
        <v>20210217</v>
      </c>
      <c r="W72" s="1" t="n">
        <v>194.5</v>
      </c>
      <c r="X72" s="1" t="s">
        <v>91</v>
      </c>
      <c r="Y72" s="18" t="s">
        <v>107</v>
      </c>
      <c r="Z72" s="18" t="s">
        <v>107</v>
      </c>
      <c r="AA72" s="18" t="s">
        <v>107</v>
      </c>
      <c r="AB72" s="18" t="n">
        <v>30</v>
      </c>
      <c r="AC72" s="29" t="n">
        <f aca="false">AB72-(1.5+AF72)</f>
        <v>24.9</v>
      </c>
      <c r="AD72" s="18" t="n">
        <v>20210317</v>
      </c>
      <c r="AE72" s="18" t="n">
        <v>20210317</v>
      </c>
      <c r="AF72" s="18" t="n">
        <v>3.6</v>
      </c>
      <c r="AG72" s="18" t="n">
        <v>0.7</v>
      </c>
      <c r="AH72" s="1" t="s">
        <v>85</v>
      </c>
      <c r="AI72" s="1" t="n">
        <v>2</v>
      </c>
      <c r="AJ72" s="1" t="str">
        <f aca="false">VLOOKUP(AI72, Indexes!$A$2:$B$49, 2)</f>
        <v>CGATGT</v>
      </c>
      <c r="AK72" s="1" t="n">
        <v>28</v>
      </c>
      <c r="AL72" s="1" t="n">
        <v>15</v>
      </c>
      <c r="AM72" s="1" t="n">
        <v>20210427</v>
      </c>
      <c r="AT72" s="1" t="s">
        <v>287</v>
      </c>
      <c r="AV72" s="1" t="n">
        <v>20210623</v>
      </c>
      <c r="AW72" s="5" t="n">
        <v>21893869</v>
      </c>
      <c r="AX72" s="5" t="n">
        <v>18515306</v>
      </c>
      <c r="AY72" s="24" t="n">
        <f aca="false">AX72/AW72</f>
        <v>0.845684515605716</v>
      </c>
      <c r="AZ72" s="1" t="str">
        <f aca="false">CONCATENATE("preprocessing/",A72, "/outputs/salmon_lpanamensis_v36/quant.sf")</f>
        <v>preprocessing/TMRC20074/outputs/salmon_lpanamensis_v36/quant.sf</v>
      </c>
      <c r="BE72" s="1" t="str">
        <f aca="false">CONCATENATE("preprocessing/", A72, "/outputs/03hisat2_lpanamensis_v36/sno_gene_ID.count.xz")</f>
        <v>preprocessing/TMRC20074/outputs/03hisat2_lpanamensis_v36/sno_gene_ID.count.xz</v>
      </c>
      <c r="BF72" s="20" t="n">
        <v>16272875</v>
      </c>
      <c r="BG72" s="20" t="n">
        <v>1159599</v>
      </c>
      <c r="BH72" s="24" t="n">
        <f aca="false">(BG72+BF72)/AX72</f>
        <v>0.941516926590357</v>
      </c>
      <c r="BO72" s="6" t="str">
        <f aca="false">CONCATENATE("preprocessing/", A72, "/outputs/40freebayes_lpanamensis_v36/all_tags.txt.xz")</f>
        <v>preprocessing/TMRC20074/outputs/40freebayes_lpanamensis_v36/all_tags.txt.xz</v>
      </c>
      <c r="BT72" s="1" t="s">
        <v>101</v>
      </c>
      <c r="BU72" s="1" t="s">
        <v>132</v>
      </c>
      <c r="BW72" s="1" t="s">
        <v>243</v>
      </c>
      <c r="BY72" s="1" t="s">
        <v>132</v>
      </c>
    </row>
    <row r="73" customFormat="false" ht="15" hidden="false" customHeight="false" outlineLevel="0" collapsed="false">
      <c r="A73" s="51" t="s">
        <v>335</v>
      </c>
      <c r="B73" s="18" t="n">
        <v>2496</v>
      </c>
      <c r="C73" s="18" t="s">
        <v>76</v>
      </c>
      <c r="D73" s="18" t="s">
        <v>285</v>
      </c>
      <c r="E73" s="19" t="s">
        <v>78</v>
      </c>
      <c r="F73" s="18" t="n">
        <v>2496</v>
      </c>
      <c r="G73" s="20" t="s">
        <v>79</v>
      </c>
      <c r="H73" s="1" t="s">
        <v>80</v>
      </c>
      <c r="I73" s="1" t="s">
        <v>81</v>
      </c>
      <c r="J73" s="1" t="n">
        <v>2</v>
      </c>
      <c r="K73" s="21" t="s">
        <v>82</v>
      </c>
      <c r="L73" s="20" t="s">
        <v>107</v>
      </c>
      <c r="M73" s="18" t="s">
        <v>330</v>
      </c>
      <c r="N73" s="18" t="s">
        <v>85</v>
      </c>
      <c r="O73" s="1" t="s">
        <v>101</v>
      </c>
      <c r="P73" s="20" t="s">
        <v>102</v>
      </c>
      <c r="Q73" s="46" t="n">
        <v>0.96</v>
      </c>
      <c r="R73" s="40" t="s">
        <v>334</v>
      </c>
      <c r="S73" s="26" t="s">
        <v>104</v>
      </c>
      <c r="T73" s="21" t="s">
        <v>90</v>
      </c>
      <c r="U73" s="18" t="n">
        <v>20210211</v>
      </c>
      <c r="V73" s="18" t="n">
        <v>20210217</v>
      </c>
      <c r="W73" s="1" t="n">
        <v>308.6</v>
      </c>
      <c r="X73" s="1" t="s">
        <v>91</v>
      </c>
      <c r="Y73" s="18" t="s">
        <v>107</v>
      </c>
      <c r="Z73" s="18" t="s">
        <v>107</v>
      </c>
      <c r="AA73" s="18" t="s">
        <v>107</v>
      </c>
      <c r="AB73" s="18" t="n">
        <v>30</v>
      </c>
      <c r="AC73" s="29" t="n">
        <f aca="false">AB73-(1.5+AF73)</f>
        <v>26.2</v>
      </c>
      <c r="AD73" s="18" t="n">
        <v>20210303</v>
      </c>
      <c r="AE73" s="18" t="n">
        <v>20210317</v>
      </c>
      <c r="AF73" s="18" t="n">
        <v>2.3</v>
      </c>
      <c r="AG73" s="18" t="n">
        <v>0.7</v>
      </c>
      <c r="AH73" s="1" t="s">
        <v>336</v>
      </c>
      <c r="AI73" s="1" t="n">
        <v>18</v>
      </c>
      <c r="AJ73" s="1" t="str">
        <f aca="false">VLOOKUP(AI73, Indexes!$A$2:$B$49, 2)</f>
        <v>GTCCGC</v>
      </c>
      <c r="AK73" s="1" t="n">
        <v>28</v>
      </c>
      <c r="AL73" s="1" t="n">
        <v>15</v>
      </c>
      <c r="AM73" s="1" t="n">
        <v>20210427</v>
      </c>
      <c r="AN73" s="1" t="s">
        <v>337</v>
      </c>
      <c r="AT73" s="1" t="s">
        <v>328</v>
      </c>
      <c r="AV73" s="1" t="n">
        <v>20210610</v>
      </c>
      <c r="AW73" s="5" t="n">
        <v>19298401</v>
      </c>
      <c r="AX73" s="5" t="n">
        <v>15175835</v>
      </c>
      <c r="AY73" s="24" t="n">
        <f aca="false">AX73/AW73</f>
        <v>0.786377845501293</v>
      </c>
      <c r="AZ73" s="1" t="str">
        <f aca="false">CONCATENATE("preprocessing/",A73, "/outputs/salmon_lpanamensis_v36/quant.sf")</f>
        <v>preprocessing/TMRC20063/outputs/salmon_lpanamensis_v36/quant.sf</v>
      </c>
      <c r="BE73" s="1" t="str">
        <f aca="false">CONCATENATE("preprocessing/", A73, "/outputs/03hisat2_lpanamensis_v36/sno_gene_ID.count.xz")</f>
        <v>preprocessing/TMRC20063/outputs/03hisat2_lpanamensis_v36/sno_gene_ID.count.xz</v>
      </c>
      <c r="BF73" s="5" t="n">
        <v>13122057</v>
      </c>
      <c r="BG73" s="5" t="n">
        <v>916764</v>
      </c>
      <c r="BH73" s="24" t="n">
        <f aca="false">(BG73+BF73)/AX73</f>
        <v>0.925077335118628</v>
      </c>
      <c r="BN73" s="6" t="str">
        <f aca="false">CONCATENATE("preprocessing/", A73, "/outputs/vcfutils_lpanamensis_v36/r1_trimmed_lpanamensis_v36_count.txt")</f>
        <v>preprocessing/TMRC20063/outputs/vcfutils_lpanamensis_v36/r1_trimmed_lpanamensis_v36_count.txt</v>
      </c>
      <c r="BO73" s="6" t="str">
        <f aca="false">CONCATENATE("preprocessing/", A73, "/outputs/40freebayes_lpanamensis_v36/all_tags.txt.xz")</f>
        <v>preprocessing/TMRC20063/outputs/40freebayes_lpanamensis_v36/all_tags.txt.xz</v>
      </c>
      <c r="BP73" s="1" t="n">
        <v>5</v>
      </c>
      <c r="BQ73" s="1" t="n">
        <v>479</v>
      </c>
      <c r="BR73" s="1" t="n">
        <v>162751</v>
      </c>
      <c r="BS73" s="1" t="n">
        <v>2</v>
      </c>
      <c r="BT73" s="1" t="s">
        <v>101</v>
      </c>
      <c r="BU73" s="1" t="s">
        <v>132</v>
      </c>
      <c r="BW73" s="1" t="s">
        <v>243</v>
      </c>
      <c r="BY73" s="1" t="s">
        <v>132</v>
      </c>
    </row>
    <row r="74" customFormat="false" ht="15" hidden="false" customHeight="false" outlineLevel="0" collapsed="false">
      <c r="A74" s="20" t="s">
        <v>338</v>
      </c>
      <c r="B74" s="18" t="n">
        <v>2411</v>
      </c>
      <c r="C74" s="18" t="s">
        <v>76</v>
      </c>
      <c r="D74" s="18" t="s">
        <v>285</v>
      </c>
      <c r="E74" s="19" t="s">
        <v>78</v>
      </c>
      <c r="F74" s="18" t="n">
        <v>2411</v>
      </c>
      <c r="G74" s="20" t="s">
        <v>79</v>
      </c>
      <c r="H74" s="1" t="s">
        <v>80</v>
      </c>
      <c r="I74" s="1" t="s">
        <v>81</v>
      </c>
      <c r="J74" s="1" t="n">
        <v>2</v>
      </c>
      <c r="K74" s="21" t="s">
        <v>82</v>
      </c>
      <c r="L74" s="20" t="s">
        <v>107</v>
      </c>
      <c r="M74" s="18" t="s">
        <v>330</v>
      </c>
      <c r="N74" s="18" t="s">
        <v>85</v>
      </c>
      <c r="O74" s="1" t="s">
        <v>101</v>
      </c>
      <c r="P74" s="20" t="s">
        <v>102</v>
      </c>
      <c r="Q74" s="46" t="n">
        <v>0.96</v>
      </c>
      <c r="R74" s="40" t="s">
        <v>332</v>
      </c>
      <c r="S74" s="26" t="s">
        <v>104</v>
      </c>
      <c r="T74" s="21" t="s">
        <v>90</v>
      </c>
      <c r="U74" s="18" t="n">
        <v>20210211</v>
      </c>
      <c r="V74" s="18" t="n">
        <v>20210217</v>
      </c>
      <c r="W74" s="1" t="n">
        <v>215.4</v>
      </c>
      <c r="X74" s="1" t="s">
        <v>91</v>
      </c>
      <c r="Y74" s="18" t="s">
        <v>107</v>
      </c>
      <c r="Z74" s="18" t="s">
        <v>107</v>
      </c>
      <c r="AA74" s="18" t="s">
        <v>107</v>
      </c>
      <c r="AB74" s="18" t="n">
        <v>30</v>
      </c>
      <c r="AC74" s="29" t="n">
        <f aca="false">AB74-(1.5+AF74)</f>
        <v>25.3</v>
      </c>
      <c r="AD74" s="18" t="n">
        <v>20210303</v>
      </c>
      <c r="AE74" s="18" t="n">
        <v>20210317</v>
      </c>
      <c r="AF74" s="18" t="n">
        <v>3.2</v>
      </c>
      <c r="AG74" s="18" t="n">
        <v>0.7</v>
      </c>
      <c r="AH74" s="1" t="s">
        <v>85</v>
      </c>
      <c r="AI74" s="1" t="n">
        <v>19</v>
      </c>
      <c r="AJ74" s="1" t="str">
        <f aca="false">VLOOKUP(AI74, Indexes!$A$2:$B$49, 2)</f>
        <v>GTGAAA</v>
      </c>
      <c r="AK74" s="1" t="n">
        <v>28</v>
      </c>
      <c r="AL74" s="1" t="n">
        <v>15</v>
      </c>
      <c r="AM74" s="1" t="n">
        <v>20210427</v>
      </c>
      <c r="AT74" s="1" t="s">
        <v>305</v>
      </c>
      <c r="AV74" s="1" t="n">
        <v>20210527</v>
      </c>
      <c r="AW74" s="5" t="n">
        <v>22051253</v>
      </c>
      <c r="AX74" s="5" t="n">
        <v>17834634</v>
      </c>
      <c r="AY74" s="24" t="n">
        <f aca="false">AX74/AW74</f>
        <v>0.808780979475407</v>
      </c>
      <c r="AZ74" s="1" t="str">
        <f aca="false">CONCATENATE("preprocessing/",A74, "/outputs/salmon_lpanamensis_v36/quant.sf")</f>
        <v>preprocessing/TMRC20053/outputs/salmon_lpanamensis_v36/quant.sf</v>
      </c>
      <c r="BE74" s="1" t="str">
        <f aca="false">CONCATENATE("preprocessing/", A74, "/outputs/03hisat2_lpanamensis_v36/sno_gene_ID.count.xz")</f>
        <v>preprocessing/TMRC20053/outputs/03hisat2_lpanamensis_v36/sno_gene_ID.count.xz</v>
      </c>
      <c r="BF74" s="5" t="n">
        <v>15384351</v>
      </c>
      <c r="BG74" s="5" t="n">
        <v>921350</v>
      </c>
      <c r="BH74" s="24" t="n">
        <f aca="false">(BG74+BF74)/AX74</f>
        <v>0.91427169181044</v>
      </c>
      <c r="BN74" s="6" t="str">
        <f aca="false">CONCATENATE("preprocessing/", A74, "/outputs/vcfutils_lpanamensis_v36/r1_trimmed_lpanamensis_v36_count.txt")</f>
        <v>preprocessing/TMRC20053/outputs/vcfutils_lpanamensis_v36/r1_trimmed_lpanamensis_v36_count.txt</v>
      </c>
      <c r="BO74" s="6" t="str">
        <f aca="false">CONCATENATE("preprocessing/", A74, "/outputs/40freebayes_lpanamensis_v36/all_tags.txt.xz")</f>
        <v>preprocessing/TMRC20053/outputs/40freebayes_lpanamensis_v36/all_tags.txt.xz</v>
      </c>
      <c r="BP74" s="1" t="n">
        <v>4</v>
      </c>
      <c r="BQ74" s="1" t="n">
        <v>667</v>
      </c>
      <c r="BR74" s="1" t="n">
        <v>255043</v>
      </c>
      <c r="BS74" s="1" t="n">
        <v>0</v>
      </c>
      <c r="BT74" s="1" t="s">
        <v>101</v>
      </c>
      <c r="BU74" s="1" t="s">
        <v>132</v>
      </c>
      <c r="BW74" s="1" t="s">
        <v>243</v>
      </c>
      <c r="BY74" s="1" t="s">
        <v>132</v>
      </c>
    </row>
    <row r="75" customFormat="false" ht="15" hidden="false" customHeight="false" outlineLevel="0" collapsed="false">
      <c r="A75" s="20" t="s">
        <v>339</v>
      </c>
      <c r="B75" s="20" t="n">
        <v>2198</v>
      </c>
      <c r="C75" s="18" t="s">
        <v>76</v>
      </c>
      <c r="D75" s="18" t="s">
        <v>285</v>
      </c>
      <c r="E75" s="19" t="s">
        <v>78</v>
      </c>
      <c r="F75" s="20" t="n">
        <v>2198</v>
      </c>
      <c r="G75" s="20" t="s">
        <v>79</v>
      </c>
      <c r="H75" s="1" t="s">
        <v>80</v>
      </c>
      <c r="I75" s="1" t="s">
        <v>81</v>
      </c>
      <c r="J75" s="1" t="n">
        <v>2</v>
      </c>
      <c r="K75" s="21" t="s">
        <v>82</v>
      </c>
      <c r="L75" s="20" t="s">
        <v>107</v>
      </c>
      <c r="M75" s="18" t="s">
        <v>330</v>
      </c>
      <c r="N75" s="18" t="s">
        <v>85</v>
      </c>
      <c r="O75" s="1" t="s">
        <v>86</v>
      </c>
      <c r="P75" s="20" t="s">
        <v>87</v>
      </c>
      <c r="Q75" s="54" t="n">
        <v>0</v>
      </c>
      <c r="R75" s="40" t="s">
        <v>340</v>
      </c>
      <c r="S75" s="21" t="s">
        <v>89</v>
      </c>
      <c r="T75" s="21" t="s">
        <v>90</v>
      </c>
      <c r="U75" s="18" t="n">
        <v>20210211</v>
      </c>
      <c r="V75" s="18" t="n">
        <v>20210217</v>
      </c>
      <c r="W75" s="1" t="n">
        <v>293.3</v>
      </c>
      <c r="X75" s="1" t="s">
        <v>91</v>
      </c>
      <c r="Y75" s="18" t="s">
        <v>107</v>
      </c>
      <c r="Z75" s="18" t="s">
        <v>107</v>
      </c>
      <c r="AA75" s="18" t="s">
        <v>107</v>
      </c>
      <c r="AB75" s="18" t="n">
        <v>30</v>
      </c>
      <c r="AC75" s="29" t="n">
        <f aca="false">AB75-(1.5+AF75)</f>
        <v>26.1</v>
      </c>
      <c r="AD75" s="18" t="n">
        <v>20210303</v>
      </c>
      <c r="AE75" s="18" t="n">
        <v>20210317</v>
      </c>
      <c r="AF75" s="18" t="n">
        <v>2.4</v>
      </c>
      <c r="AG75" s="18" t="s">
        <v>341</v>
      </c>
      <c r="AH75" s="1" t="s">
        <v>85</v>
      </c>
      <c r="AI75" s="1" t="n">
        <v>20</v>
      </c>
      <c r="AJ75" s="1" t="str">
        <f aca="false">VLOOKUP(AI75, Indexes!$A$2:$B$49, 2)</f>
        <v>GTGGCC</v>
      </c>
      <c r="AK75" s="1" t="n">
        <v>28</v>
      </c>
      <c r="AL75" s="18" t="n">
        <v>15</v>
      </c>
      <c r="AM75" s="1" t="n">
        <v>20210427</v>
      </c>
      <c r="AT75" s="1" t="s">
        <v>305</v>
      </c>
      <c r="AV75" s="1" t="n">
        <v>20210527</v>
      </c>
      <c r="AW75" s="5" t="n">
        <v>33333002</v>
      </c>
      <c r="AX75" s="5" t="n">
        <v>27246904</v>
      </c>
      <c r="AY75" s="24" t="n">
        <f aca="false">AX75/AW75</f>
        <v>0.817415245107536</v>
      </c>
      <c r="AZ75" s="1" t="str">
        <f aca="false">CONCATENATE("preprocessing/",A75, "/outputs/salmon_lpanamensis_v36/quant.sf")</f>
        <v>preprocessing/TMRC20052/outputs/salmon_lpanamensis_v36/quant.sf</v>
      </c>
      <c r="BE75" s="1" t="str">
        <f aca="false">CONCATENATE("preprocessing/", A75, "/outputs/03hisat2_lpanamensis_v36/sno_gene_ID.count.xz")</f>
        <v>preprocessing/TMRC20052/outputs/03hisat2_lpanamensis_v36/sno_gene_ID.count.xz</v>
      </c>
      <c r="BF75" s="5" t="n">
        <v>23041163</v>
      </c>
      <c r="BG75" s="5" t="n">
        <v>1362459</v>
      </c>
      <c r="BH75" s="24" t="n">
        <f aca="false">(BG75+BF75)/AX75</f>
        <v>0.895647520173301</v>
      </c>
      <c r="BN75" s="6" t="str">
        <f aca="false">CONCATENATE("preprocessing/", A75, "/outputs/vcfutils_lpanamensis_v36/r1_trimmed_lpanamensis_v36_count.txt")</f>
        <v>preprocessing/TMRC20052/outputs/vcfutils_lpanamensis_v36/r1_trimmed_lpanamensis_v36_count.txt</v>
      </c>
      <c r="BO75" s="6" t="str">
        <f aca="false">CONCATENATE("preprocessing/", A75, "/outputs/40freebayes_lpanamensis_v36/all_tags.txt.xz")</f>
        <v>preprocessing/TMRC20052/outputs/40freebayes_lpanamensis_v36/all_tags.txt.xz</v>
      </c>
      <c r="BP75" s="1" t="n">
        <v>5</v>
      </c>
      <c r="BQ75" s="1" t="n">
        <v>306</v>
      </c>
      <c r="BR75" s="1" t="n">
        <v>290092</v>
      </c>
      <c r="BS75" s="1" t="n">
        <v>6</v>
      </c>
      <c r="BT75" s="1" t="s">
        <v>86</v>
      </c>
      <c r="BU75" s="1" t="s">
        <v>95</v>
      </c>
    </row>
    <row r="76" customFormat="false" ht="15" hidden="false" customHeight="false" outlineLevel="0" collapsed="false">
      <c r="A76" s="51" t="s">
        <v>342</v>
      </c>
      <c r="B76" s="20" t="n">
        <v>2429</v>
      </c>
      <c r="C76" s="18" t="s">
        <v>76</v>
      </c>
      <c r="D76" s="18" t="s">
        <v>285</v>
      </c>
      <c r="E76" s="19" t="s">
        <v>78</v>
      </c>
      <c r="F76" s="20" t="n">
        <v>2429</v>
      </c>
      <c r="G76" s="20" t="s">
        <v>79</v>
      </c>
      <c r="H76" s="1" t="s">
        <v>80</v>
      </c>
      <c r="I76" s="1" t="s">
        <v>81</v>
      </c>
      <c r="J76" s="1" t="n">
        <v>2</v>
      </c>
      <c r="K76" s="21" t="s">
        <v>82</v>
      </c>
      <c r="L76" s="20" t="s">
        <v>107</v>
      </c>
      <c r="M76" s="18" t="s">
        <v>330</v>
      </c>
      <c r="N76" s="18" t="s">
        <v>85</v>
      </c>
      <c r="O76" s="1" t="s">
        <v>86</v>
      </c>
      <c r="P76" s="20" t="s">
        <v>87</v>
      </c>
      <c r="Q76" s="54" t="n">
        <v>0</v>
      </c>
      <c r="R76" s="40" t="s">
        <v>343</v>
      </c>
      <c r="S76" s="21" t="s">
        <v>89</v>
      </c>
      <c r="T76" s="21" t="s">
        <v>90</v>
      </c>
      <c r="U76" s="18" t="n">
        <v>20210211</v>
      </c>
      <c r="V76" s="18" t="n">
        <v>20210217</v>
      </c>
      <c r="W76" s="1" t="n">
        <v>138.8</v>
      </c>
      <c r="X76" s="1" t="s">
        <v>91</v>
      </c>
      <c r="Y76" s="18" t="s">
        <v>107</v>
      </c>
      <c r="Z76" s="18" t="s">
        <v>107</v>
      </c>
      <c r="AA76" s="18" t="s">
        <v>107</v>
      </c>
      <c r="AB76" s="18" t="n">
        <v>30</v>
      </c>
      <c r="AC76" s="29" t="n">
        <f aca="false">AB76-(1.5+AF76)</f>
        <v>23.5</v>
      </c>
      <c r="AD76" s="18" t="n">
        <v>20210303</v>
      </c>
      <c r="AE76" s="18" t="n">
        <v>20210317</v>
      </c>
      <c r="AF76" s="18" t="n">
        <v>5</v>
      </c>
      <c r="AG76" s="18" t="n">
        <v>0.7</v>
      </c>
      <c r="AH76" s="1" t="s">
        <v>85</v>
      </c>
      <c r="AI76" s="1" t="n">
        <v>22</v>
      </c>
      <c r="AJ76" s="1" t="str">
        <f aca="false">VLOOKUP(AI76, Indexes!$A$2:$B$49, 2)</f>
        <v>CGTACG</v>
      </c>
      <c r="AK76" s="1" t="n">
        <v>28</v>
      </c>
      <c r="AL76" s="1" t="n">
        <v>15</v>
      </c>
      <c r="AM76" s="1" t="n">
        <v>20210427</v>
      </c>
      <c r="AT76" s="1" t="s">
        <v>328</v>
      </c>
      <c r="AV76" s="1" t="n">
        <v>20210530</v>
      </c>
      <c r="AW76" s="5" t="n">
        <v>22608328</v>
      </c>
      <c r="AX76" s="5" t="n">
        <v>19650032</v>
      </c>
      <c r="AY76" s="24" t="n">
        <f aca="false">AX76/AW76</f>
        <v>0.86915016448806</v>
      </c>
      <c r="AZ76" s="1" t="str">
        <f aca="false">CONCATENATE("preprocessing/",A76, "/outputs/salmon_lpanamensis_v36/quant.sf")</f>
        <v>preprocessing/TMRC20064/outputs/salmon_lpanamensis_v36/quant.sf</v>
      </c>
      <c r="BE76" s="1" t="str">
        <f aca="false">CONCATENATE("preprocessing/", A76, "/outputs/03hisat2_lpanamensis_v36/sno_gene_ID.count.xz")</f>
        <v>preprocessing/TMRC20064/outputs/03hisat2_lpanamensis_v36/sno_gene_ID.count.xz</v>
      </c>
      <c r="BF76" s="5" t="n">
        <v>16264066</v>
      </c>
      <c r="BG76" s="5" t="n">
        <v>803092</v>
      </c>
      <c r="BH76" s="24" t="n">
        <f aca="false">(BG76+BF76)/AX76</f>
        <v>0.86855624459034</v>
      </c>
      <c r="BN76" s="6" t="str">
        <f aca="false">CONCATENATE("preprocessing/", A76, "/outputs/vcfutils_lpanamensis_v36/r1_trimmed_lpanamensis_v36_count.txt")</f>
        <v>preprocessing/TMRC20064/outputs/vcfutils_lpanamensis_v36/r1_trimmed_lpanamensis_v36_count.txt</v>
      </c>
      <c r="BO76" s="6" t="str">
        <f aca="false">CONCATENATE("preprocessing/", A76, "/outputs/40freebayes_lpanamensis_v36/all_tags.txt.xz")</f>
        <v>preprocessing/TMRC20064/outputs/40freebayes_lpanamensis_v36/all_tags.txt.xz</v>
      </c>
      <c r="BP76" s="1" t="n">
        <v>23</v>
      </c>
      <c r="BQ76" s="1" t="n">
        <v>586</v>
      </c>
      <c r="BR76" s="1" t="n">
        <v>344969</v>
      </c>
      <c r="BS76" s="1" t="n">
        <v>4</v>
      </c>
      <c r="BT76" s="1" t="s">
        <v>86</v>
      </c>
      <c r="BU76" s="1" t="s">
        <v>95</v>
      </c>
      <c r="BW76" s="1" t="s">
        <v>119</v>
      </c>
      <c r="BY76" s="1" t="s">
        <v>95</v>
      </c>
    </row>
    <row r="77" customFormat="false" ht="15" hidden="false" customHeight="false" outlineLevel="0" collapsed="false">
      <c r="A77" s="45" t="s">
        <v>344</v>
      </c>
      <c r="B77" s="20" t="n">
        <v>2183</v>
      </c>
      <c r="C77" s="18" t="s">
        <v>76</v>
      </c>
      <c r="D77" s="18" t="s">
        <v>285</v>
      </c>
      <c r="E77" s="19" t="s">
        <v>78</v>
      </c>
      <c r="F77" s="20" t="n">
        <v>2183</v>
      </c>
      <c r="G77" s="20" t="s">
        <v>79</v>
      </c>
      <c r="H77" s="1" t="s">
        <v>80</v>
      </c>
      <c r="I77" s="1" t="s">
        <v>81</v>
      </c>
      <c r="J77" s="1" t="n">
        <v>2</v>
      </c>
      <c r="K77" s="21" t="s">
        <v>82</v>
      </c>
      <c r="L77" s="20" t="s">
        <v>107</v>
      </c>
      <c r="M77" s="18" t="s">
        <v>330</v>
      </c>
      <c r="N77" s="18" t="s">
        <v>85</v>
      </c>
      <c r="O77" s="1" t="s">
        <v>86</v>
      </c>
      <c r="P77" s="20" t="s">
        <v>87</v>
      </c>
      <c r="Q77" s="54" t="n">
        <v>0</v>
      </c>
      <c r="R77" s="40" t="s">
        <v>345</v>
      </c>
      <c r="S77" s="21" t="s">
        <v>89</v>
      </c>
      <c r="T77" s="21" t="s">
        <v>90</v>
      </c>
      <c r="U77" s="18" t="n">
        <v>20210211</v>
      </c>
      <c r="V77" s="18" t="n">
        <v>20210217</v>
      </c>
      <c r="W77" s="1" t="n">
        <v>217.2</v>
      </c>
      <c r="X77" s="1" t="s">
        <v>91</v>
      </c>
      <c r="Y77" s="18" t="s">
        <v>107</v>
      </c>
      <c r="Z77" s="18" t="s">
        <v>107</v>
      </c>
      <c r="AA77" s="18" t="s">
        <v>107</v>
      </c>
      <c r="AB77" s="18" t="n">
        <v>30</v>
      </c>
      <c r="AC77" s="29" t="n">
        <f aca="false">AB77-(1.5+AF77)</f>
        <v>25.3</v>
      </c>
      <c r="AD77" s="18" t="n">
        <v>20210303</v>
      </c>
      <c r="AE77" s="18" t="n">
        <v>20210317</v>
      </c>
      <c r="AF77" s="1" t="n">
        <v>3.2</v>
      </c>
      <c r="AG77" s="1" t="n">
        <v>0.7</v>
      </c>
      <c r="AH77" s="1" t="s">
        <v>85</v>
      </c>
      <c r="AI77" s="1" t="n">
        <v>21</v>
      </c>
      <c r="AJ77" s="1" t="str">
        <f aca="false">VLOOKUP(AI77, Indexes!$A$2:$B$49, 2)</f>
        <v>GTTTCG</v>
      </c>
      <c r="AK77" s="1" t="n">
        <v>28</v>
      </c>
      <c r="AL77" s="18" t="n">
        <v>15</v>
      </c>
      <c r="AM77" s="1" t="n">
        <v>20210427</v>
      </c>
      <c r="AT77" s="1" t="s">
        <v>287</v>
      </c>
      <c r="AV77" s="1" t="n">
        <v>20210623</v>
      </c>
      <c r="AW77" s="5" t="n">
        <v>16146603</v>
      </c>
      <c r="AX77" s="5" t="n">
        <v>11999743</v>
      </c>
      <c r="AY77" s="24" t="n">
        <f aca="false">AX77/AW77</f>
        <v>0.743174462145381</v>
      </c>
      <c r="AZ77" s="1" t="str">
        <f aca="false">CONCATENATE("preprocessing/",A77, "/outputs/salmon_lpanamensis_v36/quant.sf")</f>
        <v>preprocessing/TMRC20075/outputs/salmon_lpanamensis_v36/quant.sf</v>
      </c>
      <c r="BE77" s="1" t="str">
        <f aca="false">CONCATENATE("preprocessing/", A77, "/outputs/03hisat2_lpanamensis_v36/sno_gene_ID.count.xz")</f>
        <v>preprocessing/TMRC20075/outputs/03hisat2_lpanamensis_v36/sno_gene_ID.count.xz</v>
      </c>
      <c r="BF77" s="20" t="n">
        <v>9543101</v>
      </c>
      <c r="BG77" s="20" t="n">
        <v>796097</v>
      </c>
      <c r="BH77" s="24" t="n">
        <f aca="false">(BG77+BF77)/AX77</f>
        <v>0.861618286324966</v>
      </c>
      <c r="BO77" s="6" t="str">
        <f aca="false">CONCATENATE("preprocessing/", A77, "/outputs/40freebayes_lpanamensis_v36/all_tags.txt.xz")</f>
        <v>preprocessing/TMRC20075/outputs/40freebayes_lpanamensis_v36/all_tags.txt.xz</v>
      </c>
      <c r="BT77" s="1" t="s">
        <v>86</v>
      </c>
      <c r="BU77" s="1" t="s">
        <v>95</v>
      </c>
      <c r="BW77" s="1" t="s">
        <v>336</v>
      </c>
      <c r="BY77" s="1" t="s">
        <v>95</v>
      </c>
    </row>
    <row r="78" customFormat="false" ht="15" hidden="false" customHeight="false" outlineLevel="0" collapsed="false">
      <c r="A78" s="20" t="s">
        <v>346</v>
      </c>
      <c r="B78" s="52" t="n">
        <v>2173</v>
      </c>
      <c r="C78" s="18" t="s">
        <v>76</v>
      </c>
      <c r="D78" s="18" t="s">
        <v>285</v>
      </c>
      <c r="E78" s="19" t="s">
        <v>78</v>
      </c>
      <c r="F78" s="52" t="n">
        <v>2173</v>
      </c>
      <c r="G78" s="20" t="s">
        <v>79</v>
      </c>
      <c r="H78" s="1" t="s">
        <v>80</v>
      </c>
      <c r="I78" s="1" t="s">
        <v>81</v>
      </c>
      <c r="J78" s="1" t="n">
        <v>2</v>
      </c>
      <c r="K78" s="21" t="s">
        <v>82</v>
      </c>
      <c r="L78" s="20" t="s">
        <v>107</v>
      </c>
      <c r="M78" s="18" t="s">
        <v>330</v>
      </c>
      <c r="N78" s="18" t="s">
        <v>85</v>
      </c>
      <c r="O78" s="1" t="s">
        <v>86</v>
      </c>
      <c r="P78" s="20" t="s">
        <v>87</v>
      </c>
      <c r="Q78" s="22" t="n">
        <v>0.06</v>
      </c>
      <c r="R78" s="40" t="s">
        <v>347</v>
      </c>
      <c r="S78" s="21" t="s">
        <v>89</v>
      </c>
      <c r="T78" s="21" t="s">
        <v>90</v>
      </c>
      <c r="U78" s="1" t="n">
        <v>20210319</v>
      </c>
      <c r="V78" s="18" t="n">
        <v>20210323</v>
      </c>
      <c r="W78" s="1" t="n">
        <v>854</v>
      </c>
      <c r="X78" s="1" t="s">
        <v>85</v>
      </c>
      <c r="Y78" s="18" t="s">
        <v>107</v>
      </c>
      <c r="Z78" s="18" t="s">
        <v>107</v>
      </c>
      <c r="AA78" s="18" t="s">
        <v>107</v>
      </c>
      <c r="AB78" s="18" t="n">
        <v>30</v>
      </c>
      <c r="AC78" s="29" t="n">
        <f aca="false">AB78-(1.5+AF78)</f>
        <v>27.68</v>
      </c>
      <c r="AD78" s="1" t="n">
        <v>20210324</v>
      </c>
      <c r="AE78" s="1" t="n">
        <v>20210329</v>
      </c>
      <c r="AF78" s="1" t="n">
        <v>0.82</v>
      </c>
      <c r="AG78" s="1" t="n">
        <v>0.7</v>
      </c>
      <c r="AH78" s="18" t="s">
        <v>85</v>
      </c>
      <c r="AI78" s="18" t="n">
        <v>11</v>
      </c>
      <c r="AJ78" s="1" t="str">
        <f aca="false">VLOOKUP(AI78, Indexes!$A$2:$B$49, 2)</f>
        <v>GGCTAC</v>
      </c>
      <c r="AK78" s="1" t="n">
        <v>28</v>
      </c>
      <c r="AL78" s="18" t="n">
        <v>15</v>
      </c>
      <c r="AM78" s="1" t="n">
        <v>20210427</v>
      </c>
      <c r="AT78" s="1" t="s">
        <v>305</v>
      </c>
      <c r="AV78" s="1" t="n">
        <v>20210527</v>
      </c>
      <c r="AW78" s="5" t="n">
        <v>28719647</v>
      </c>
      <c r="AX78" s="5" t="n">
        <v>23645803</v>
      </c>
      <c r="AY78" s="24" t="n">
        <f aca="false">AX78/AW78</f>
        <v>0.82333195112043</v>
      </c>
      <c r="AZ78" s="1" t="str">
        <f aca="false">CONCATENATE("preprocessing/",A78, "/outputs/salmon_lpanamensis_v36/quant.sf")</f>
        <v>preprocessing/TMRC20051/outputs/salmon_lpanamensis_v36/quant.sf</v>
      </c>
      <c r="BE78" s="1" t="str">
        <f aca="false">CONCATENATE("preprocessing/", A78, "/outputs/03hisat2_lpanamensis_v36/sno_gene_ID.count.xz")</f>
        <v>preprocessing/TMRC20051/outputs/03hisat2_lpanamensis_v36/sno_gene_ID.count.xz</v>
      </c>
      <c r="BF78" s="5" t="n">
        <v>19691708</v>
      </c>
      <c r="BG78" s="5" t="n">
        <v>1126112</v>
      </c>
      <c r="BH78" s="24" t="n">
        <f aca="false">(BG78+BF78)/AX78</f>
        <v>0.880402327635056</v>
      </c>
      <c r="BN78" s="6" t="str">
        <f aca="false">CONCATENATE("preprocessing/", A78, "/outputs/vcfutils_lpanamensis_v36/r1_trimmed_lpanamensis_v36_count.txt")</f>
        <v>preprocessing/TMRC20051/outputs/vcfutils_lpanamensis_v36/r1_trimmed_lpanamensis_v36_count.txt</v>
      </c>
      <c r="BO78" s="6" t="str">
        <f aca="false">CONCATENATE("preprocessing/", A78, "/outputs/40freebayes_lpanamensis_v36/all_tags.txt.xz")</f>
        <v>preprocessing/TMRC20051/outputs/40freebayes_lpanamensis_v36/all_tags.txt.xz</v>
      </c>
      <c r="BP78" s="1" t="n">
        <v>34</v>
      </c>
      <c r="BQ78" s="1" t="n">
        <v>197</v>
      </c>
      <c r="BR78" s="1" t="n">
        <v>253785</v>
      </c>
      <c r="BS78" s="1" t="n">
        <v>9</v>
      </c>
      <c r="BT78" s="1" t="s">
        <v>86</v>
      </c>
      <c r="BU78" s="1" t="s">
        <v>95</v>
      </c>
      <c r="BW78" s="1" t="s">
        <v>119</v>
      </c>
      <c r="BY78" s="1" t="s">
        <v>95</v>
      </c>
    </row>
    <row r="79" customFormat="false" ht="15" hidden="false" customHeight="false" outlineLevel="0" collapsed="false">
      <c r="A79" s="20" t="s">
        <v>348</v>
      </c>
      <c r="B79" s="52" t="n">
        <v>2272</v>
      </c>
      <c r="C79" s="18" t="s">
        <v>76</v>
      </c>
      <c r="D79" s="18" t="s">
        <v>285</v>
      </c>
      <c r="E79" s="19" t="s">
        <v>78</v>
      </c>
      <c r="F79" s="52" t="n">
        <v>2272</v>
      </c>
      <c r="G79" s="20" t="s">
        <v>79</v>
      </c>
      <c r="H79" s="1" t="s">
        <v>80</v>
      </c>
      <c r="I79" s="1" t="s">
        <v>81</v>
      </c>
      <c r="J79" s="1" t="n">
        <v>2</v>
      </c>
      <c r="K79" s="21" t="s">
        <v>82</v>
      </c>
      <c r="L79" s="20" t="s">
        <v>107</v>
      </c>
      <c r="M79" s="18" t="s">
        <v>330</v>
      </c>
      <c r="N79" s="18" t="s">
        <v>85</v>
      </c>
      <c r="O79" s="1" t="s">
        <v>101</v>
      </c>
      <c r="P79" s="20" t="s">
        <v>102</v>
      </c>
      <c r="Q79" s="22" t="n">
        <v>0.94</v>
      </c>
      <c r="R79" s="40" t="s">
        <v>309</v>
      </c>
      <c r="S79" s="26" t="s">
        <v>104</v>
      </c>
      <c r="T79" s="21" t="s">
        <v>90</v>
      </c>
      <c r="U79" s="1" t="n">
        <v>20210319</v>
      </c>
      <c r="V79" s="18" t="n">
        <v>20210323</v>
      </c>
      <c r="W79" s="1" t="n">
        <v>1261</v>
      </c>
      <c r="X79" s="1" t="s">
        <v>85</v>
      </c>
      <c r="Y79" s="18" t="s">
        <v>107</v>
      </c>
      <c r="Z79" s="18" t="s">
        <v>107</v>
      </c>
      <c r="AA79" s="18" t="s">
        <v>107</v>
      </c>
      <c r="AB79" s="18" t="n">
        <v>30</v>
      </c>
      <c r="AC79" s="29" t="n">
        <f aca="false">AB79-(1.5+AF79)</f>
        <v>27.94</v>
      </c>
      <c r="AD79" s="1" t="n">
        <v>20210324</v>
      </c>
      <c r="AE79" s="1" t="n">
        <v>20210329</v>
      </c>
      <c r="AF79" s="1" t="n">
        <v>0.56</v>
      </c>
      <c r="AG79" s="1" t="n">
        <v>0.7</v>
      </c>
      <c r="AH79" s="18" t="s">
        <v>85</v>
      </c>
      <c r="AI79" s="18" t="n">
        <v>12</v>
      </c>
      <c r="AJ79" s="1" t="str">
        <f aca="false">VLOOKUP(AI79, Indexes!$A$2:$B$49, 2)</f>
        <v>CTTGTA</v>
      </c>
      <c r="AK79" s="1" t="n">
        <v>28</v>
      </c>
      <c r="AL79" s="18" t="n">
        <v>15</v>
      </c>
      <c r="AM79" s="1" t="n">
        <v>20210427</v>
      </c>
      <c r="AT79" s="1" t="s">
        <v>305</v>
      </c>
      <c r="AV79" s="1" t="n">
        <v>20210527</v>
      </c>
      <c r="AW79" s="5" t="n">
        <v>22363596</v>
      </c>
      <c r="AX79" s="5" t="n">
        <v>17886233</v>
      </c>
      <c r="AY79" s="24" t="n">
        <f aca="false">AX79/AW79</f>
        <v>0.799792350031721</v>
      </c>
      <c r="AZ79" s="1" t="str">
        <f aca="false">CONCATENATE("preprocessing/",A79, "/outputs/salmon_lpanamensis_v36/quant.sf")</f>
        <v>preprocessing/TMRC20050/outputs/salmon_lpanamensis_v36/quant.sf</v>
      </c>
      <c r="BE79" s="1" t="str">
        <f aca="false">CONCATENATE("preprocessing/", A79, "/outputs/03hisat2_lpanamensis_v36/sno_gene_ID.count.xz")</f>
        <v>preprocessing/TMRC20050/outputs/03hisat2_lpanamensis_v36/sno_gene_ID.count.xz</v>
      </c>
      <c r="BF79" s="5" t="n">
        <v>15627552</v>
      </c>
      <c r="BG79" s="5" t="n">
        <v>832120</v>
      </c>
      <c r="BH79" s="24" t="n">
        <f aca="false">(BG79+BF79)/AX79</f>
        <v>0.920242512775049</v>
      </c>
      <c r="BN79" s="6" t="str">
        <f aca="false">CONCATENATE("preprocessing/", A79, "/outputs/vcfutils_lpanamensis_v36/r1_trimmed_lpanamensis_v36_count.txt")</f>
        <v>preprocessing/TMRC20050/outputs/vcfutils_lpanamensis_v36/r1_trimmed_lpanamensis_v36_count.txt</v>
      </c>
      <c r="BO79" s="6" t="str">
        <f aca="false">CONCATENATE("preprocessing/", A79, "/outputs/40freebayes_lpanamensis_v36/all_tags.txt.xz")</f>
        <v>preprocessing/TMRC20050/outputs/40freebayes_lpanamensis_v36/all_tags.txt.xz</v>
      </c>
      <c r="BP79" s="1" t="n">
        <v>4</v>
      </c>
      <c r="BQ79" s="1" t="n">
        <v>55</v>
      </c>
      <c r="BR79" s="1" t="n">
        <v>101616</v>
      </c>
      <c r="BS79" s="1" t="n">
        <v>0</v>
      </c>
      <c r="BT79" s="1" t="s">
        <v>101</v>
      </c>
      <c r="BU79" s="1" t="s">
        <v>132</v>
      </c>
      <c r="BW79" s="1" t="s">
        <v>275</v>
      </c>
      <c r="BY79" s="1" t="s">
        <v>132</v>
      </c>
    </row>
    <row r="80" customFormat="false" ht="15" hidden="false" customHeight="false" outlineLevel="0" collapsed="false">
      <c r="A80" s="20" t="s">
        <v>349</v>
      </c>
      <c r="B80" s="52" t="n">
        <v>2330</v>
      </c>
      <c r="C80" s="18" t="s">
        <v>76</v>
      </c>
      <c r="D80" s="18" t="s">
        <v>285</v>
      </c>
      <c r="E80" s="19" t="s">
        <v>78</v>
      </c>
      <c r="F80" s="52" t="n">
        <v>2330</v>
      </c>
      <c r="G80" s="20" t="s">
        <v>79</v>
      </c>
      <c r="H80" s="1" t="s">
        <v>80</v>
      </c>
      <c r="I80" s="1" t="s">
        <v>81</v>
      </c>
      <c r="J80" s="1" t="n">
        <v>2</v>
      </c>
      <c r="K80" s="21" t="s">
        <v>82</v>
      </c>
      <c r="L80" s="20" t="s">
        <v>107</v>
      </c>
      <c r="M80" s="18" t="s">
        <v>330</v>
      </c>
      <c r="N80" s="18" t="s">
        <v>85</v>
      </c>
      <c r="O80" s="1" t="s">
        <v>101</v>
      </c>
      <c r="P80" s="20" t="s">
        <v>102</v>
      </c>
      <c r="Q80" s="22" t="n">
        <v>0.94</v>
      </c>
      <c r="R80" s="40" t="s">
        <v>350</v>
      </c>
      <c r="S80" s="26" t="s">
        <v>104</v>
      </c>
      <c r="T80" s="21" t="s">
        <v>90</v>
      </c>
      <c r="U80" s="1" t="n">
        <v>20210319</v>
      </c>
      <c r="V80" s="18" t="n">
        <v>20210323</v>
      </c>
      <c r="W80" s="1" t="n">
        <v>889</v>
      </c>
      <c r="X80" s="1" t="s">
        <v>85</v>
      </c>
      <c r="Y80" s="18" t="s">
        <v>107</v>
      </c>
      <c r="Z80" s="18" t="s">
        <v>107</v>
      </c>
      <c r="AA80" s="18" t="s">
        <v>107</v>
      </c>
      <c r="AB80" s="18" t="n">
        <v>30</v>
      </c>
      <c r="AC80" s="29" t="n">
        <f aca="false">AB80-(1.5+AF80)</f>
        <v>27.71</v>
      </c>
      <c r="AD80" s="1" t="n">
        <v>20210324</v>
      </c>
      <c r="AE80" s="1" t="n">
        <v>20210329</v>
      </c>
      <c r="AF80" s="1" t="n">
        <v>0.79</v>
      </c>
      <c r="AG80" s="1" t="n">
        <v>0.7</v>
      </c>
      <c r="AH80" s="18" t="s">
        <v>85</v>
      </c>
      <c r="AI80" s="18" t="n">
        <v>13</v>
      </c>
      <c r="AJ80" s="1" t="str">
        <f aca="false">VLOOKUP(AI80, Indexes!$A$2:$B$49, 2)</f>
        <v>AGTCAA</v>
      </c>
      <c r="AK80" s="1" t="n">
        <v>28</v>
      </c>
      <c r="AL80" s="18" t="n">
        <v>15</v>
      </c>
      <c r="AM80" s="1" t="n">
        <v>20210427</v>
      </c>
      <c r="AT80" s="1" t="s">
        <v>305</v>
      </c>
      <c r="AV80" s="1" t="n">
        <v>20210623</v>
      </c>
      <c r="AW80" s="5" t="n">
        <v>46673352</v>
      </c>
      <c r="AX80" s="5" t="n">
        <v>36041458</v>
      </c>
      <c r="AY80" s="24" t="n">
        <f aca="false">AX80/AW80</f>
        <v>0.772206333069885</v>
      </c>
      <c r="AZ80" s="1" t="str">
        <f aca="false">CONCATENATE("preprocessing/",A80, "/outputs/salmon_lpanamensis_v36/quant.sf")</f>
        <v>preprocessing/TMRC20049/outputs/salmon_lpanamensis_v36/quant.sf</v>
      </c>
      <c r="BE80" s="1" t="str">
        <f aca="false">CONCATENATE("preprocessing/", A80, "/outputs/03hisat2_lpanamensis_v36/sno_gene_ID.count.xz")</f>
        <v>preprocessing/TMRC20049/outputs/03hisat2_lpanamensis_v36/sno_gene_ID.count.xz</v>
      </c>
      <c r="BF80" s="20" t="n">
        <v>30964585</v>
      </c>
      <c r="BG80" s="20" t="n">
        <v>2089749</v>
      </c>
      <c r="BH80" s="24" t="n">
        <f aca="false">(BG80+BF80)/AX80</f>
        <v>0.917119779116594</v>
      </c>
      <c r="BO80" s="6" t="str">
        <f aca="false">CONCATENATE("preprocessing/", A80, "/outputs/40freebayes_lpanamensis_v36/all_tags.txt.xz")</f>
        <v>preprocessing/TMRC20049/outputs/40freebayes_lpanamensis_v36/all_tags.txt.xz</v>
      </c>
      <c r="BT80" s="1" t="s">
        <v>101</v>
      </c>
      <c r="BU80" s="1" t="s">
        <v>132</v>
      </c>
      <c r="BW80" s="1" t="s">
        <v>275</v>
      </c>
      <c r="BY80" s="1" t="s">
        <v>132</v>
      </c>
    </row>
    <row r="81" customFormat="false" ht="15" hidden="false" customHeight="false" outlineLevel="0" collapsed="false">
      <c r="A81" s="51" t="s">
        <v>351</v>
      </c>
      <c r="B81" s="52" t="n">
        <v>2472</v>
      </c>
      <c r="C81" s="18" t="s">
        <v>76</v>
      </c>
      <c r="D81" s="18" t="s">
        <v>285</v>
      </c>
      <c r="E81" s="19" t="s">
        <v>78</v>
      </c>
      <c r="F81" s="52" t="n">
        <v>2472</v>
      </c>
      <c r="G81" s="20" t="s">
        <v>79</v>
      </c>
      <c r="H81" s="1" t="s">
        <v>80</v>
      </c>
      <c r="I81" s="1" t="s">
        <v>81</v>
      </c>
      <c r="J81" s="1" t="n">
        <v>2</v>
      </c>
      <c r="K81" s="21" t="s">
        <v>82</v>
      </c>
      <c r="L81" s="20" t="s">
        <v>107</v>
      </c>
      <c r="M81" s="18" t="s">
        <v>330</v>
      </c>
      <c r="N81" s="18" t="s">
        <v>85</v>
      </c>
      <c r="O81" s="1" t="s">
        <v>86</v>
      </c>
      <c r="P81" s="20" t="s">
        <v>87</v>
      </c>
      <c r="Q81" s="22" t="n">
        <v>0.03</v>
      </c>
      <c r="R81" s="40" t="s">
        <v>352</v>
      </c>
      <c r="S81" s="21" t="s">
        <v>89</v>
      </c>
      <c r="T81" s="21" t="s">
        <v>90</v>
      </c>
      <c r="U81" s="1" t="n">
        <v>20210319</v>
      </c>
      <c r="V81" s="18" t="n">
        <v>20210323</v>
      </c>
      <c r="W81" s="1" t="n">
        <v>617</v>
      </c>
      <c r="X81" s="1" t="s">
        <v>85</v>
      </c>
      <c r="Y81" s="18" t="s">
        <v>107</v>
      </c>
      <c r="Z81" s="18" t="s">
        <v>107</v>
      </c>
      <c r="AA81" s="18" t="s">
        <v>107</v>
      </c>
      <c r="AB81" s="18" t="n">
        <v>30</v>
      </c>
      <c r="AC81" s="29" t="n">
        <f aca="false">AB81-(1.5+AF81)</f>
        <v>27.37</v>
      </c>
      <c r="AD81" s="1" t="n">
        <v>20210324</v>
      </c>
      <c r="AE81" s="1" t="n">
        <v>20210329</v>
      </c>
      <c r="AF81" s="1" t="n">
        <v>1.13</v>
      </c>
      <c r="AG81" s="1" t="n">
        <v>0.7</v>
      </c>
      <c r="AH81" s="18" t="s">
        <v>85</v>
      </c>
      <c r="AI81" s="18" t="n">
        <v>15</v>
      </c>
      <c r="AJ81" s="1" t="str">
        <f aca="false">VLOOKUP(AI81, Indexes!$A$2:$B$49, 2)</f>
        <v>ATGTCA</v>
      </c>
      <c r="AK81" s="1" t="n">
        <v>28</v>
      </c>
      <c r="AL81" s="18" t="n">
        <v>15</v>
      </c>
      <c r="AM81" s="1" t="n">
        <v>20210427</v>
      </c>
      <c r="AT81" s="1" t="s">
        <v>328</v>
      </c>
      <c r="AV81" s="1" t="n">
        <v>20210530</v>
      </c>
      <c r="AW81" s="5" t="n">
        <v>27815746</v>
      </c>
      <c r="AX81" s="5" t="n">
        <v>22592628</v>
      </c>
      <c r="AY81" s="24" t="n">
        <f aca="false">AX81/AW81</f>
        <v>0.812224414186123</v>
      </c>
      <c r="AZ81" s="1" t="str">
        <f aca="false">CONCATENATE("preprocessing/",A81, "/outputs/salmon_lpanamensis_v36/quant.sf")</f>
        <v>preprocessing/TMRC20062/outputs/salmon_lpanamensis_v36/quant.sf</v>
      </c>
      <c r="BE81" s="1" t="str">
        <f aca="false">CONCATENATE("preprocessing/", A81, "/outputs/03hisat2_lpanamensis_v36/sno_gene_ID.count.xz")</f>
        <v>preprocessing/TMRC20062/outputs/03hisat2_lpanamensis_v36/sno_gene_ID.count.xz</v>
      </c>
      <c r="BF81" s="5" t="n">
        <v>18587770</v>
      </c>
      <c r="BG81" s="5" t="n">
        <v>1024146</v>
      </c>
      <c r="BH81" s="24" t="n">
        <f aca="false">(BG81+BF81)/AX81</f>
        <v>0.868067052668685</v>
      </c>
      <c r="BN81" s="6" t="str">
        <f aca="false">CONCATENATE("preprocessing/", A81, "/outputs/vcfutils_lpanamensis_v36/r1_trimmed_lpanamensis_v36_count.txt")</f>
        <v>preprocessing/TMRC20062/outputs/vcfutils_lpanamensis_v36/r1_trimmed_lpanamensis_v36_count.txt</v>
      </c>
      <c r="BO81" s="6" t="str">
        <f aca="false">CONCATENATE("preprocessing/", A81, "/outputs/40freebayes_lpanamensis_v36/all_tags.txt.xz")</f>
        <v>preprocessing/TMRC20062/outputs/40freebayes_lpanamensis_v36/all_tags.txt.xz</v>
      </c>
      <c r="BP81" s="1" t="n">
        <v>8</v>
      </c>
      <c r="BQ81" s="1" t="n">
        <v>392</v>
      </c>
      <c r="BR81" s="1" t="n">
        <v>251280</v>
      </c>
      <c r="BS81" s="1" t="n">
        <v>4</v>
      </c>
      <c r="BT81" s="1" t="s">
        <v>86</v>
      </c>
      <c r="BU81" s="1" t="s">
        <v>95</v>
      </c>
      <c r="BW81" s="1" t="s">
        <v>197</v>
      </c>
      <c r="BY81" s="1" t="s">
        <v>95</v>
      </c>
    </row>
    <row r="82" customFormat="false" ht="15" hidden="false" customHeight="false" outlineLevel="0" collapsed="false">
      <c r="B82" s="52" t="n">
        <v>2439</v>
      </c>
      <c r="C82" s="18" t="s">
        <v>76</v>
      </c>
      <c r="D82" s="1" t="s">
        <v>285</v>
      </c>
      <c r="E82" s="19" t="s">
        <v>78</v>
      </c>
      <c r="F82" s="52" t="n">
        <v>2439</v>
      </c>
      <c r="G82" s="20" t="s">
        <v>79</v>
      </c>
      <c r="H82" s="1" t="s">
        <v>80</v>
      </c>
      <c r="I82" s="1" t="s">
        <v>81</v>
      </c>
      <c r="J82" s="1" t="n">
        <v>2</v>
      </c>
      <c r="K82" s="21" t="s">
        <v>82</v>
      </c>
      <c r="L82" s="20" t="s">
        <v>107</v>
      </c>
      <c r="M82" s="18" t="s">
        <v>330</v>
      </c>
      <c r="N82" s="18" t="s">
        <v>85</v>
      </c>
      <c r="O82" s="1" t="s">
        <v>101</v>
      </c>
      <c r="P82" s="20" t="s">
        <v>102</v>
      </c>
      <c r="Q82" s="22" t="n">
        <v>0.94</v>
      </c>
      <c r="R82" s="55" t="s">
        <v>251</v>
      </c>
      <c r="S82" s="26" t="s">
        <v>104</v>
      </c>
      <c r="T82" s="21" t="s">
        <v>90</v>
      </c>
      <c r="U82" s="18" t="n">
        <v>20210913</v>
      </c>
      <c r="V82" s="18" t="n">
        <v>20210914</v>
      </c>
      <c r="W82" s="18" t="s">
        <v>107</v>
      </c>
      <c r="X82" s="18" t="s">
        <v>107</v>
      </c>
      <c r="Y82" s="1" t="n">
        <v>868.14</v>
      </c>
      <c r="Z82" s="56" t="n">
        <v>2.19</v>
      </c>
      <c r="AA82" s="56" t="n">
        <v>1.51</v>
      </c>
      <c r="AB82" s="18" t="n">
        <v>30</v>
      </c>
      <c r="AC82" s="29" t="n">
        <f aca="false">AB82-(1.5+AF82)</f>
        <v>27.69</v>
      </c>
      <c r="AD82" s="1" t="n">
        <v>20210930</v>
      </c>
      <c r="AE82" s="27"/>
      <c r="AF82" s="1" t="n">
        <v>0.81</v>
      </c>
      <c r="AG82" s="1" t="n">
        <v>0.7</v>
      </c>
      <c r="AH82" s="18"/>
      <c r="AI82" s="18" t="n">
        <v>13</v>
      </c>
      <c r="AJ82" s="1" t="str">
        <f aca="false">VLOOKUP(AI82, Indexes!$A$2:$B$49, 2)</f>
        <v>AGTCAA</v>
      </c>
      <c r="AK82" s="18" t="n">
        <v>28</v>
      </c>
      <c r="AL82" s="18" t="n">
        <v>15</v>
      </c>
      <c r="AM82" s="18" t="n">
        <v>20211012</v>
      </c>
      <c r="BF82" s="5"/>
      <c r="BG82" s="5"/>
      <c r="BT82" s="1" t="s">
        <v>101</v>
      </c>
    </row>
    <row r="83" customFormat="false" ht="15" hidden="false" customHeight="false" outlineLevel="0" collapsed="false">
      <c r="A83" s="1" t="s">
        <v>353</v>
      </c>
      <c r="B83" s="52" t="n">
        <v>2439</v>
      </c>
      <c r="C83" s="18" t="s">
        <v>76</v>
      </c>
      <c r="D83" s="1" t="s">
        <v>301</v>
      </c>
      <c r="E83" s="19" t="s">
        <v>78</v>
      </c>
      <c r="F83" s="52" t="n">
        <v>2439</v>
      </c>
      <c r="G83" s="20" t="s">
        <v>79</v>
      </c>
      <c r="H83" s="1" t="s">
        <v>80</v>
      </c>
      <c r="I83" s="1" t="s">
        <v>81</v>
      </c>
      <c r="J83" s="1" t="n">
        <v>2</v>
      </c>
      <c r="K83" s="21" t="s">
        <v>82</v>
      </c>
      <c r="L83" s="20" t="s">
        <v>107</v>
      </c>
      <c r="M83" s="18" t="s">
        <v>330</v>
      </c>
      <c r="N83" s="18" t="s">
        <v>85</v>
      </c>
      <c r="O83" s="1" t="s">
        <v>101</v>
      </c>
      <c r="P83" s="20" t="s">
        <v>102</v>
      </c>
      <c r="Q83" s="22" t="n">
        <v>0.94</v>
      </c>
      <c r="R83" s="55" t="s">
        <v>251</v>
      </c>
      <c r="S83" s="26" t="s">
        <v>104</v>
      </c>
      <c r="T83" s="21" t="s">
        <v>90</v>
      </c>
      <c r="U83" s="18" t="n">
        <v>20210913</v>
      </c>
      <c r="V83" s="18" t="n">
        <v>20211111</v>
      </c>
      <c r="W83" s="18" t="n">
        <v>530</v>
      </c>
      <c r="X83" s="18" t="s">
        <v>91</v>
      </c>
      <c r="Y83" s="1" t="s">
        <v>107</v>
      </c>
      <c r="Z83" s="56" t="s">
        <v>107</v>
      </c>
      <c r="AA83" s="56" t="s">
        <v>107</v>
      </c>
      <c r="AB83" s="18" t="n">
        <v>30</v>
      </c>
      <c r="AC83" s="29" t="n">
        <f aca="false">AB83-(1.5+AF83)</f>
        <v>27.6</v>
      </c>
      <c r="AD83" s="1" t="n">
        <v>20211213</v>
      </c>
      <c r="AE83" s="1" t="n">
        <v>20211223</v>
      </c>
      <c r="AF83" s="1" t="n">
        <v>0.9</v>
      </c>
      <c r="AG83" s="1" t="n">
        <v>0.5</v>
      </c>
      <c r="AH83" s="18"/>
      <c r="AI83" s="18" t="n">
        <v>27</v>
      </c>
      <c r="AJ83" s="49" t="s">
        <v>354</v>
      </c>
      <c r="AK83" s="18" t="n">
        <v>28</v>
      </c>
      <c r="AL83" s="18" t="n">
        <v>15</v>
      </c>
      <c r="AM83" s="18" t="n">
        <v>20220103</v>
      </c>
      <c r="AW83" s="57" t="n">
        <v>49338250</v>
      </c>
      <c r="AX83" s="57" t="n">
        <v>45240603</v>
      </c>
      <c r="AY83" s="24" t="n">
        <f aca="false">AX83/AW83</f>
        <v>0.916947864993185</v>
      </c>
      <c r="AZ83" s="1" t="str">
        <f aca="false">CONCATENATE("preprocessing/",A83, "/outputs/salmon_lpanamensis_v36/quant.sf")</f>
        <v>preprocessing/TMRC20110/outputs/salmon_lpanamensis_v36/quant.sf</v>
      </c>
      <c r="BE83" s="1" t="str">
        <f aca="false">CONCATENATE("preprocessing/", A83, "/outputs/03hisat2_lpanamensis_v36/sno_gene_ID.count.xz")</f>
        <v>preprocessing/TMRC20110/outputs/03hisat2_lpanamensis_v36/sno_gene_ID.count.xz</v>
      </c>
      <c r="BF83" s="57" t="n">
        <v>39964347</v>
      </c>
      <c r="BG83" s="57" t="n">
        <v>2232699</v>
      </c>
      <c r="BH83" s="24" t="n">
        <f aca="false">(BG83+BF83)/AX83</f>
        <v>0.932725100945273</v>
      </c>
      <c r="BO83" s="6" t="str">
        <f aca="false">CONCATENATE("preprocessing/", A83, "/outputs/40freebayes_lpanamensis_v36/all_tags.txt.xz")</f>
        <v>preprocessing/TMRC20110/outputs/40freebayes_lpanamensis_v36/all_tags.txt.xz</v>
      </c>
      <c r="BT83" s="1" t="s">
        <v>101</v>
      </c>
      <c r="BU83" s="1" t="s">
        <v>132</v>
      </c>
      <c r="BW83" s="1" t="s">
        <v>105</v>
      </c>
      <c r="BY83" s="1" t="s">
        <v>132</v>
      </c>
    </row>
    <row r="84" customFormat="false" ht="15" hidden="false" customHeight="false" outlineLevel="0" collapsed="false">
      <c r="A84" s="1" t="s">
        <v>355</v>
      </c>
      <c r="B84" s="52" t="n">
        <v>2331</v>
      </c>
      <c r="C84" s="18" t="s">
        <v>76</v>
      </c>
      <c r="D84" s="18" t="s">
        <v>285</v>
      </c>
      <c r="E84" s="19" t="s">
        <v>78</v>
      </c>
      <c r="F84" s="52" t="n">
        <v>2331</v>
      </c>
      <c r="G84" s="20" t="s">
        <v>79</v>
      </c>
      <c r="H84" s="1" t="s">
        <v>80</v>
      </c>
      <c r="I84" s="1" t="s">
        <v>81</v>
      </c>
      <c r="J84" s="1" t="n">
        <v>2</v>
      </c>
      <c r="K84" s="21" t="s">
        <v>82</v>
      </c>
      <c r="L84" s="20" t="s">
        <v>107</v>
      </c>
      <c r="M84" s="18" t="s">
        <v>330</v>
      </c>
      <c r="N84" s="18" t="s">
        <v>85</v>
      </c>
      <c r="O84" s="1" t="s">
        <v>86</v>
      </c>
      <c r="P84" s="20" t="s">
        <v>87</v>
      </c>
      <c r="Q84" s="54" t="n">
        <v>0</v>
      </c>
      <c r="R84" s="40" t="s">
        <v>356</v>
      </c>
      <c r="S84" s="21" t="s">
        <v>89</v>
      </c>
      <c r="T84" s="21" t="s">
        <v>90</v>
      </c>
      <c r="U84" s="1" t="n">
        <v>20210319</v>
      </c>
      <c r="V84" s="18" t="n">
        <v>20210323</v>
      </c>
      <c r="W84" s="1" t="n">
        <v>1002</v>
      </c>
      <c r="X84" s="1" t="s">
        <v>85</v>
      </c>
      <c r="Y84" s="18" t="s">
        <v>107</v>
      </c>
      <c r="Z84" s="18" t="s">
        <v>107</v>
      </c>
      <c r="AA84" s="18" t="s">
        <v>107</v>
      </c>
      <c r="AB84" s="18" t="n">
        <v>30</v>
      </c>
      <c r="AC84" s="29" t="n">
        <f aca="false">AB84-(1.5+AF84)</f>
        <v>27.8</v>
      </c>
      <c r="AD84" s="1" t="n">
        <v>20210324</v>
      </c>
      <c r="AE84" s="1" t="n">
        <v>20210329</v>
      </c>
      <c r="AF84" s="1" t="n">
        <v>0.7</v>
      </c>
      <c r="AG84" s="1" t="n">
        <v>0.7</v>
      </c>
      <c r="AH84" s="18" t="s">
        <v>85</v>
      </c>
      <c r="AI84" s="18" t="n">
        <v>25</v>
      </c>
      <c r="AJ84" s="1" t="str">
        <f aca="false">VLOOKUP(AI84, Indexes!$A$2:$B$49, 2)</f>
        <v>ACTGAT</v>
      </c>
      <c r="AK84" s="18" t="n">
        <v>28</v>
      </c>
      <c r="AL84" s="18" t="n">
        <v>15</v>
      </c>
      <c r="AM84" s="1" t="n">
        <v>20210427</v>
      </c>
      <c r="AT84" s="1" t="s">
        <v>357</v>
      </c>
      <c r="AV84" s="1" t="n">
        <v>20211006</v>
      </c>
      <c r="AW84" s="58" t="n">
        <v>21703509</v>
      </c>
      <c r="AX84" s="58" t="n">
        <v>19981385</v>
      </c>
      <c r="AY84" s="24" t="n">
        <f aca="false">AX84/AW84</f>
        <v>0.92065227793349</v>
      </c>
      <c r="AZ84" s="1" t="str">
        <f aca="false">CONCATENATE("preprocessing/",A84, "/outputs/salmon_lpanamensis_v36/quant.sf")</f>
        <v>preprocessing/TMRC20080/outputs/salmon_lpanamensis_v36/quant.sf</v>
      </c>
      <c r="BE84" s="1" t="str">
        <f aca="false">CONCATENATE("preprocessing/", A84, "/outputs/03hisat2_lpanamensis_v36/sno_gene_ID.count.xz")</f>
        <v>preprocessing/TMRC20080/outputs/03hisat2_lpanamensis_v36/sno_gene_ID.count.xz</v>
      </c>
      <c r="BF84" s="57" t="n">
        <v>16795194</v>
      </c>
      <c r="BG84" s="57" t="n">
        <v>870794</v>
      </c>
      <c r="BH84" s="24" t="n">
        <f aca="false">(BG84+BF84)/AX84</f>
        <v>0.884122296827772</v>
      </c>
      <c r="BN84" s="6" t="str">
        <f aca="false">CONCATENATE("preprocessing/", A84, "/outputs/vcfutils_lpanamensis_v36/", A84, "_lpanamensis_v36_genome-paired_lpanamensis_v36_count.txt")</f>
        <v>preprocessing/TMRC20080/outputs/vcfutils_lpanamensis_v36/TMRC20080_lpanamensis_v36_genome-paired_lpanamensis_v36_count.txt</v>
      </c>
      <c r="BO84" s="6" t="str">
        <f aca="false">CONCATENATE("preprocessing/", A84, "/outputs/40freebayes_lpanamensis_v36/all_tags.txt.xz")</f>
        <v>preprocessing/TMRC20080/outputs/40freebayes_lpanamensis_v36/all_tags.txt.xz</v>
      </c>
      <c r="BP84" s="1" t="n">
        <v>7</v>
      </c>
      <c r="BQ84" s="1" t="n">
        <v>79</v>
      </c>
      <c r="BR84" s="1" t="n">
        <v>215782</v>
      </c>
      <c r="BS84" s="1" t="n">
        <v>8</v>
      </c>
      <c r="BT84" s="1" t="s">
        <v>86</v>
      </c>
      <c r="BU84" s="1" t="s">
        <v>95</v>
      </c>
      <c r="BW84" s="1" t="s">
        <v>119</v>
      </c>
      <c r="BY84" s="1" t="s">
        <v>95</v>
      </c>
    </row>
    <row r="85" customFormat="false" ht="15" hidden="false" customHeight="false" outlineLevel="0" collapsed="false">
      <c r="A85" s="20" t="s">
        <v>358</v>
      </c>
      <c r="B85" s="52" t="n">
        <v>6957</v>
      </c>
      <c r="C85" s="18" t="s">
        <v>76</v>
      </c>
      <c r="D85" s="18" t="s">
        <v>285</v>
      </c>
      <c r="E85" s="19" t="s">
        <v>78</v>
      </c>
      <c r="F85" s="52" t="n">
        <v>6957</v>
      </c>
      <c r="G85" s="20" t="s">
        <v>79</v>
      </c>
      <c r="H85" s="1" t="s">
        <v>80</v>
      </c>
      <c r="I85" s="1" t="s">
        <v>81</v>
      </c>
      <c r="J85" s="1" t="n">
        <v>2</v>
      </c>
      <c r="K85" s="21" t="s">
        <v>82</v>
      </c>
      <c r="L85" s="20" t="s">
        <v>99</v>
      </c>
      <c r="M85" s="18" t="s">
        <v>100</v>
      </c>
      <c r="N85" s="18" t="s">
        <v>85</v>
      </c>
      <c r="O85" s="1" t="s">
        <v>86</v>
      </c>
      <c r="P85" s="20" t="s">
        <v>87</v>
      </c>
      <c r="Q85" s="22" t="n">
        <v>0.25</v>
      </c>
      <c r="R85" s="40" t="s">
        <v>266</v>
      </c>
      <c r="S85" s="21" t="s">
        <v>89</v>
      </c>
      <c r="T85" s="21" t="s">
        <v>90</v>
      </c>
      <c r="U85" s="1" t="n">
        <v>20210319</v>
      </c>
      <c r="V85" s="18" t="n">
        <v>20210323</v>
      </c>
      <c r="W85" s="1" t="n">
        <v>1722</v>
      </c>
      <c r="X85" s="1" t="s">
        <v>85</v>
      </c>
      <c r="Y85" s="18" t="s">
        <v>107</v>
      </c>
      <c r="Z85" s="18" t="s">
        <v>107</v>
      </c>
      <c r="AA85" s="18" t="s">
        <v>107</v>
      </c>
      <c r="AB85" s="18" t="n">
        <v>30</v>
      </c>
      <c r="AC85" s="29" t="n">
        <f aca="false">AB85-(1.5+AF85)</f>
        <v>28.09</v>
      </c>
      <c r="AD85" s="1" t="n">
        <v>20210324</v>
      </c>
      <c r="AE85" s="1" t="n">
        <v>20210329</v>
      </c>
      <c r="AF85" s="1" t="n">
        <v>0.41</v>
      </c>
      <c r="AG85" s="1" t="n">
        <v>0.7</v>
      </c>
      <c r="AH85" s="18" t="s">
        <v>85</v>
      </c>
      <c r="AI85" s="18" t="n">
        <v>2</v>
      </c>
      <c r="AJ85" s="1" t="str">
        <f aca="false">VLOOKUP(AI85, Indexes!$A$2:$B$49, 2)</f>
        <v>CGATGT</v>
      </c>
      <c r="AK85" s="18" t="n">
        <v>28</v>
      </c>
      <c r="AL85" s="18" t="n">
        <v>15</v>
      </c>
      <c r="AM85" s="1" t="n">
        <v>20210427</v>
      </c>
      <c r="AT85" s="1" t="s">
        <v>305</v>
      </c>
      <c r="AV85" s="1" t="n">
        <v>20210527</v>
      </c>
      <c r="AW85" s="5" t="n">
        <v>27542625</v>
      </c>
      <c r="AX85" s="5" t="n">
        <v>23776513</v>
      </c>
      <c r="AY85" s="24" t="n">
        <f aca="false">AX85/AW85</f>
        <v>0.8632624159825</v>
      </c>
      <c r="AZ85" s="1" t="str">
        <f aca="false">CONCATENATE("preprocessing/",A85, "/outputs/salmon_lpanamensis_v36/quant.sf")</f>
        <v>preprocessing/TMRC20043/outputs/salmon_lpanamensis_v36/quant.sf</v>
      </c>
      <c r="BE85" s="1" t="str">
        <f aca="false">CONCATENATE("preprocessing/", A85, "/outputs/03hisat2_lpanamensis_v36/sno_gene_ID.count.xz")</f>
        <v>preprocessing/TMRC20043/outputs/03hisat2_lpanamensis_v36/sno_gene_ID.count.xz</v>
      </c>
      <c r="BF85" s="5" t="n">
        <v>20493931</v>
      </c>
      <c r="BG85" s="5" t="n">
        <v>1079285</v>
      </c>
      <c r="BH85" s="24" t="n">
        <f aca="false">(BG85+BF85)/AX85</f>
        <v>0.907333047533084</v>
      </c>
      <c r="BN85" s="6" t="str">
        <f aca="false">CONCATENATE("preprocessing/", A85, "/outputs/vcfutils_lpanamensis_v36/r1_trimmed_lpanamensis_v36_count.txt")</f>
        <v>preprocessing/TMRC20043/outputs/vcfutils_lpanamensis_v36/r1_trimmed_lpanamensis_v36_count.txt</v>
      </c>
      <c r="BO85" s="6" t="str">
        <f aca="false">CONCATENATE("preprocessing/", A85, "/outputs/40freebayes_lpanamensis_v36/all_tags.txt.xz")</f>
        <v>preprocessing/TMRC20043/outputs/40freebayes_lpanamensis_v36/all_tags.txt.xz</v>
      </c>
      <c r="BP85" s="1" t="n">
        <v>6</v>
      </c>
      <c r="BQ85" s="1" t="n">
        <v>38</v>
      </c>
      <c r="BR85" s="1" t="n">
        <v>202856</v>
      </c>
      <c r="BS85" s="1" t="n">
        <v>3</v>
      </c>
      <c r="BT85" s="1" t="s">
        <v>86</v>
      </c>
      <c r="BU85" s="1" t="s">
        <v>95</v>
      </c>
      <c r="BW85" s="1" t="s">
        <v>119</v>
      </c>
      <c r="BY85" s="1" t="s">
        <v>95</v>
      </c>
    </row>
    <row r="86" customFormat="false" ht="15" hidden="false" customHeight="false" outlineLevel="0" collapsed="false">
      <c r="B86" s="20" t="n">
        <v>2500</v>
      </c>
      <c r="C86" s="18" t="s">
        <v>76</v>
      </c>
      <c r="D86" s="1" t="s">
        <v>285</v>
      </c>
      <c r="E86" s="19" t="s">
        <v>78</v>
      </c>
      <c r="F86" s="20" t="n">
        <v>2500</v>
      </c>
      <c r="G86" s="20" t="s">
        <v>79</v>
      </c>
      <c r="H86" s="1" t="s">
        <v>80</v>
      </c>
      <c r="I86" s="1" t="s">
        <v>81</v>
      </c>
      <c r="J86" s="1" t="n">
        <v>2</v>
      </c>
      <c r="K86" s="21" t="s">
        <v>82</v>
      </c>
      <c r="L86" s="59" t="s">
        <v>83</v>
      </c>
      <c r="M86" s="25" t="s">
        <v>84</v>
      </c>
      <c r="N86" s="18" t="s">
        <v>85</v>
      </c>
      <c r="O86" s="1" t="s">
        <v>101</v>
      </c>
      <c r="P86" s="20" t="s">
        <v>102</v>
      </c>
      <c r="Q86" s="22" t="n">
        <v>0.95</v>
      </c>
      <c r="R86" s="36" t="s">
        <v>309</v>
      </c>
      <c r="S86" s="26" t="s">
        <v>104</v>
      </c>
      <c r="T86" s="21" t="s">
        <v>90</v>
      </c>
      <c r="U86" s="18" t="n">
        <v>20210913</v>
      </c>
      <c r="V86" s="18" t="n">
        <v>20210914</v>
      </c>
      <c r="W86" s="18" t="s">
        <v>107</v>
      </c>
      <c r="X86" s="18" t="s">
        <v>107</v>
      </c>
      <c r="Y86" s="1" t="n">
        <v>639.75</v>
      </c>
      <c r="Z86" s="56" t="n">
        <v>2.18</v>
      </c>
      <c r="AA86" s="56" t="n">
        <v>2.43</v>
      </c>
      <c r="AB86" s="1" t="n">
        <v>30</v>
      </c>
      <c r="AC86" s="29" t="n">
        <f aca="false">AB86-(1.5+AF86)</f>
        <v>27.41</v>
      </c>
      <c r="AD86" s="1" t="n">
        <v>20210930</v>
      </c>
      <c r="AE86" s="27"/>
      <c r="AF86" s="1" t="n">
        <v>1.09</v>
      </c>
      <c r="AG86" s="1" t="n">
        <v>0.7</v>
      </c>
      <c r="AH86" s="18"/>
      <c r="AI86" s="18" t="n">
        <v>15</v>
      </c>
      <c r="AJ86" s="1" t="str">
        <f aca="false">VLOOKUP(AI86, Indexes!$A$2:$B$49, 2)</f>
        <v>ATGTCA</v>
      </c>
      <c r="AK86" s="18" t="n">
        <v>28</v>
      </c>
      <c r="AL86" s="18" t="n">
        <v>15</v>
      </c>
      <c r="AM86" s="18" t="n">
        <v>20211012</v>
      </c>
      <c r="BF86" s="5"/>
      <c r="BG86" s="5"/>
      <c r="BT86" s="1" t="s">
        <v>101</v>
      </c>
    </row>
    <row r="87" customFormat="false" ht="15" hidden="false" customHeight="false" outlineLevel="0" collapsed="false">
      <c r="A87" s="1" t="s">
        <v>359</v>
      </c>
      <c r="B87" s="20" t="n">
        <v>2500</v>
      </c>
      <c r="C87" s="18" t="s">
        <v>76</v>
      </c>
      <c r="D87" s="1" t="s">
        <v>301</v>
      </c>
      <c r="E87" s="19" t="s">
        <v>78</v>
      </c>
      <c r="F87" s="20" t="n">
        <v>2500</v>
      </c>
      <c r="G87" s="20" t="s">
        <v>79</v>
      </c>
      <c r="H87" s="1" t="s">
        <v>80</v>
      </c>
      <c r="I87" s="1" t="s">
        <v>81</v>
      </c>
      <c r="J87" s="1" t="n">
        <v>2</v>
      </c>
      <c r="K87" s="21" t="s">
        <v>82</v>
      </c>
      <c r="L87" s="60" t="s">
        <v>83</v>
      </c>
      <c r="M87" s="61" t="s">
        <v>84</v>
      </c>
      <c r="N87" s="18" t="s">
        <v>85</v>
      </c>
      <c r="O87" s="1" t="s">
        <v>101</v>
      </c>
      <c r="P87" s="20" t="s">
        <v>102</v>
      </c>
      <c r="Q87" s="22" t="n">
        <v>0.95</v>
      </c>
      <c r="R87" s="36" t="s">
        <v>309</v>
      </c>
      <c r="S87" s="26" t="s">
        <v>104</v>
      </c>
      <c r="T87" s="21" t="s">
        <v>90</v>
      </c>
      <c r="U87" s="18" t="n">
        <v>20210913</v>
      </c>
      <c r="V87" s="18" t="n">
        <v>20211111</v>
      </c>
      <c r="W87" s="18" t="n">
        <v>400</v>
      </c>
      <c r="X87" s="18" t="s">
        <v>85</v>
      </c>
      <c r="Y87" s="1" t="s">
        <v>107</v>
      </c>
      <c r="Z87" s="56" t="s">
        <v>107</v>
      </c>
      <c r="AA87" s="56" t="s">
        <v>107</v>
      </c>
      <c r="AB87" s="1" t="n">
        <v>30</v>
      </c>
      <c r="AC87" s="29" t="n">
        <f aca="false">AB87-(1.5+AF87)</f>
        <v>27.2</v>
      </c>
      <c r="AD87" s="1" t="n">
        <v>20211221</v>
      </c>
      <c r="AE87" s="1" t="n">
        <v>20211221</v>
      </c>
      <c r="AF87" s="1" t="n">
        <v>1.3</v>
      </c>
      <c r="AG87" s="1" t="n">
        <v>0.5</v>
      </c>
      <c r="AH87" s="18" t="s">
        <v>85</v>
      </c>
      <c r="AI87" s="18" t="n">
        <v>15</v>
      </c>
      <c r="AJ87" s="1" t="str">
        <f aca="false">VLOOKUP(AI87, Indexes!$A$2:$B$49, 2)</f>
        <v>ATGTCA</v>
      </c>
      <c r="AK87" s="18" t="n">
        <v>28</v>
      </c>
      <c r="AL87" s="18" t="n">
        <v>15</v>
      </c>
      <c r="AM87" s="18" t="n">
        <v>20220103</v>
      </c>
      <c r="BE87" s="1" t="str">
        <f aca="false">CONCATENATE("preprocessing/", A87, "/outputs/03hisat2_lpanamensis_v36/sno_gene_ID.count.xz")</f>
        <v>preprocessing/TMRC20083/outputs/03hisat2_lpanamensis_v36/sno_gene_ID.count.xz</v>
      </c>
      <c r="BF87" s="5"/>
      <c r="BG87" s="5"/>
      <c r="BO87" s="6" t="str">
        <f aca="false">CONCATENATE("preprocessing/", A87, "/outputs/40freebayes_lpanamensis_v36/all_tags.txt.xz")</f>
        <v>preprocessing/TMRC20083/outputs/40freebayes_lpanamensis_v36/all_tags.txt.xz</v>
      </c>
      <c r="BT87" s="1" t="s">
        <v>101</v>
      </c>
      <c r="BU87" s="1" t="s">
        <v>132</v>
      </c>
      <c r="BW87" s="1" t="s">
        <v>243</v>
      </c>
      <c r="BY87" s="1" t="s">
        <v>132</v>
      </c>
    </row>
    <row r="88" customFormat="false" ht="15" hidden="false" customHeight="false" outlineLevel="0" collapsed="false">
      <c r="A88" s="20" t="s">
        <v>360</v>
      </c>
      <c r="B88" s="20" t="n">
        <v>2414</v>
      </c>
      <c r="C88" s="18" t="s">
        <v>76</v>
      </c>
      <c r="D88" s="1" t="s">
        <v>285</v>
      </c>
      <c r="E88" s="19" t="s">
        <v>78</v>
      </c>
      <c r="F88" s="20" t="n">
        <v>2414</v>
      </c>
      <c r="G88" s="20" t="s">
        <v>79</v>
      </c>
      <c r="H88" s="1" t="s">
        <v>80</v>
      </c>
      <c r="I88" s="1" t="s">
        <v>81</v>
      </c>
      <c r="J88" s="1" t="n">
        <v>2</v>
      </c>
      <c r="K88" s="21" t="s">
        <v>82</v>
      </c>
      <c r="L88" s="20" t="s">
        <v>107</v>
      </c>
      <c r="M88" s="18" t="s">
        <v>330</v>
      </c>
      <c r="N88" s="18" t="s">
        <v>85</v>
      </c>
      <c r="O88" s="1" t="s">
        <v>86</v>
      </c>
      <c r="P88" s="20" t="s">
        <v>87</v>
      </c>
      <c r="Q88" s="22" t="n">
        <v>0.27</v>
      </c>
      <c r="R88" s="40" t="s">
        <v>361</v>
      </c>
      <c r="S88" s="21" t="s">
        <v>89</v>
      </c>
      <c r="T88" s="21" t="s">
        <v>90</v>
      </c>
      <c r="U88" s="1" t="n">
        <v>20210319</v>
      </c>
      <c r="V88" s="18" t="n">
        <v>20210323</v>
      </c>
      <c r="W88" s="1" t="n">
        <v>1041</v>
      </c>
      <c r="X88" s="1" t="s">
        <v>85</v>
      </c>
      <c r="Y88" s="18" t="s">
        <v>107</v>
      </c>
      <c r="Z88" s="18" t="s">
        <v>107</v>
      </c>
      <c r="AA88" s="18" t="s">
        <v>107</v>
      </c>
      <c r="AB88" s="18" t="n">
        <v>30</v>
      </c>
      <c r="AC88" s="29" t="n">
        <f aca="false">AB88-(1.5+AF88)</f>
        <v>27.83</v>
      </c>
      <c r="AD88" s="1" t="n">
        <v>20210324</v>
      </c>
      <c r="AE88" s="1" t="n">
        <v>20210329</v>
      </c>
      <c r="AF88" s="1" t="n">
        <v>0.67</v>
      </c>
      <c r="AG88" s="1" t="n">
        <v>0.7</v>
      </c>
      <c r="AH88" s="18" t="s">
        <v>85</v>
      </c>
      <c r="AI88" s="18" t="n">
        <v>8</v>
      </c>
      <c r="AJ88" s="1" t="str">
        <f aca="false">VLOOKUP(AI88, Indexes!$A$2:$B$49, 2)</f>
        <v>ACTTGA</v>
      </c>
      <c r="AK88" s="18" t="n">
        <v>28</v>
      </c>
      <c r="AL88" s="18" t="n">
        <v>15</v>
      </c>
      <c r="AM88" s="1" t="n">
        <v>20210427</v>
      </c>
      <c r="AT88" s="1" t="s">
        <v>305</v>
      </c>
      <c r="AV88" s="1" t="n">
        <v>20210527</v>
      </c>
      <c r="AW88" s="5" t="n">
        <v>31516109</v>
      </c>
      <c r="AX88" s="5" t="n">
        <v>27509958</v>
      </c>
      <c r="AY88" s="24" t="n">
        <f aca="false">AX88/AW88</f>
        <v>0.872885609070587</v>
      </c>
      <c r="AZ88" s="1" t="str">
        <f aca="false">CONCATENATE("preprocessing/",A88, "/outputs/salmon_lpanamensis_v36/quant.sf")</f>
        <v>preprocessing/TMRC20054/outputs/salmon_lpanamensis_v36/quant.sf</v>
      </c>
      <c r="BE88" s="1" t="str">
        <f aca="false">CONCATENATE("preprocessing/", A88, "/outputs/03hisat2_lpanamensis_v36/sno_gene_ID.count.xz")</f>
        <v>preprocessing/TMRC20054/outputs/03hisat2_lpanamensis_v36/sno_gene_ID.count.xz</v>
      </c>
      <c r="BF88" s="5" t="n">
        <v>23146465</v>
      </c>
      <c r="BG88" s="5" t="n">
        <v>1268014</v>
      </c>
      <c r="BH88" s="24" t="n">
        <f aca="false">(BG88+BF88)/AX88</f>
        <v>0.887477872558003</v>
      </c>
      <c r="BN88" s="6" t="str">
        <f aca="false">CONCATENATE("preprocessing/", A88, "/outputs/vcfutils_lpanamensis_v36/r1_trimmed_lpanamensis_v36_count.txt")</f>
        <v>preprocessing/TMRC20054/outputs/vcfutils_lpanamensis_v36/r1_trimmed_lpanamensis_v36_count.txt</v>
      </c>
      <c r="BO88" s="6" t="str">
        <f aca="false">CONCATENATE("preprocessing/", A88, "/outputs/40freebayes_lpanamensis_v36/all_tags.txt.xz")</f>
        <v>preprocessing/TMRC20054/outputs/40freebayes_lpanamensis_v36/all_tags.txt.xz</v>
      </c>
      <c r="BP88" s="1" t="n">
        <v>15</v>
      </c>
      <c r="BQ88" s="1" t="n">
        <v>61</v>
      </c>
      <c r="BR88" s="1" t="n">
        <v>282490</v>
      </c>
      <c r="BS88" s="1" t="n">
        <v>6</v>
      </c>
      <c r="BT88" s="1" t="s">
        <v>86</v>
      </c>
      <c r="BU88" s="1" t="s">
        <v>95</v>
      </c>
      <c r="BW88" s="1" t="s">
        <v>119</v>
      </c>
      <c r="BY88" s="1" t="s">
        <v>95</v>
      </c>
    </row>
    <row r="89" customFormat="false" ht="15" hidden="false" customHeight="false" outlineLevel="0" collapsed="false">
      <c r="A89" s="1" t="s">
        <v>362</v>
      </c>
      <c r="B89" s="20" t="n">
        <v>4829</v>
      </c>
      <c r="C89" s="18" t="s">
        <v>76</v>
      </c>
      <c r="D89" s="1" t="s">
        <v>285</v>
      </c>
      <c r="E89" s="19" t="s">
        <v>78</v>
      </c>
      <c r="F89" s="20" t="n">
        <v>4829</v>
      </c>
      <c r="G89" s="20" t="s">
        <v>79</v>
      </c>
      <c r="H89" s="1" t="s">
        <v>80</v>
      </c>
      <c r="I89" s="1" t="s">
        <v>81</v>
      </c>
      <c r="J89" s="1" t="n">
        <v>2</v>
      </c>
      <c r="K89" s="21" t="s">
        <v>82</v>
      </c>
      <c r="L89" s="18" t="s">
        <v>83</v>
      </c>
      <c r="M89" s="18" t="s">
        <v>84</v>
      </c>
      <c r="N89" s="18" t="s">
        <v>85</v>
      </c>
      <c r="O89" s="1" t="s">
        <v>86</v>
      </c>
      <c r="P89" s="20" t="s">
        <v>87</v>
      </c>
      <c r="Q89" s="21" t="s">
        <v>250</v>
      </c>
      <c r="R89" s="40" t="s">
        <v>363</v>
      </c>
      <c r="S89" s="21" t="s">
        <v>89</v>
      </c>
      <c r="T89" s="21" t="s">
        <v>90</v>
      </c>
      <c r="U89" s="18" t="n">
        <v>20210913</v>
      </c>
      <c r="V89" s="18" t="n">
        <v>20210914</v>
      </c>
      <c r="W89" s="18" t="s">
        <v>107</v>
      </c>
      <c r="X89" s="18" t="s">
        <v>107</v>
      </c>
      <c r="Y89" s="1" t="n">
        <v>683.67</v>
      </c>
      <c r="Z89" s="56" t="n">
        <v>2.16</v>
      </c>
      <c r="AA89" s="56" t="n">
        <v>2.45</v>
      </c>
      <c r="AB89" s="1" t="n">
        <v>30</v>
      </c>
      <c r="AC89" s="29" t="n">
        <f aca="false">AB89-(1.5+AF89)</f>
        <v>27.48</v>
      </c>
      <c r="AD89" s="1" t="n">
        <v>20210930</v>
      </c>
      <c r="AE89" s="27"/>
      <c r="AF89" s="1" t="n">
        <v>1.02</v>
      </c>
      <c r="AG89" s="1" t="n">
        <v>0.7</v>
      </c>
      <c r="AH89" s="18"/>
      <c r="AI89" s="18" t="n">
        <v>19</v>
      </c>
      <c r="AJ89" s="1" t="str">
        <f aca="false">VLOOKUP(AI89, Indexes!$A$2:$B$49, 2)</f>
        <v>GTGAAA</v>
      </c>
      <c r="AK89" s="18" t="n">
        <v>28</v>
      </c>
      <c r="AL89" s="18" t="n">
        <v>15</v>
      </c>
      <c r="AM89" s="18" t="n">
        <v>20211012</v>
      </c>
      <c r="BE89" s="1" t="str">
        <f aca="false">CONCATENATE("preprocessing/", A89, "/outputs/03hisat2_lpanamensis_v36/sno_gene_ID.count.xz")</f>
        <v>preprocessing/TMRC20085/outputs/03hisat2_lpanamensis_v36/sno_gene_ID.count.xz</v>
      </c>
      <c r="BF89" s="5"/>
      <c r="BG89" s="5"/>
      <c r="BO89" s="6" t="str">
        <f aca="false">CONCATENATE("preprocessing/", A89, "/outputs/40freebayes_lpanamensis_v36/all_tags.txt.xz")</f>
        <v>preprocessing/TMRC20085/outputs/40freebayes_lpanamensis_v36/all_tags.txt.xz</v>
      </c>
      <c r="BT89" s="1" t="s">
        <v>86</v>
      </c>
      <c r="BU89" s="1" t="s">
        <v>95</v>
      </c>
      <c r="BW89" s="1" t="s">
        <v>222</v>
      </c>
      <c r="BY89" s="1" t="s">
        <v>95</v>
      </c>
    </row>
    <row r="90" customFormat="false" ht="15" hidden="false" customHeight="false" outlineLevel="0" collapsed="false">
      <c r="A90" s="20" t="s">
        <v>364</v>
      </c>
      <c r="B90" s="20" t="n">
        <v>12169</v>
      </c>
      <c r="C90" s="18" t="s">
        <v>76</v>
      </c>
      <c r="D90" s="1" t="s">
        <v>285</v>
      </c>
      <c r="E90" s="19" t="s">
        <v>78</v>
      </c>
      <c r="F90" s="20" t="n">
        <v>12169</v>
      </c>
      <c r="G90" s="20" t="s">
        <v>79</v>
      </c>
      <c r="H90" s="1" t="s">
        <v>80</v>
      </c>
      <c r="I90" s="1" t="s">
        <v>81</v>
      </c>
      <c r="J90" s="1" t="n">
        <v>2</v>
      </c>
      <c r="K90" s="21" t="s">
        <v>82</v>
      </c>
      <c r="L90" s="20" t="s">
        <v>99</v>
      </c>
      <c r="M90" s="18" t="s">
        <v>100</v>
      </c>
      <c r="N90" s="18" t="s">
        <v>85</v>
      </c>
      <c r="O90" s="1" t="s">
        <v>101</v>
      </c>
      <c r="P90" s="20" t="s">
        <v>102</v>
      </c>
      <c r="Q90" s="21" t="s">
        <v>250</v>
      </c>
      <c r="R90" s="40" t="s">
        <v>365</v>
      </c>
      <c r="S90" s="26" t="s">
        <v>104</v>
      </c>
      <c r="T90" s="21" t="s">
        <v>90</v>
      </c>
      <c r="U90" s="1" t="n">
        <v>20210319</v>
      </c>
      <c r="V90" s="18" t="n">
        <v>20210323</v>
      </c>
      <c r="W90" s="1" t="n">
        <v>1055</v>
      </c>
      <c r="X90" s="1" t="s">
        <v>85</v>
      </c>
      <c r="Y90" s="18" t="s">
        <v>107</v>
      </c>
      <c r="Z90" s="18" t="s">
        <v>107</v>
      </c>
      <c r="AA90" s="18" t="s">
        <v>107</v>
      </c>
      <c r="AB90" s="18" t="n">
        <v>30</v>
      </c>
      <c r="AC90" s="29" t="n">
        <f aca="false">AB90-(1.5+AF90)</f>
        <v>27.84</v>
      </c>
      <c r="AD90" s="1" t="n">
        <v>20210324</v>
      </c>
      <c r="AE90" s="1" t="n">
        <v>20210329</v>
      </c>
      <c r="AF90" s="1" t="n">
        <v>0.66</v>
      </c>
      <c r="AG90" s="1" t="n">
        <v>0.7</v>
      </c>
      <c r="AH90" s="18" t="s">
        <v>85</v>
      </c>
      <c r="AI90" s="18" t="n">
        <v>7</v>
      </c>
      <c r="AJ90" s="1" t="str">
        <f aca="false">VLOOKUP(AI90, Indexes!$A$2:$B$49, 2)</f>
        <v>CAGATC</v>
      </c>
      <c r="AK90" s="18" t="n">
        <v>28</v>
      </c>
      <c r="AL90" s="18" t="n">
        <v>15</v>
      </c>
      <c r="AM90" s="1" t="n">
        <v>20210427</v>
      </c>
      <c r="AT90" s="1" t="s">
        <v>305</v>
      </c>
      <c r="AV90" s="1" t="n">
        <v>20210527</v>
      </c>
      <c r="AW90" s="5" t="n">
        <v>30269269</v>
      </c>
      <c r="AX90" s="5" t="n">
        <v>26412528</v>
      </c>
      <c r="AY90" s="24" t="n">
        <f aca="false">AX90/AW90</f>
        <v>0.872585591677156</v>
      </c>
      <c r="AZ90" s="1" t="str">
        <f aca="false">CONCATENATE("preprocessing/",A90, "/outputs/salmon_lpanamensis_v36/quant.sf")</f>
        <v>preprocessing/TMRC20046/outputs/salmon_lpanamensis_v36/quant.sf</v>
      </c>
      <c r="BE90" s="1" t="str">
        <f aca="false">CONCATENATE("preprocessing/", A90, "/outputs/03hisat2_lpanamensis_v36/sno_gene_ID.count.xz")</f>
        <v>preprocessing/TMRC20046/outputs/03hisat2_lpanamensis_v36/sno_gene_ID.count.xz</v>
      </c>
      <c r="BF90" s="5" t="n">
        <v>22761770</v>
      </c>
      <c r="BG90" s="5" t="n">
        <v>1464780</v>
      </c>
      <c r="BH90" s="24" t="n">
        <f aca="false">(BG90+BF90)/AX90</f>
        <v>0.917237077798839</v>
      </c>
      <c r="BN90" s="6" t="str">
        <f aca="false">CONCATENATE("preprocessing/", A90, "/outputs/vcfutils_lpanamensis_v36/r1_trimmed_lpanamensis_v36_count.txt")</f>
        <v>preprocessing/TMRC20046/outputs/vcfutils_lpanamensis_v36/r1_trimmed_lpanamensis_v36_count.txt</v>
      </c>
      <c r="BO90" s="6" t="str">
        <f aca="false">CONCATENATE("preprocessing/", A90, "/outputs/40freebayes_lpanamensis_v36/all_tags.txt.xz")</f>
        <v>preprocessing/TMRC20046/outputs/40freebayes_lpanamensis_v36/all_tags.txt.xz</v>
      </c>
      <c r="BP90" s="1" t="n">
        <v>26</v>
      </c>
      <c r="BQ90" s="1" t="n">
        <v>252</v>
      </c>
      <c r="BR90" s="1" t="n">
        <v>275918</v>
      </c>
      <c r="BS90" s="1" t="n">
        <v>7</v>
      </c>
      <c r="BT90" s="33" t="s">
        <v>101</v>
      </c>
      <c r="BU90" s="33" t="s">
        <v>192</v>
      </c>
      <c r="BW90" s="1" t="s">
        <v>193</v>
      </c>
      <c r="BY90" s="1" t="s">
        <v>192</v>
      </c>
    </row>
    <row r="91" customFormat="false" ht="15" hidden="false" customHeight="false" outlineLevel="0" collapsed="false">
      <c r="A91" s="1" t="s">
        <v>366</v>
      </c>
      <c r="B91" s="20" t="n">
        <v>12570</v>
      </c>
      <c r="C91" s="18" t="s">
        <v>76</v>
      </c>
      <c r="D91" s="1" t="s">
        <v>285</v>
      </c>
      <c r="E91" s="19" t="s">
        <v>78</v>
      </c>
      <c r="F91" s="20" t="n">
        <v>12570</v>
      </c>
      <c r="G91" s="20" t="s">
        <v>79</v>
      </c>
      <c r="H91" s="1" t="s">
        <v>80</v>
      </c>
      <c r="I91" s="1" t="s">
        <v>81</v>
      </c>
      <c r="J91" s="1" t="n">
        <v>2</v>
      </c>
      <c r="K91" s="21" t="s">
        <v>82</v>
      </c>
      <c r="L91" s="20" t="s">
        <v>99</v>
      </c>
      <c r="M91" s="18" t="s">
        <v>100</v>
      </c>
      <c r="N91" s="18" t="s">
        <v>85</v>
      </c>
      <c r="O91" s="1" t="s">
        <v>317</v>
      </c>
      <c r="P91" s="18" t="s">
        <v>318</v>
      </c>
      <c r="Q91" s="21" t="s">
        <v>250</v>
      </c>
      <c r="R91" s="21" t="s">
        <v>251</v>
      </c>
      <c r="S91" s="26" t="s">
        <v>104</v>
      </c>
      <c r="T91" s="21" t="s">
        <v>90</v>
      </c>
      <c r="U91" s="18" t="n">
        <v>20210913</v>
      </c>
      <c r="V91" s="18" t="n">
        <v>20210914</v>
      </c>
      <c r="W91" s="18" t="s">
        <v>107</v>
      </c>
      <c r="X91" s="18" t="s">
        <v>107</v>
      </c>
      <c r="Y91" s="1" t="n">
        <v>1041.47</v>
      </c>
      <c r="Z91" s="56" t="n">
        <v>2.16</v>
      </c>
      <c r="AA91" s="56" t="n">
        <v>2.35</v>
      </c>
      <c r="AB91" s="1" t="n">
        <v>30</v>
      </c>
      <c r="AC91" s="29" t="n">
        <f aca="false">AB91-(1.5+AF91)</f>
        <v>27.83</v>
      </c>
      <c r="AD91" s="1" t="n">
        <v>20210930</v>
      </c>
      <c r="AE91" s="27"/>
      <c r="AF91" s="1" t="n">
        <v>0.67</v>
      </c>
      <c r="AG91" s="1" t="n">
        <v>0.7</v>
      </c>
      <c r="AH91" s="18"/>
      <c r="AI91" s="18" t="n">
        <v>20</v>
      </c>
      <c r="AJ91" s="1" t="str">
        <f aca="false">VLOOKUP(AI91, Indexes!$A$2:$B$49, 2)</f>
        <v>GTGGCC</v>
      </c>
      <c r="AK91" s="18" t="n">
        <v>28</v>
      </c>
      <c r="AL91" s="18" t="n">
        <v>15</v>
      </c>
      <c r="AM91" s="18" t="n">
        <v>20211012</v>
      </c>
      <c r="BE91" s="1" t="str">
        <f aca="false">CONCATENATE("preprocessing/", A91, "/outputs/03hisat2_lpanamensis_v36/sno_gene_ID.count.xz")</f>
        <v>preprocessing/TMRC20093/outputs/03hisat2_lpanamensis_v36/sno_gene_ID.count.xz</v>
      </c>
      <c r="BF91" s="5"/>
      <c r="BG91" s="5"/>
      <c r="BO91" s="6" t="str">
        <f aca="false">CONCATENATE("preprocessing/", A91, "/outputs/40freebayes_lpanamensis_v36/all_tags.txt.xz")</f>
        <v>preprocessing/TMRC20093/outputs/40freebayes_lpanamensis_v36/all_tags.txt.xz</v>
      </c>
      <c r="BT91" s="1" t="s">
        <v>317</v>
      </c>
      <c r="BU91" s="1" t="s">
        <v>192</v>
      </c>
      <c r="BW91" s="1" t="s">
        <v>193</v>
      </c>
      <c r="BY91" s="1" t="s">
        <v>192</v>
      </c>
    </row>
    <row r="92" customFormat="false" ht="15" hidden="false" customHeight="false" outlineLevel="0" collapsed="false">
      <c r="A92" s="1" t="s">
        <v>367</v>
      </c>
      <c r="B92" s="20" t="n">
        <v>12166</v>
      </c>
      <c r="C92" s="18" t="s">
        <v>76</v>
      </c>
      <c r="D92" s="1" t="s">
        <v>285</v>
      </c>
      <c r="E92" s="19" t="s">
        <v>78</v>
      </c>
      <c r="F92" s="20" t="n">
        <v>12166</v>
      </c>
      <c r="G92" s="20" t="s">
        <v>79</v>
      </c>
      <c r="H92" s="1" t="s">
        <v>80</v>
      </c>
      <c r="I92" s="1" t="s">
        <v>81</v>
      </c>
      <c r="J92" s="1" t="n">
        <v>2</v>
      </c>
      <c r="K92" s="21" t="s">
        <v>82</v>
      </c>
      <c r="L92" s="20" t="s">
        <v>99</v>
      </c>
      <c r="M92" s="18" t="s">
        <v>100</v>
      </c>
      <c r="N92" s="18" t="s">
        <v>85</v>
      </c>
      <c r="O92" s="1" t="s">
        <v>86</v>
      </c>
      <c r="P92" s="20" t="s">
        <v>87</v>
      </c>
      <c r="Q92" s="21" t="s">
        <v>250</v>
      </c>
      <c r="R92" s="46" t="n">
        <v>0.44</v>
      </c>
      <c r="S92" s="21" t="s">
        <v>89</v>
      </c>
      <c r="T92" s="21" t="s">
        <v>90</v>
      </c>
      <c r="U92" s="18" t="n">
        <v>20210913</v>
      </c>
      <c r="V92" s="18" t="n">
        <v>20210914</v>
      </c>
      <c r="W92" s="18" t="s">
        <v>107</v>
      </c>
      <c r="X92" s="18" t="s">
        <v>107</v>
      </c>
      <c r="Y92" s="1" t="n">
        <v>288.61</v>
      </c>
      <c r="Z92" s="56" t="n">
        <v>2.16</v>
      </c>
      <c r="AA92" s="56" t="n">
        <v>1</v>
      </c>
      <c r="AB92" s="1" t="n">
        <v>30</v>
      </c>
      <c r="AC92" s="29" t="n">
        <f aca="false">AB92-(1.5+AF92)</f>
        <v>26.07</v>
      </c>
      <c r="AD92" s="1" t="n">
        <v>20210930</v>
      </c>
      <c r="AE92" s="27"/>
      <c r="AF92" s="1" t="n">
        <v>2.43</v>
      </c>
      <c r="AG92" s="1" t="n">
        <v>0.7</v>
      </c>
      <c r="AH92" s="18"/>
      <c r="AI92" s="18" t="n">
        <v>21</v>
      </c>
      <c r="AJ92" s="1" t="str">
        <f aca="false">VLOOKUP(AI92, Indexes!$A$2:$B$49, 2)</f>
        <v>GTTTCG</v>
      </c>
      <c r="AK92" s="18" t="n">
        <v>28</v>
      </c>
      <c r="AL92" s="18" t="n">
        <v>15</v>
      </c>
      <c r="AM92" s="18" t="n">
        <v>20211012</v>
      </c>
      <c r="BE92" s="1" t="str">
        <f aca="false">CONCATENATE("preprocessing/", A92, "/outputs/03hisat2_lpanamensis_v36/sno_gene_ID.count.xz")</f>
        <v>preprocessing/TMRC20089/outputs/03hisat2_lpanamensis_v36/sno_gene_ID.count.xz</v>
      </c>
      <c r="BF92" s="5"/>
      <c r="BG92" s="5"/>
      <c r="BO92" s="6" t="str">
        <f aca="false">CONCATENATE("preprocessing/", A92, "/outputs/40freebayes_lpanamensis_v36/all_tags.txt.xz")</f>
        <v>preprocessing/TMRC20089/outputs/40freebayes_lpanamensis_v36/all_tags.txt.xz</v>
      </c>
      <c r="BT92" s="1" t="s">
        <v>86</v>
      </c>
      <c r="BU92" s="1" t="s">
        <v>95</v>
      </c>
      <c r="BW92" s="1" t="s">
        <v>210</v>
      </c>
      <c r="BY92" s="1" t="s">
        <v>95</v>
      </c>
    </row>
    <row r="93" customFormat="false" ht="15" hidden="false" customHeight="false" outlineLevel="0" collapsed="false">
      <c r="A93" s="20" t="s">
        <v>368</v>
      </c>
      <c r="B93" s="20" t="n">
        <v>12444</v>
      </c>
      <c r="C93" s="18" t="s">
        <v>76</v>
      </c>
      <c r="D93" s="1" t="s">
        <v>285</v>
      </c>
      <c r="E93" s="19" t="s">
        <v>78</v>
      </c>
      <c r="F93" s="20" t="n">
        <v>12444</v>
      </c>
      <c r="G93" s="20" t="s">
        <v>79</v>
      </c>
      <c r="H93" s="1" t="s">
        <v>80</v>
      </c>
      <c r="I93" s="1" t="s">
        <v>81</v>
      </c>
      <c r="J93" s="1" t="n">
        <v>2</v>
      </c>
      <c r="K93" s="21" t="s">
        <v>82</v>
      </c>
      <c r="L93" s="20" t="s">
        <v>99</v>
      </c>
      <c r="M93" s="18" t="s">
        <v>100</v>
      </c>
      <c r="N93" s="21" t="s">
        <v>85</v>
      </c>
      <c r="O93" s="1" t="s">
        <v>369</v>
      </c>
      <c r="P93" s="1" t="s">
        <v>370</v>
      </c>
      <c r="Q93" s="21" t="s">
        <v>250</v>
      </c>
      <c r="R93" s="40" t="s">
        <v>371</v>
      </c>
      <c r="S93" s="21" t="s">
        <v>89</v>
      </c>
      <c r="T93" s="21" t="s">
        <v>90</v>
      </c>
      <c r="U93" s="1" t="n">
        <v>20210319</v>
      </c>
      <c r="V93" s="18" t="n">
        <v>20210323</v>
      </c>
      <c r="W93" s="1" t="n">
        <v>759</v>
      </c>
      <c r="X93" s="1" t="s">
        <v>85</v>
      </c>
      <c r="Y93" s="18" t="s">
        <v>107</v>
      </c>
      <c r="Z93" s="18" t="s">
        <v>107</v>
      </c>
      <c r="AA93" s="18" t="s">
        <v>107</v>
      </c>
      <c r="AB93" s="18" t="n">
        <v>30</v>
      </c>
      <c r="AC93" s="29" t="n">
        <f aca="false">AB93-(1.5+AF93)</f>
        <v>27.58</v>
      </c>
      <c r="AD93" s="1" t="n">
        <v>20210930</v>
      </c>
      <c r="AE93" s="27"/>
      <c r="AF93" s="1" t="n">
        <v>0.92</v>
      </c>
      <c r="AG93" s="1" t="n">
        <v>0.7</v>
      </c>
      <c r="AH93" s="1" t="s">
        <v>85</v>
      </c>
      <c r="AI93" s="1" t="n">
        <v>9</v>
      </c>
      <c r="AJ93" s="1" t="str">
        <f aca="false">VLOOKUP(AI93, Indexes!$A$2:$B$49, 2)</f>
        <v>GATCAG</v>
      </c>
      <c r="AK93" s="1" t="n">
        <v>28</v>
      </c>
      <c r="AL93" s="1" t="n">
        <v>15</v>
      </c>
      <c r="AM93" s="1" t="n">
        <v>20210427</v>
      </c>
      <c r="AT93" s="1" t="s">
        <v>305</v>
      </c>
      <c r="AV93" s="1" t="n">
        <v>20210527</v>
      </c>
      <c r="AW93" s="5" t="n">
        <v>25150585</v>
      </c>
      <c r="AX93" s="5" t="n">
        <v>21021622</v>
      </c>
      <c r="AY93" s="24" t="n">
        <f aca="false">AX93/AW93</f>
        <v>0.835830339532858</v>
      </c>
      <c r="AZ93" s="1" t="str">
        <f aca="false">CONCATENATE("preprocessing/",A93, "/outputs/salmon_lpanamensis_v36/quant.sf")</f>
        <v>preprocessing/TMRC20047/outputs/salmon_lpanamensis_v36/quant.sf</v>
      </c>
      <c r="BE93" s="1" t="str">
        <f aca="false">CONCATENATE("preprocessing/", A93, "/outputs/03hisat2_lpanamensis_v36/sno_gene_ID.count.xz")</f>
        <v>preprocessing/TMRC20047/outputs/03hisat2_lpanamensis_v36/sno_gene_ID.count.xz</v>
      </c>
      <c r="BF93" s="5" t="n">
        <v>17587395</v>
      </c>
      <c r="BG93" s="5" t="n">
        <v>1026542</v>
      </c>
      <c r="BH93" s="24" t="n">
        <f aca="false">(BG93+BF93)/AX93</f>
        <v>0.885466259454194</v>
      </c>
      <c r="BN93" s="6" t="str">
        <f aca="false">CONCATENATE("preprocessing/", A93, "/outputs/vcfutils_lpanamensis_v36/r1_trimmed_lpanamensis_v36_count.txt")</f>
        <v>preprocessing/TMRC20047/outputs/vcfutils_lpanamensis_v36/r1_trimmed_lpanamensis_v36_count.txt</v>
      </c>
      <c r="BO93" s="6" t="str">
        <f aca="false">CONCATENATE("preprocessing/", A93, "/outputs/40freebayes_lpanamensis_v36/all_tags.txt.xz")</f>
        <v>preprocessing/TMRC20047/outputs/40freebayes_lpanamensis_v36/all_tags.txt.xz</v>
      </c>
      <c r="BP93" s="1" t="n">
        <v>22</v>
      </c>
      <c r="BQ93" s="1" t="n">
        <v>262</v>
      </c>
      <c r="BR93" s="1" t="n">
        <v>212778</v>
      </c>
      <c r="BS93" s="1" t="n">
        <v>3</v>
      </c>
      <c r="BT93" s="1" t="s">
        <v>369</v>
      </c>
      <c r="BU93" s="2" t="s">
        <v>372</v>
      </c>
      <c r="BV93" s="1" t="s">
        <v>373</v>
      </c>
      <c r="BW93" s="1" t="s">
        <v>119</v>
      </c>
      <c r="BY93" s="1" t="s">
        <v>95</v>
      </c>
    </row>
    <row r="94" customFormat="false" ht="15" hidden="false" customHeight="false" outlineLevel="0" collapsed="false">
      <c r="A94" s="1" t="s">
        <v>374</v>
      </c>
      <c r="B94" s="20" t="n">
        <v>12371</v>
      </c>
      <c r="C94" s="18" t="s">
        <v>76</v>
      </c>
      <c r="D94" s="1" t="s">
        <v>285</v>
      </c>
      <c r="E94" s="19" t="s">
        <v>78</v>
      </c>
      <c r="F94" s="20" t="n">
        <v>12371</v>
      </c>
      <c r="G94" s="20" t="s">
        <v>79</v>
      </c>
      <c r="H94" s="1" t="s">
        <v>80</v>
      </c>
      <c r="I94" s="1" t="s">
        <v>81</v>
      </c>
      <c r="J94" s="1" t="n">
        <v>2</v>
      </c>
      <c r="K94" s="21" t="s">
        <v>82</v>
      </c>
      <c r="L94" s="20" t="s">
        <v>99</v>
      </c>
      <c r="M94" s="18" t="s">
        <v>100</v>
      </c>
      <c r="N94" s="21" t="s">
        <v>85</v>
      </c>
      <c r="O94" s="1" t="s">
        <v>86</v>
      </c>
      <c r="P94" s="18" t="s">
        <v>87</v>
      </c>
      <c r="Q94" s="21" t="s">
        <v>250</v>
      </c>
      <c r="R94" s="36" t="s">
        <v>361</v>
      </c>
      <c r="S94" s="21" t="s">
        <v>89</v>
      </c>
      <c r="T94" s="21" t="s">
        <v>90</v>
      </c>
      <c r="U94" s="18" t="n">
        <v>20210913</v>
      </c>
      <c r="V94" s="18" t="n">
        <v>20210914</v>
      </c>
      <c r="W94" s="18" t="s">
        <v>107</v>
      </c>
      <c r="X94" s="18" t="s">
        <v>107</v>
      </c>
      <c r="Y94" s="1" t="n">
        <v>298.67</v>
      </c>
      <c r="Z94" s="56" t="n">
        <v>2.13</v>
      </c>
      <c r="AA94" s="56" t="n">
        <v>2.3</v>
      </c>
      <c r="AB94" s="1" t="n">
        <v>30</v>
      </c>
      <c r="AC94" s="29" t="n">
        <f aca="false">AB94-(1.5+AF94)</f>
        <v>26.16</v>
      </c>
      <c r="AD94" s="1" t="n">
        <v>20210930</v>
      </c>
      <c r="AE94" s="27"/>
      <c r="AF94" s="1" t="n">
        <v>2.34</v>
      </c>
      <c r="AG94" s="1" t="n">
        <v>0.7</v>
      </c>
      <c r="AI94" s="1" t="n">
        <v>22</v>
      </c>
      <c r="AJ94" s="1" t="str">
        <f aca="false">VLOOKUP(AI94, Indexes!$A$2:$B$49, 2)</f>
        <v>CGTACG</v>
      </c>
      <c r="AK94" s="18" t="n">
        <v>28</v>
      </c>
      <c r="AL94" s="18" t="n">
        <v>15</v>
      </c>
      <c r="AM94" s="18" t="n">
        <v>20211012</v>
      </c>
      <c r="BE94" s="1" t="str">
        <f aca="false">CONCATENATE("preprocessing/", A94, "/outputs/03hisat2_lpanamensis_v36/sno_gene_ID.count.xz")</f>
        <v>preprocessing/TMRC20090/outputs/03hisat2_lpanamensis_v36/sno_gene_ID.count.xz</v>
      </c>
      <c r="BF94" s="5"/>
      <c r="BG94" s="5"/>
      <c r="BO94" s="6" t="str">
        <f aca="false">CONCATENATE("preprocessing/", A94, "/outputs/40freebayes_lpanamensis_v36/all_tags.txt.xz")</f>
        <v>preprocessing/TMRC20090/outputs/40freebayes_lpanamensis_v36/all_tags.txt.xz</v>
      </c>
      <c r="BT94" s="1" t="s">
        <v>86</v>
      </c>
      <c r="BU94" s="1" t="s">
        <v>95</v>
      </c>
      <c r="BW94" s="1" t="s">
        <v>222</v>
      </c>
      <c r="BY94" s="1" t="s">
        <v>95</v>
      </c>
    </row>
    <row r="95" customFormat="false" ht="15" hidden="false" customHeight="false" outlineLevel="0" collapsed="false">
      <c r="A95" s="20" t="s">
        <v>375</v>
      </c>
      <c r="B95" s="20" t="n">
        <v>7011</v>
      </c>
      <c r="C95" s="18" t="s">
        <v>76</v>
      </c>
      <c r="D95" s="1" t="s">
        <v>285</v>
      </c>
      <c r="E95" s="19" t="s">
        <v>78</v>
      </c>
      <c r="F95" s="20" t="n">
        <v>7011</v>
      </c>
      <c r="G95" s="20" t="s">
        <v>79</v>
      </c>
      <c r="H95" s="1" t="s">
        <v>80</v>
      </c>
      <c r="I95" s="1" t="s">
        <v>81</v>
      </c>
      <c r="J95" s="1" t="n">
        <v>2</v>
      </c>
      <c r="K95" s="21" t="s">
        <v>82</v>
      </c>
      <c r="L95" s="20" t="s">
        <v>99</v>
      </c>
      <c r="M95" s="18" t="s">
        <v>100</v>
      </c>
      <c r="N95" s="18" t="s">
        <v>85</v>
      </c>
      <c r="O95" s="1" t="s">
        <v>101</v>
      </c>
      <c r="P95" s="20" t="s">
        <v>102</v>
      </c>
      <c r="Q95" s="21" t="s">
        <v>250</v>
      </c>
      <c r="R95" s="40" t="s">
        <v>277</v>
      </c>
      <c r="S95" s="26" t="s">
        <v>104</v>
      </c>
      <c r="T95" s="21" t="s">
        <v>90</v>
      </c>
      <c r="U95" s="1" t="n">
        <v>20210319</v>
      </c>
      <c r="V95" s="18" t="n">
        <v>20210323</v>
      </c>
      <c r="W95" s="1" t="n">
        <v>1307</v>
      </c>
      <c r="X95" s="1" t="s">
        <v>85</v>
      </c>
      <c r="Y95" s="18" t="s">
        <v>107</v>
      </c>
      <c r="Z95" s="18" t="s">
        <v>107</v>
      </c>
      <c r="AA95" s="18" t="s">
        <v>107</v>
      </c>
      <c r="AB95" s="18" t="n">
        <v>30</v>
      </c>
      <c r="AC95" s="29" t="n">
        <f aca="false">AB95-(1.5+AF95)</f>
        <v>27.96</v>
      </c>
      <c r="AD95" s="1" t="n">
        <v>20210324</v>
      </c>
      <c r="AE95" s="1" t="n">
        <v>20210329</v>
      </c>
      <c r="AF95" s="1" t="n">
        <v>0.54</v>
      </c>
      <c r="AG95" s="1" t="n">
        <v>0.7</v>
      </c>
      <c r="AH95" s="1" t="s">
        <v>85</v>
      </c>
      <c r="AI95" s="1" t="n">
        <v>6</v>
      </c>
      <c r="AJ95" s="1" t="str">
        <f aca="false">VLOOKUP(AI95, Indexes!$A$2:$B$49, 2)</f>
        <v>GCCAAT</v>
      </c>
      <c r="AK95" s="1" t="n">
        <v>28</v>
      </c>
      <c r="AL95" s="1" t="n">
        <v>15</v>
      </c>
      <c r="AM95" s="1" t="n">
        <v>20210427</v>
      </c>
      <c r="AT95" s="1" t="s">
        <v>305</v>
      </c>
      <c r="AV95" s="1" t="n">
        <v>20210527</v>
      </c>
      <c r="AW95" s="5" t="n">
        <v>28848896</v>
      </c>
      <c r="AX95" s="5" t="n">
        <v>25364382</v>
      </c>
      <c r="AY95" s="24" t="n">
        <f aca="false">AX95/AW95</f>
        <v>0.879214996650132</v>
      </c>
      <c r="AZ95" s="1" t="str">
        <f aca="false">CONCATENATE("preprocessing/",A95, "/outputs/salmon_lpanamensis_v36/quant.sf")</f>
        <v>preprocessing/TMRC20044/outputs/salmon_lpanamensis_v36/quant.sf</v>
      </c>
      <c r="BE95" s="1" t="str">
        <f aca="false">CONCATENATE("preprocessing/", A95, "/outputs/03hisat2_lpanamensis_v36/sno_gene_ID.count.xz")</f>
        <v>preprocessing/TMRC20044/outputs/03hisat2_lpanamensis_v36/sno_gene_ID.count.xz</v>
      </c>
      <c r="BF95" s="5" t="n">
        <v>22292037</v>
      </c>
      <c r="BG95" s="5" t="n">
        <v>1354729</v>
      </c>
      <c r="BH95" s="24" t="n">
        <f aca="false">(BG95+BF95)/AX95</f>
        <v>0.93228236351274</v>
      </c>
      <c r="BN95" s="6" t="str">
        <f aca="false">CONCATENATE("preprocessing/", A95, "/outputs/vcfutils_lpanamensis_v36/r1_trimmed_lpanamensis_v36_count.txt")</f>
        <v>preprocessing/TMRC20044/outputs/vcfutils_lpanamensis_v36/r1_trimmed_lpanamensis_v36_count.txt</v>
      </c>
      <c r="BO95" s="6" t="str">
        <f aca="false">CONCATENATE("preprocessing/", A95, "/outputs/40freebayes_lpanamensis_v36/all_tags.txt.xz")</f>
        <v>preprocessing/TMRC20044/outputs/40freebayes_lpanamensis_v36/all_tags.txt.xz</v>
      </c>
      <c r="BP95" s="1" t="n">
        <v>25</v>
      </c>
      <c r="BQ95" s="1" t="n">
        <v>201</v>
      </c>
      <c r="BR95" s="1" t="n">
        <v>273834</v>
      </c>
      <c r="BS95" s="1" t="n">
        <v>1</v>
      </c>
      <c r="BT95" s="1" t="s">
        <v>101</v>
      </c>
      <c r="BU95" s="1" t="s">
        <v>132</v>
      </c>
      <c r="BW95" s="1" t="s">
        <v>275</v>
      </c>
      <c r="BY95" s="1" t="s">
        <v>132</v>
      </c>
    </row>
    <row r="96" customFormat="false" ht="15" hidden="false" customHeight="false" outlineLevel="0" collapsed="false">
      <c r="A96" s="20" t="s">
        <v>376</v>
      </c>
      <c r="B96" s="20" t="n">
        <v>7105</v>
      </c>
      <c r="C96" s="18" t="s">
        <v>76</v>
      </c>
      <c r="D96" s="1" t="s">
        <v>285</v>
      </c>
      <c r="E96" s="19" t="s">
        <v>78</v>
      </c>
      <c r="F96" s="20" t="n">
        <v>7105</v>
      </c>
      <c r="G96" s="20" t="s">
        <v>79</v>
      </c>
      <c r="H96" s="1" t="s">
        <v>80</v>
      </c>
      <c r="I96" s="1" t="s">
        <v>81</v>
      </c>
      <c r="J96" s="1" t="n">
        <v>2</v>
      </c>
      <c r="K96" s="21" t="s">
        <v>82</v>
      </c>
      <c r="L96" s="20" t="s">
        <v>99</v>
      </c>
      <c r="M96" s="18" t="s">
        <v>100</v>
      </c>
      <c r="N96" s="21" t="s">
        <v>85</v>
      </c>
      <c r="O96" s="1" t="s">
        <v>317</v>
      </c>
      <c r="P96" s="18" t="s">
        <v>318</v>
      </c>
      <c r="Q96" s="21" t="s">
        <v>250</v>
      </c>
      <c r="R96" s="40" t="s">
        <v>215</v>
      </c>
      <c r="S96" s="26" t="s">
        <v>104</v>
      </c>
      <c r="T96" s="21" t="s">
        <v>90</v>
      </c>
      <c r="U96" s="1" t="n">
        <v>20210319</v>
      </c>
      <c r="V96" s="18" t="n">
        <v>20210323</v>
      </c>
      <c r="W96" s="1" t="n">
        <v>1409</v>
      </c>
      <c r="X96" s="1" t="s">
        <v>85</v>
      </c>
      <c r="Y96" s="18" t="s">
        <v>107</v>
      </c>
      <c r="Z96" s="18" t="s">
        <v>107</v>
      </c>
      <c r="AA96" s="18" t="s">
        <v>107</v>
      </c>
      <c r="AB96" s="18" t="n">
        <v>30</v>
      </c>
      <c r="AC96" s="29" t="n">
        <f aca="false">AB96-(1.5+AF96)</f>
        <v>28</v>
      </c>
      <c r="AD96" s="1" t="n">
        <v>20210324</v>
      </c>
      <c r="AE96" s="1" t="n">
        <v>20210329</v>
      </c>
      <c r="AF96" s="1" t="n">
        <v>0.5</v>
      </c>
      <c r="AG96" s="1" t="n">
        <v>0.7</v>
      </c>
      <c r="AH96" s="1" t="s">
        <v>85</v>
      </c>
      <c r="AI96" s="1" t="n">
        <v>10</v>
      </c>
      <c r="AJ96" s="1" t="str">
        <f aca="false">VLOOKUP(AI96, Indexes!$A$2:$B$49, 2)</f>
        <v>TAGCTT</v>
      </c>
      <c r="AK96" s="1" t="n">
        <v>28</v>
      </c>
      <c r="AL96" s="1" t="n">
        <v>15</v>
      </c>
      <c r="AM96" s="1" t="n">
        <v>20210427</v>
      </c>
      <c r="AT96" s="1" t="s">
        <v>305</v>
      </c>
      <c r="AV96" s="1" t="n">
        <v>20210527</v>
      </c>
      <c r="AW96" s="5" t="n">
        <v>26357916</v>
      </c>
      <c r="AX96" s="5" t="n">
        <v>21224523</v>
      </c>
      <c r="AY96" s="24" t="n">
        <f aca="false">AX96/AW96</f>
        <v>0.805242834828065</v>
      </c>
      <c r="AZ96" s="1" t="str">
        <f aca="false">CONCATENATE("preprocessing/",A96, "/outputs/salmon_lpanamensis_v36/quant.sf")</f>
        <v>preprocessing/TMRC20045/outputs/salmon_lpanamensis_v36/quant.sf</v>
      </c>
      <c r="BE96" s="1" t="str">
        <f aca="false">CONCATENATE("preprocessing/", A96, "/outputs/03hisat2_lpanamensis_v36/sno_gene_ID.count.xz")</f>
        <v>preprocessing/TMRC20045/outputs/03hisat2_lpanamensis_v36/sno_gene_ID.count.xz</v>
      </c>
      <c r="BF96" s="5" t="n">
        <v>18196065</v>
      </c>
      <c r="BG96" s="5" t="n">
        <v>1091997</v>
      </c>
      <c r="BH96" s="24" t="n">
        <f aca="false">(BG96+BF96)/AX96</f>
        <v>0.908763037925517</v>
      </c>
      <c r="BN96" s="6" t="str">
        <f aca="false">CONCATENATE("preprocessing/", A96, "/outputs/vcfutils_lpanamensis_v36/r1_trimmed_lpanamensis_v36_count.txt")</f>
        <v>preprocessing/TMRC20045/outputs/vcfutils_lpanamensis_v36/r1_trimmed_lpanamensis_v36_count.txt</v>
      </c>
      <c r="BO96" s="6" t="str">
        <f aca="false">CONCATENATE("preprocessing/", A96, "/outputs/40freebayes_lpanamensis_v36/all_tags.txt.xz")</f>
        <v>preprocessing/TMRC20045/outputs/40freebayes_lpanamensis_v36/all_tags.txt.xz</v>
      </c>
      <c r="BP96" s="1" t="n">
        <v>9</v>
      </c>
      <c r="BQ96" s="1" t="n">
        <v>61</v>
      </c>
      <c r="BR96" s="1" t="n">
        <v>199985</v>
      </c>
      <c r="BS96" s="1" t="n">
        <v>1</v>
      </c>
      <c r="BT96" s="33" t="s">
        <v>317</v>
      </c>
      <c r="BU96" s="33" t="s">
        <v>132</v>
      </c>
      <c r="BW96" s="1" t="s">
        <v>193</v>
      </c>
      <c r="BY96" s="1" t="s">
        <v>192</v>
      </c>
    </row>
    <row r="97" customFormat="false" ht="15" hidden="false" customHeight="false" outlineLevel="0" collapsed="false">
      <c r="A97" s="51" t="s">
        <v>377</v>
      </c>
      <c r="B97" s="20" t="n">
        <v>3111</v>
      </c>
      <c r="C97" s="18" t="s">
        <v>76</v>
      </c>
      <c r="D97" s="18" t="s">
        <v>285</v>
      </c>
      <c r="E97" s="19" t="s">
        <v>181</v>
      </c>
      <c r="F97" s="20" t="n">
        <v>3111</v>
      </c>
      <c r="G97" s="20" t="s">
        <v>79</v>
      </c>
      <c r="H97" s="1" t="s">
        <v>80</v>
      </c>
      <c r="I97" s="1" t="s">
        <v>81</v>
      </c>
      <c r="J97" s="1" t="n">
        <v>2</v>
      </c>
      <c r="K97" s="21" t="s">
        <v>82</v>
      </c>
      <c r="L97" s="18" t="s">
        <v>83</v>
      </c>
      <c r="M97" s="18" t="s">
        <v>84</v>
      </c>
      <c r="N97" s="53" t="s">
        <v>85</v>
      </c>
      <c r="O97" s="53" t="s">
        <v>378</v>
      </c>
      <c r="P97" s="21" t="s">
        <v>379</v>
      </c>
      <c r="Q97" s="21" t="s">
        <v>250</v>
      </c>
      <c r="R97" s="40" t="s">
        <v>380</v>
      </c>
      <c r="S97" s="26" t="s">
        <v>104</v>
      </c>
      <c r="T97" s="21" t="s">
        <v>90</v>
      </c>
      <c r="U97" s="1" t="n">
        <v>20210319</v>
      </c>
      <c r="V97" s="18" t="n">
        <v>20210323</v>
      </c>
      <c r="W97" s="1" t="n">
        <v>1211</v>
      </c>
      <c r="X97" s="1" t="s">
        <v>85</v>
      </c>
      <c r="Y97" s="18" t="s">
        <v>107</v>
      </c>
      <c r="Z97" s="18" t="s">
        <v>107</v>
      </c>
      <c r="AA97" s="18" t="s">
        <v>107</v>
      </c>
      <c r="AB97" s="18" t="n">
        <v>30</v>
      </c>
      <c r="AC97" s="29" t="n">
        <f aca="false">AB97-(1.5+AF97)</f>
        <v>27.92</v>
      </c>
      <c r="AD97" s="1" t="n">
        <v>20210324</v>
      </c>
      <c r="AE97" s="1" t="n">
        <v>20210329</v>
      </c>
      <c r="AF97" s="1" t="n">
        <v>0.58</v>
      </c>
      <c r="AG97" s="1" t="n">
        <v>0.7</v>
      </c>
      <c r="AH97" s="1" t="s">
        <v>85</v>
      </c>
      <c r="AI97" s="1" t="n">
        <v>5</v>
      </c>
      <c r="AJ97" s="1" t="str">
        <f aca="false">VLOOKUP(AI97, Indexes!$A$2:$B$49, 2)</f>
        <v>ACAGTG</v>
      </c>
      <c r="AK97" s="1" t="n">
        <v>28</v>
      </c>
      <c r="AL97" s="1" t="n">
        <v>15</v>
      </c>
      <c r="AM97" s="1" t="n">
        <v>20210427</v>
      </c>
      <c r="AT97" s="1" t="s">
        <v>328</v>
      </c>
      <c r="AV97" s="1" t="n">
        <v>20210530</v>
      </c>
      <c r="AW97" s="5" t="n">
        <v>29512037</v>
      </c>
      <c r="AX97" s="5" t="n">
        <v>26133621</v>
      </c>
      <c r="AY97" s="24" t="n">
        <f aca="false">AX97/AW97</f>
        <v>0.885524133762776</v>
      </c>
      <c r="AZ97" s="1" t="str">
        <f aca="false">CONCATENATE("preprocessing/",A97, "/outputs/salmon_lpanamensis_v36/quant.sf")</f>
        <v>preprocessing/TMRC20061/outputs/salmon_lpanamensis_v36/quant.sf</v>
      </c>
      <c r="BE97" s="1" t="str">
        <f aca="false">CONCATENATE("preprocessing/", A97, "/outputs/03hisat2_lpanamensis_v36/sno_gene_ID.count.xz")</f>
        <v>preprocessing/TMRC20061/outputs/03hisat2_lpanamensis_v36/sno_gene_ID.count.xz</v>
      </c>
      <c r="BF97" s="5" t="n">
        <v>21946016</v>
      </c>
      <c r="BG97" s="5" t="n">
        <v>1281328</v>
      </c>
      <c r="BH97" s="24" t="n">
        <f aca="false">(BG97+BF97)/AX97</f>
        <v>0.888791645061356</v>
      </c>
      <c r="BN97" s="6" t="str">
        <f aca="false">CONCATENATE("preprocessing/", A97, "/outputs/vcfutils_lpanamensis_v36/r1_trimmed_lpanamensis_v36_count.txt")</f>
        <v>preprocessing/TMRC20061/outputs/vcfutils_lpanamensis_v36/r1_trimmed_lpanamensis_v36_count.txt</v>
      </c>
      <c r="BO97" s="6" t="str">
        <f aca="false">CONCATENATE("preprocessing/", A97, "/outputs/40freebayes_lpanamensis_v36/all_tags.txt.xz")</f>
        <v>preprocessing/TMRC20061/outputs/40freebayes_lpanamensis_v36/all_tags.txt.xz</v>
      </c>
      <c r="BP97" s="1" t="n">
        <v>10</v>
      </c>
      <c r="BQ97" s="1" t="n">
        <v>146</v>
      </c>
      <c r="BR97" s="1" t="n">
        <v>245739</v>
      </c>
      <c r="BS97" s="1" t="n">
        <v>5</v>
      </c>
      <c r="BT97" s="53" t="s">
        <v>378</v>
      </c>
      <c r="BU97" s="2" t="s">
        <v>184</v>
      </c>
      <c r="BV97" s="1" t="s">
        <v>381</v>
      </c>
      <c r="BW97" s="1" t="s">
        <v>186</v>
      </c>
      <c r="BY97" s="1" t="s">
        <v>184</v>
      </c>
    </row>
    <row r="98" customFormat="false" ht="15" hidden="false" customHeight="false" outlineLevel="0" collapsed="false">
      <c r="B98" s="20" t="n">
        <v>12535</v>
      </c>
      <c r="C98" s="18" t="s">
        <v>76</v>
      </c>
      <c r="D98" s="1" t="s">
        <v>285</v>
      </c>
      <c r="E98" s="19" t="s">
        <v>78</v>
      </c>
      <c r="F98" s="20" t="n">
        <v>12535</v>
      </c>
      <c r="G98" s="20" t="s">
        <v>79</v>
      </c>
      <c r="H98" s="1" t="s">
        <v>80</v>
      </c>
      <c r="I98" s="1" t="s">
        <v>81</v>
      </c>
      <c r="J98" s="1" t="n">
        <v>2</v>
      </c>
      <c r="K98" s="21" t="s">
        <v>82</v>
      </c>
      <c r="L98" s="18" t="s">
        <v>83</v>
      </c>
      <c r="M98" s="18" t="s">
        <v>84</v>
      </c>
      <c r="N98" s="18" t="s">
        <v>85</v>
      </c>
      <c r="O98" s="1" t="s">
        <v>86</v>
      </c>
      <c r="P98" s="20" t="s">
        <v>87</v>
      </c>
      <c r="Q98" s="21" t="s">
        <v>250</v>
      </c>
      <c r="R98" s="40" t="s">
        <v>382</v>
      </c>
      <c r="S98" s="21" t="s">
        <v>89</v>
      </c>
      <c r="T98" s="21" t="s">
        <v>90</v>
      </c>
      <c r="U98" s="18" t="n">
        <v>20210913</v>
      </c>
      <c r="V98" s="18" t="n">
        <v>20210914</v>
      </c>
      <c r="W98" s="18" t="s">
        <v>107</v>
      </c>
      <c r="X98" s="18" t="s">
        <v>107</v>
      </c>
      <c r="Y98" s="1" t="n">
        <v>936.87</v>
      </c>
      <c r="Z98" s="56" t="n">
        <v>2.17</v>
      </c>
      <c r="AA98" s="56" t="n">
        <v>2.36</v>
      </c>
      <c r="AB98" s="1" t="n">
        <v>30</v>
      </c>
      <c r="AC98" s="1" t="n">
        <f aca="false">AB98-(1.5+AF98)</f>
        <v>27.75</v>
      </c>
      <c r="AD98" s="1" t="n">
        <v>20210923</v>
      </c>
      <c r="AE98" s="27"/>
      <c r="AF98" s="1" t="n">
        <v>0.75</v>
      </c>
      <c r="AG98" s="1" t="n">
        <v>0.7</v>
      </c>
      <c r="AI98" s="1" t="n">
        <v>1</v>
      </c>
      <c r="AJ98" s="1" t="str">
        <f aca="false">VLOOKUP(AI98, Indexes!$A$2:$B$49, 2)</f>
        <v>ATCACG</v>
      </c>
      <c r="AK98" s="18" t="n">
        <v>28</v>
      </c>
      <c r="AL98" s="18" t="n">
        <v>15</v>
      </c>
      <c r="AM98" s="18" t="n">
        <v>20211012</v>
      </c>
      <c r="BF98" s="5"/>
      <c r="BG98" s="5"/>
      <c r="BT98" s="1" t="s">
        <v>86</v>
      </c>
    </row>
    <row r="99" customFormat="false" ht="15" hidden="false" customHeight="false" outlineLevel="0" collapsed="false">
      <c r="A99" s="1" t="s">
        <v>383</v>
      </c>
      <c r="B99" s="20" t="n">
        <v>12535</v>
      </c>
      <c r="C99" s="18" t="s">
        <v>76</v>
      </c>
      <c r="D99" s="1" t="s">
        <v>301</v>
      </c>
      <c r="E99" s="19" t="s">
        <v>78</v>
      </c>
      <c r="F99" s="20" t="n">
        <v>12535</v>
      </c>
      <c r="G99" s="20" t="s">
        <v>79</v>
      </c>
      <c r="H99" s="1" t="s">
        <v>80</v>
      </c>
      <c r="I99" s="1" t="s">
        <v>81</v>
      </c>
      <c r="J99" s="1" t="n">
        <v>2</v>
      </c>
      <c r="K99" s="21" t="s">
        <v>82</v>
      </c>
      <c r="L99" s="18" t="s">
        <v>83</v>
      </c>
      <c r="M99" s="18" t="s">
        <v>84</v>
      </c>
      <c r="N99" s="18" t="s">
        <v>85</v>
      </c>
      <c r="O99" s="1" t="s">
        <v>86</v>
      </c>
      <c r="P99" s="20" t="s">
        <v>87</v>
      </c>
      <c r="Q99" s="21" t="s">
        <v>250</v>
      </c>
      <c r="R99" s="40" t="s">
        <v>382</v>
      </c>
      <c r="S99" s="21" t="s">
        <v>89</v>
      </c>
      <c r="T99" s="21" t="s">
        <v>90</v>
      </c>
      <c r="U99" s="18" t="n">
        <v>20210913</v>
      </c>
      <c r="V99" s="18" t="n">
        <v>20211111</v>
      </c>
      <c r="W99" s="18" t="n">
        <v>909</v>
      </c>
      <c r="X99" s="18" t="s">
        <v>85</v>
      </c>
      <c r="Y99" s="1" t="s">
        <v>107</v>
      </c>
      <c r="Z99" s="56" t="s">
        <v>107</v>
      </c>
      <c r="AA99" s="56" t="s">
        <v>107</v>
      </c>
      <c r="AB99" s="1" t="n">
        <v>30</v>
      </c>
      <c r="AC99" s="1" t="n">
        <f aca="false">AB99-(1.5+AF99)</f>
        <v>27.8</v>
      </c>
      <c r="AD99" s="1" t="n">
        <v>20211223</v>
      </c>
      <c r="AE99" s="1" t="n">
        <v>20211223</v>
      </c>
      <c r="AF99" s="1" t="n">
        <v>0.7</v>
      </c>
      <c r="AG99" s="1" t="n">
        <v>0.6</v>
      </c>
      <c r="AH99" s="1" t="s">
        <v>85</v>
      </c>
      <c r="AI99" s="1" t="n">
        <v>1</v>
      </c>
      <c r="AJ99" s="1" t="str">
        <f aca="false">VLOOKUP(AI99, Indexes!$A$2:$B$49, 2)</f>
        <v>ATCACG</v>
      </c>
      <c r="AK99" s="18" t="n">
        <v>28</v>
      </c>
      <c r="AL99" s="18" t="n">
        <v>15</v>
      </c>
      <c r="AM99" s="18" t="n">
        <v>20220103</v>
      </c>
      <c r="BE99" s="1" t="str">
        <f aca="false">CONCATENATE("preprocessing/", A99, "/outputs/03hisat2_lpanamensis_v36/sno_gene_ID.count.xz")</f>
        <v>preprocessing/TMRC20105/outputs/03hisat2_lpanamensis_v36/sno_gene_ID.count.xz</v>
      </c>
      <c r="BF99" s="5"/>
      <c r="BG99" s="5"/>
      <c r="BO99" s="6" t="str">
        <f aca="false">CONCATENATE("preprocessing/", A99, "/outputs/40freebayes_lpanamensis_v36/all_tags.txt.xz")</f>
        <v>preprocessing/TMRC20105/outputs/40freebayes_lpanamensis_v36/all_tags.txt.xz</v>
      </c>
      <c r="BT99" s="1" t="s">
        <v>86</v>
      </c>
      <c r="BU99" s="1" t="s">
        <v>95</v>
      </c>
      <c r="BW99" s="1" t="s">
        <v>119</v>
      </c>
      <c r="BY99" s="1" t="s">
        <v>95</v>
      </c>
    </row>
    <row r="100" customFormat="false" ht="15" hidden="false" customHeight="false" outlineLevel="0" collapsed="false">
      <c r="A100" s="1" t="s">
        <v>384</v>
      </c>
      <c r="B100" s="62" t="n">
        <v>13978</v>
      </c>
      <c r="C100" s="18" t="s">
        <v>76</v>
      </c>
      <c r="D100" s="1" t="s">
        <v>285</v>
      </c>
      <c r="E100" s="19" t="s">
        <v>78</v>
      </c>
      <c r="F100" s="62" t="n">
        <v>13978</v>
      </c>
      <c r="G100" s="20" t="s">
        <v>79</v>
      </c>
      <c r="H100" s="1" t="s">
        <v>80</v>
      </c>
      <c r="I100" s="1" t="s">
        <v>81</v>
      </c>
      <c r="J100" s="1" t="n">
        <v>2</v>
      </c>
      <c r="K100" s="21" t="s">
        <v>82</v>
      </c>
      <c r="L100" s="59" t="s">
        <v>99</v>
      </c>
      <c r="M100" s="25" t="s">
        <v>100</v>
      </c>
      <c r="N100" s="21" t="s">
        <v>85</v>
      </c>
      <c r="O100" s="53" t="s">
        <v>369</v>
      </c>
      <c r="P100" s="20" t="s">
        <v>370</v>
      </c>
      <c r="Q100" s="21" t="s">
        <v>250</v>
      </c>
      <c r="R100" s="40" t="s">
        <v>385</v>
      </c>
      <c r="S100" s="21" t="s">
        <v>89</v>
      </c>
      <c r="T100" s="21" t="s">
        <v>90</v>
      </c>
      <c r="U100" s="18" t="n">
        <v>20210913</v>
      </c>
      <c r="V100" s="18" t="n">
        <v>20210914</v>
      </c>
      <c r="W100" s="18" t="s">
        <v>107</v>
      </c>
      <c r="X100" s="18" t="s">
        <v>107</v>
      </c>
      <c r="Y100" s="56" t="n">
        <v>620.17</v>
      </c>
      <c r="Z100" s="56" t="n">
        <v>2.17</v>
      </c>
      <c r="AA100" s="56" t="n">
        <v>2.39</v>
      </c>
      <c r="AB100" s="1" t="n">
        <v>30</v>
      </c>
      <c r="AC100" s="1" t="n">
        <f aca="false">AB100-(1.5+AF100)</f>
        <v>27.37</v>
      </c>
      <c r="AD100" s="1" t="n">
        <v>20210923</v>
      </c>
      <c r="AE100" s="27"/>
      <c r="AF100" s="56" t="n">
        <v>1.13</v>
      </c>
      <c r="AG100" s="1" t="n">
        <v>0.7</v>
      </c>
      <c r="AI100" s="18" t="n">
        <v>2</v>
      </c>
      <c r="AJ100" s="1" t="str">
        <f aca="false">VLOOKUP(AI100, Indexes!$A$2:$B$49, 2)</f>
        <v>CGATGT</v>
      </c>
      <c r="AK100" s="18" t="n">
        <v>28</v>
      </c>
      <c r="AL100" s="18" t="n">
        <v>15</v>
      </c>
      <c r="AM100" s="18" t="n">
        <v>20211012</v>
      </c>
      <c r="AW100" s="57" t="n">
        <v>39145630</v>
      </c>
      <c r="AX100" s="57" t="n">
        <v>35717219</v>
      </c>
      <c r="AZ100" s="1" t="str">
        <f aca="false">CONCATENATE("preprocessing/",A100, "/outputs/salmon_lpanamensis_v36/quant.sf")</f>
        <v>preprocessing/TMRC20108/outputs/salmon_lpanamensis_v36/quant.sf</v>
      </c>
      <c r="BA100" s="57"/>
      <c r="BE100" s="1" t="str">
        <f aca="false">CONCATENATE("preprocessing/", A100, "/outputs/03hisat2_lpanamensis_v36/sno_gene_ID.count.xz")</f>
        <v>preprocessing/TMRC20108/outputs/03hisat2_lpanamensis_v36/sno_gene_ID.count.xz</v>
      </c>
      <c r="BF100" s="57" t="n">
        <v>29972608</v>
      </c>
      <c r="BG100" s="57" t="n">
        <v>1713197</v>
      </c>
      <c r="BH100" s="24" t="n">
        <f aca="false">(BG100+BF100)/AX100</f>
        <v>0.887129678265265</v>
      </c>
      <c r="BO100" s="6" t="str">
        <f aca="false">CONCATENATE("preprocessing/", A100, "/outputs/40freebayes_lpanamensis_v36/all_tags.txt.xz")</f>
        <v>preprocessing/TMRC20108/outputs/40freebayes_lpanamensis_v36/all_tags.txt.xz</v>
      </c>
      <c r="BT100" s="53" t="s">
        <v>369</v>
      </c>
      <c r="BU100" s="2" t="s">
        <v>372</v>
      </c>
      <c r="BV100" s="1" t="s">
        <v>386</v>
      </c>
      <c r="BW100" s="1" t="s">
        <v>222</v>
      </c>
      <c r="BY100" s="1" t="s">
        <v>95</v>
      </c>
    </row>
    <row r="101" customFormat="false" ht="15" hidden="false" customHeight="false" outlineLevel="0" collapsed="false">
      <c r="A101" s="1" t="s">
        <v>387</v>
      </c>
      <c r="B101" s="62" t="n">
        <v>14016</v>
      </c>
      <c r="C101" s="18" t="s">
        <v>76</v>
      </c>
      <c r="D101" s="1" t="s">
        <v>285</v>
      </c>
      <c r="E101" s="19" t="s">
        <v>78</v>
      </c>
      <c r="F101" s="62" t="n">
        <v>14016</v>
      </c>
      <c r="G101" s="20" t="s">
        <v>79</v>
      </c>
      <c r="H101" s="1" t="s">
        <v>80</v>
      </c>
      <c r="I101" s="1" t="s">
        <v>81</v>
      </c>
      <c r="J101" s="1" t="n">
        <v>2</v>
      </c>
      <c r="K101" s="21" t="s">
        <v>82</v>
      </c>
      <c r="L101" s="18" t="s">
        <v>83</v>
      </c>
      <c r="M101" s="18" t="s">
        <v>84</v>
      </c>
      <c r="N101" s="18" t="s">
        <v>85</v>
      </c>
      <c r="O101" s="1" t="s">
        <v>101</v>
      </c>
      <c r="P101" s="20" t="s">
        <v>102</v>
      </c>
      <c r="Q101" s="21" t="s">
        <v>250</v>
      </c>
      <c r="R101" s="40" t="s">
        <v>388</v>
      </c>
      <c r="S101" s="26" t="s">
        <v>104</v>
      </c>
      <c r="T101" s="21" t="s">
        <v>90</v>
      </c>
      <c r="U101" s="18" t="n">
        <v>20210913</v>
      </c>
      <c r="V101" s="18" t="n">
        <v>20210914</v>
      </c>
      <c r="W101" s="18" t="s">
        <v>107</v>
      </c>
      <c r="X101" s="18" t="s">
        <v>107</v>
      </c>
      <c r="Y101" s="56" t="n">
        <v>902.61</v>
      </c>
      <c r="Z101" s="56" t="n">
        <v>2.18</v>
      </c>
      <c r="AA101" s="56" t="n">
        <v>2.41</v>
      </c>
      <c r="AB101" s="1" t="n">
        <v>30</v>
      </c>
      <c r="AC101" s="1" t="n">
        <f aca="false">AB101-(1.5+AF101)</f>
        <v>27.72</v>
      </c>
      <c r="AD101" s="1" t="n">
        <v>20210923</v>
      </c>
      <c r="AE101" s="27"/>
      <c r="AF101" s="56" t="n">
        <v>0.78</v>
      </c>
      <c r="AG101" s="1" t="n">
        <v>0.7</v>
      </c>
      <c r="AI101" s="1" t="n">
        <v>3</v>
      </c>
      <c r="AJ101" s="1" t="str">
        <f aca="false">VLOOKUP(AI101, Indexes!$A$2:$B$49, 2)</f>
        <v>TTAGGC</v>
      </c>
      <c r="AK101" s="18" t="n">
        <v>28</v>
      </c>
      <c r="AL101" s="18" t="n">
        <v>15</v>
      </c>
      <c r="AM101" s="18" t="n">
        <v>20211012</v>
      </c>
      <c r="AW101" s="57" t="n">
        <v>31298494</v>
      </c>
      <c r="AX101" s="57" t="n">
        <v>28537231</v>
      </c>
      <c r="AZ101" s="1" t="str">
        <f aca="false">CONCATENATE("preprocessing/",A101, "/outputs/salmon_lpanamensis_v36/quant.sf")</f>
        <v>preprocessing/TMRC20109/outputs/salmon_lpanamensis_v36/quant.sf</v>
      </c>
      <c r="BE101" s="1" t="str">
        <f aca="false">CONCATENATE("preprocessing/", A101, "/outputs/03hisat2_lpanamensis_v36/sno_gene_ID.count.xz")</f>
        <v>preprocessing/TMRC20109/outputs/03hisat2_lpanamensis_v36/sno_gene_ID.count.xz</v>
      </c>
      <c r="BF101" s="57" t="n">
        <v>25229966</v>
      </c>
      <c r="BG101" s="57" t="n">
        <v>1633776</v>
      </c>
      <c r="BH101" s="24" t="n">
        <f aca="false">(BG101+BF101)/AX101</f>
        <v>0.941357695145685</v>
      </c>
      <c r="BO101" s="6" t="str">
        <f aca="false">CONCATENATE("preprocessing/", A101, "/outputs/40freebayes_lpanamensis_v36/all_tags.txt.xz")</f>
        <v>preprocessing/TMRC20109/outputs/40freebayes_lpanamensis_v36/all_tags.txt.xz</v>
      </c>
      <c r="BT101" s="1" t="s">
        <v>101</v>
      </c>
      <c r="BU101" s="1" t="s">
        <v>132</v>
      </c>
      <c r="BW101" s="1" t="s">
        <v>105</v>
      </c>
      <c r="BY101" s="1" t="s">
        <v>132</v>
      </c>
    </row>
    <row r="102" customFormat="false" ht="15" hidden="false" customHeight="false" outlineLevel="0" collapsed="false">
      <c r="A102" s="1" t="s">
        <v>389</v>
      </c>
      <c r="B102" s="62" t="n">
        <v>14056</v>
      </c>
      <c r="C102" s="18" t="s">
        <v>76</v>
      </c>
      <c r="D102" s="1" t="s">
        <v>285</v>
      </c>
      <c r="E102" s="19" t="s">
        <v>78</v>
      </c>
      <c r="F102" s="62" t="n">
        <v>14056</v>
      </c>
      <c r="G102" s="20" t="s">
        <v>79</v>
      </c>
      <c r="H102" s="1" t="s">
        <v>80</v>
      </c>
      <c r="I102" s="1" t="s">
        <v>81</v>
      </c>
      <c r="J102" s="1" t="n">
        <v>2</v>
      </c>
      <c r="K102" s="21" t="s">
        <v>82</v>
      </c>
      <c r="L102" s="18" t="s">
        <v>83</v>
      </c>
      <c r="M102" s="18" t="s">
        <v>84</v>
      </c>
      <c r="N102" s="18" t="s">
        <v>85</v>
      </c>
      <c r="O102" s="1" t="s">
        <v>86</v>
      </c>
      <c r="P102" s="20" t="s">
        <v>87</v>
      </c>
      <c r="Q102" s="21" t="s">
        <v>250</v>
      </c>
      <c r="R102" s="40" t="s">
        <v>363</v>
      </c>
      <c r="S102" s="21" t="s">
        <v>89</v>
      </c>
      <c r="T102" s="21" t="s">
        <v>90</v>
      </c>
      <c r="U102" s="18" t="n">
        <v>20210913</v>
      </c>
      <c r="V102" s="18" t="n">
        <v>20210914</v>
      </c>
      <c r="W102" s="18" t="s">
        <v>107</v>
      </c>
      <c r="X102" s="18" t="s">
        <v>107</v>
      </c>
      <c r="Y102" s="56" t="n">
        <v>731.94</v>
      </c>
      <c r="Z102" s="56" t="n">
        <v>2.18</v>
      </c>
      <c r="AA102" s="56" t="n">
        <v>2.28</v>
      </c>
      <c r="AB102" s="1" t="n">
        <v>30</v>
      </c>
      <c r="AC102" s="1" t="n">
        <f aca="false">AB102-(1.5+AF102)</f>
        <v>27.54</v>
      </c>
      <c r="AD102" s="1" t="n">
        <v>20210923</v>
      </c>
      <c r="AE102" s="27"/>
      <c r="AF102" s="56" t="n">
        <v>0.96</v>
      </c>
      <c r="AG102" s="1" t="n">
        <v>0.7</v>
      </c>
      <c r="AI102" s="18" t="n">
        <v>4</v>
      </c>
      <c r="AJ102" s="1" t="str">
        <f aca="false">VLOOKUP(AI102, Indexes!$A$2:$B$49, 2)</f>
        <v>TGACCA</v>
      </c>
      <c r="AK102" s="18" t="n">
        <v>28</v>
      </c>
      <c r="AL102" s="18" t="n">
        <v>15</v>
      </c>
      <c r="AM102" s="18" t="n">
        <v>20211012</v>
      </c>
      <c r="BE102" s="1" t="str">
        <f aca="false">CONCATENATE("preprocessing/", A102, "/outputs/03hisat2_lpanamensis_v36/sno_gene_ID.count.xz")</f>
        <v>preprocessing/TMRC20098/outputs/03hisat2_lpanamensis_v36/sno_gene_ID.count.xz</v>
      </c>
      <c r="BF102" s="5"/>
      <c r="BG102" s="5"/>
      <c r="BO102" s="6" t="str">
        <f aca="false">CONCATENATE("preprocessing/", A102, "/outputs/40freebayes_lpanamensis_v36/all_tags.txt.xz")</f>
        <v>preprocessing/TMRC20098/outputs/40freebayes_lpanamensis_v36/all_tags.txt.xz</v>
      </c>
      <c r="BT102" s="1" t="s">
        <v>86</v>
      </c>
      <c r="BU102" s="1" t="s">
        <v>95</v>
      </c>
      <c r="BW102" s="1" t="s">
        <v>222</v>
      </c>
      <c r="BY102" s="1" t="s">
        <v>95</v>
      </c>
    </row>
    <row r="103" customFormat="false" ht="15" hidden="false" customHeight="false" outlineLevel="0" collapsed="false">
      <c r="A103" s="1" t="s">
        <v>390</v>
      </c>
      <c r="B103" s="62" t="n">
        <v>13787</v>
      </c>
      <c r="C103" s="18" t="s">
        <v>76</v>
      </c>
      <c r="D103" s="1" t="s">
        <v>285</v>
      </c>
      <c r="E103" s="19" t="s">
        <v>78</v>
      </c>
      <c r="F103" s="62" t="n">
        <v>13787</v>
      </c>
      <c r="G103" s="20" t="s">
        <v>79</v>
      </c>
      <c r="H103" s="1" t="s">
        <v>80</v>
      </c>
      <c r="I103" s="1" t="s">
        <v>81</v>
      </c>
      <c r="J103" s="1" t="n">
        <v>2</v>
      </c>
      <c r="K103" s="21" t="s">
        <v>82</v>
      </c>
      <c r="L103" s="1" t="s">
        <v>99</v>
      </c>
      <c r="M103" s="18" t="s">
        <v>100</v>
      </c>
      <c r="N103" s="18" t="s">
        <v>85</v>
      </c>
      <c r="O103" s="1" t="s">
        <v>101</v>
      </c>
      <c r="P103" s="20" t="s">
        <v>102</v>
      </c>
      <c r="Q103" s="21" t="s">
        <v>250</v>
      </c>
      <c r="R103" s="40" t="s">
        <v>391</v>
      </c>
      <c r="S103" s="26" t="s">
        <v>104</v>
      </c>
      <c r="T103" s="21" t="s">
        <v>90</v>
      </c>
      <c r="U103" s="18" t="n">
        <v>20210913</v>
      </c>
      <c r="V103" s="18" t="n">
        <v>20210914</v>
      </c>
      <c r="W103" s="18" t="s">
        <v>107</v>
      </c>
      <c r="X103" s="18" t="s">
        <v>107</v>
      </c>
      <c r="Y103" s="56" t="n">
        <v>672.14</v>
      </c>
      <c r="Z103" s="56" t="n">
        <v>2.21</v>
      </c>
      <c r="AA103" s="56" t="n">
        <v>1.29</v>
      </c>
      <c r="AB103" s="1" t="n">
        <v>30</v>
      </c>
      <c r="AC103" s="1" t="n">
        <f aca="false">AB103-(1.5+AF103)</f>
        <v>27.46</v>
      </c>
      <c r="AD103" s="1" t="n">
        <v>20210923</v>
      </c>
      <c r="AE103" s="27"/>
      <c r="AF103" s="56" t="n">
        <v>1.04</v>
      </c>
      <c r="AG103" s="1" t="n">
        <v>0.7</v>
      </c>
      <c r="AI103" s="1" t="n">
        <v>5</v>
      </c>
      <c r="AJ103" s="1" t="str">
        <f aca="false">VLOOKUP(AI103, Indexes!$A$2:$B$49, 2)</f>
        <v>ACAGTG</v>
      </c>
      <c r="AK103" s="18" t="n">
        <v>28</v>
      </c>
      <c r="AL103" s="18" t="n">
        <v>15</v>
      </c>
      <c r="AM103" s="18" t="n">
        <v>20211012</v>
      </c>
      <c r="BE103" s="1" t="str">
        <f aca="false">CONCATENATE("preprocessing/", A103, "/outputs/03hisat2_lpanamensis_v36/sno_gene_ID.count.xz")</f>
        <v>preprocessing/TMRC20096/outputs/03hisat2_lpanamensis_v36/sno_gene_ID.count.xz</v>
      </c>
      <c r="BF103" s="5"/>
      <c r="BG103" s="5"/>
      <c r="BO103" s="6" t="str">
        <f aca="false">CONCATENATE("preprocessing/", A103, "/outputs/40freebayes_lpanamensis_v36/all_tags.txt.xz")</f>
        <v>preprocessing/TMRC20096/outputs/40freebayes_lpanamensis_v36/all_tags.txt.xz</v>
      </c>
      <c r="BT103" s="1" t="s">
        <v>101</v>
      </c>
      <c r="BU103" s="1" t="s">
        <v>132</v>
      </c>
      <c r="BW103" s="1" t="s">
        <v>105</v>
      </c>
      <c r="BY103" s="1" t="s">
        <v>132</v>
      </c>
    </row>
    <row r="104" customFormat="false" ht="15" hidden="false" customHeight="false" outlineLevel="0" collapsed="false">
      <c r="A104" s="1" t="s">
        <v>392</v>
      </c>
      <c r="B104" s="62" t="n">
        <v>13794</v>
      </c>
      <c r="C104" s="18" t="s">
        <v>76</v>
      </c>
      <c r="D104" s="1" t="s">
        <v>285</v>
      </c>
      <c r="E104" s="19" t="s">
        <v>78</v>
      </c>
      <c r="F104" s="62" t="n">
        <v>13794</v>
      </c>
      <c r="G104" s="20" t="s">
        <v>79</v>
      </c>
      <c r="H104" s="1" t="s">
        <v>80</v>
      </c>
      <c r="I104" s="1" t="s">
        <v>81</v>
      </c>
      <c r="J104" s="1" t="n">
        <v>2</v>
      </c>
      <c r="K104" s="21" t="s">
        <v>82</v>
      </c>
      <c r="L104" s="53" t="s">
        <v>99</v>
      </c>
      <c r="M104" s="18" t="s">
        <v>100</v>
      </c>
      <c r="N104" s="18" t="s">
        <v>85</v>
      </c>
      <c r="O104" s="1" t="s">
        <v>101</v>
      </c>
      <c r="P104" s="20" t="s">
        <v>102</v>
      </c>
      <c r="Q104" s="21" t="s">
        <v>250</v>
      </c>
      <c r="R104" s="40" t="s">
        <v>103</v>
      </c>
      <c r="S104" s="26" t="s">
        <v>104</v>
      </c>
      <c r="T104" s="21" t="s">
        <v>90</v>
      </c>
      <c r="U104" s="18" t="n">
        <v>20210913</v>
      </c>
      <c r="V104" s="18" t="n">
        <v>20210914</v>
      </c>
      <c r="W104" s="18" t="s">
        <v>107</v>
      </c>
      <c r="X104" s="18" t="s">
        <v>107</v>
      </c>
      <c r="Y104" s="56" t="n">
        <v>891.54</v>
      </c>
      <c r="Z104" s="56" t="n">
        <v>2.12</v>
      </c>
      <c r="AA104" s="56" t="n">
        <v>2.36</v>
      </c>
      <c r="AB104" s="1" t="n">
        <v>30</v>
      </c>
      <c r="AC104" s="1" t="n">
        <f aca="false">AB104-(1.5+AF104)</f>
        <v>27.71</v>
      </c>
      <c r="AD104" s="1" t="n">
        <v>20210923</v>
      </c>
      <c r="AE104" s="27"/>
      <c r="AF104" s="56" t="n">
        <v>0.79</v>
      </c>
      <c r="AG104" s="1" t="n">
        <v>0.7</v>
      </c>
      <c r="AI104" s="18" t="n">
        <v>6</v>
      </c>
      <c r="AJ104" s="1" t="str">
        <f aca="false">VLOOKUP(AI104, Indexes!$A$2:$B$49, 2)</f>
        <v>GCCAAT</v>
      </c>
      <c r="AK104" s="18" t="n">
        <v>28</v>
      </c>
      <c r="AL104" s="18" t="n">
        <v>15</v>
      </c>
      <c r="AM104" s="18" t="n">
        <v>20211012</v>
      </c>
      <c r="AN104" s="1" t="s">
        <v>393</v>
      </c>
      <c r="BE104" s="1" t="str">
        <f aca="false">CONCATENATE("preprocessing/", A104, "/outputs/03hisat2_lpanamensis_v36/sno_gene_ID.count.xz")</f>
        <v>preprocessing/#TMRC20097/outputs/03hisat2_lpanamensis_v36/sno_gene_ID.count.xz</v>
      </c>
      <c r="BF104" s="5"/>
      <c r="BG104" s="5"/>
      <c r="BO104" s="6" t="str">
        <f aca="false">CONCATENATE("preprocessing/", A104, "/outputs/40freebayes_lpanamensis_v36/all_tags.txt.xz")</f>
        <v>preprocessing/#TMRC20097/outputs/40freebayes_lpanamensis_v36/all_tags.txt.xz</v>
      </c>
      <c r="BT104" s="1" t="s">
        <v>101</v>
      </c>
      <c r="BU104" s="1" t="s">
        <v>132</v>
      </c>
      <c r="BW104" s="1" t="s">
        <v>193</v>
      </c>
      <c r="BY104" s="1" t="s">
        <v>192</v>
      </c>
    </row>
    <row r="105" customFormat="false" ht="15" hidden="false" customHeight="false" outlineLevel="0" collapsed="false">
      <c r="A105" s="1" t="s">
        <v>394</v>
      </c>
      <c r="B105" s="62" t="n">
        <v>14111</v>
      </c>
      <c r="C105" s="18" t="s">
        <v>76</v>
      </c>
      <c r="D105" s="1" t="s">
        <v>285</v>
      </c>
      <c r="E105" s="19" t="s">
        <v>78</v>
      </c>
      <c r="F105" s="62" t="n">
        <v>14111</v>
      </c>
      <c r="G105" s="20" t="s">
        <v>79</v>
      </c>
      <c r="H105" s="1" t="s">
        <v>80</v>
      </c>
      <c r="I105" s="1" t="s">
        <v>81</v>
      </c>
      <c r="J105" s="1" t="n">
        <v>2</v>
      </c>
      <c r="K105" s="21" t="s">
        <v>82</v>
      </c>
      <c r="L105" s="1" t="s">
        <v>99</v>
      </c>
      <c r="M105" s="18" t="s">
        <v>100</v>
      </c>
      <c r="N105" s="18" t="s">
        <v>85</v>
      </c>
      <c r="O105" s="1" t="s">
        <v>101</v>
      </c>
      <c r="P105" s="20" t="s">
        <v>102</v>
      </c>
      <c r="Q105" s="21" t="s">
        <v>250</v>
      </c>
      <c r="R105" s="40" t="s">
        <v>395</v>
      </c>
      <c r="S105" s="21" t="s">
        <v>89</v>
      </c>
      <c r="T105" s="21" t="s">
        <v>90</v>
      </c>
      <c r="U105" s="18" t="n">
        <v>20210913</v>
      </c>
      <c r="V105" s="18" t="n">
        <v>20210914</v>
      </c>
      <c r="W105" s="18" t="s">
        <v>107</v>
      </c>
      <c r="X105" s="18" t="s">
        <v>107</v>
      </c>
      <c r="Y105" s="56" t="n">
        <v>994.37</v>
      </c>
      <c r="Z105" s="56" t="n">
        <v>2.17</v>
      </c>
      <c r="AA105" s="56" t="n">
        <v>2.42</v>
      </c>
      <c r="AB105" s="1" t="n">
        <v>30</v>
      </c>
      <c r="AC105" s="1" t="n">
        <f aca="false">AB105-(1.5+AF105)</f>
        <v>27.8</v>
      </c>
      <c r="AD105" s="1" t="n">
        <v>20210923</v>
      </c>
      <c r="AE105" s="27"/>
      <c r="AF105" s="56" t="n">
        <v>0.7</v>
      </c>
      <c r="AG105" s="1" t="n">
        <v>0.7</v>
      </c>
      <c r="AI105" s="1" t="n">
        <v>7</v>
      </c>
      <c r="AJ105" s="1" t="str">
        <f aca="false">VLOOKUP(AI105, Indexes!$A$2:$B$49, 2)</f>
        <v>CAGATC</v>
      </c>
      <c r="AK105" s="18" t="n">
        <v>28</v>
      </c>
      <c r="AL105" s="18" t="n">
        <v>15</v>
      </c>
      <c r="AM105" s="18" t="n">
        <v>20211012</v>
      </c>
      <c r="BE105" s="1" t="str">
        <f aca="false">CONCATENATE("preprocessing/", A105, "/outputs/03hisat2_lpanamensis_v36/sno_gene_ID.count.xz")</f>
        <v>preprocessing/TMRC20101/outputs/03hisat2_lpanamensis_v36/sno_gene_ID.count.xz</v>
      </c>
      <c r="BF105" s="5"/>
      <c r="BG105" s="5"/>
      <c r="BO105" s="6" t="str">
        <f aca="false">CONCATENATE("preprocessing/", A105, "/outputs/40freebayes_lpanamensis_v36/all_tags.txt.xz")</f>
        <v>preprocessing/TMRC20101/outputs/40freebayes_lpanamensis_v36/all_tags.txt.xz</v>
      </c>
      <c r="BT105" s="1" t="s">
        <v>101</v>
      </c>
      <c r="BU105" s="1" t="s">
        <v>132</v>
      </c>
      <c r="BW105" s="1" t="s">
        <v>105</v>
      </c>
      <c r="BY105" s="1" t="s">
        <v>132</v>
      </c>
    </row>
    <row r="106" customFormat="false" ht="15" hidden="false" customHeight="false" outlineLevel="0" collapsed="false">
      <c r="A106" s="1" t="s">
        <v>396</v>
      </c>
      <c r="B106" s="62" t="n">
        <v>12556</v>
      </c>
      <c r="C106" s="18" t="s">
        <v>76</v>
      </c>
      <c r="D106" s="1" t="s">
        <v>285</v>
      </c>
      <c r="E106" s="19" t="s">
        <v>78</v>
      </c>
      <c r="F106" s="62" t="n">
        <v>12556</v>
      </c>
      <c r="G106" s="20" t="s">
        <v>79</v>
      </c>
      <c r="H106" s="1" t="s">
        <v>80</v>
      </c>
      <c r="I106" s="1" t="s">
        <v>81</v>
      </c>
      <c r="J106" s="1" t="n">
        <v>2</v>
      </c>
      <c r="K106" s="21" t="s">
        <v>82</v>
      </c>
      <c r="L106" s="1" t="s">
        <v>99</v>
      </c>
      <c r="M106" s="18" t="s">
        <v>100</v>
      </c>
      <c r="N106" s="18" t="s">
        <v>85</v>
      </c>
      <c r="O106" s="1" t="s">
        <v>101</v>
      </c>
      <c r="P106" s="18" t="s">
        <v>102</v>
      </c>
      <c r="Q106" s="21" t="s">
        <v>250</v>
      </c>
      <c r="R106" s="40" t="s">
        <v>397</v>
      </c>
      <c r="S106" s="26" t="s">
        <v>104</v>
      </c>
      <c r="T106" s="21" t="s">
        <v>90</v>
      </c>
      <c r="U106" s="18" t="n">
        <v>20210913</v>
      </c>
      <c r="V106" s="18" t="n">
        <v>20210914</v>
      </c>
      <c r="W106" s="18" t="s">
        <v>107</v>
      </c>
      <c r="X106" s="18" t="s">
        <v>107</v>
      </c>
      <c r="Y106" s="56" t="n">
        <v>735.6</v>
      </c>
      <c r="Z106" s="56" t="n">
        <v>2.1</v>
      </c>
      <c r="AA106" s="56" t="n">
        <v>1.98</v>
      </c>
      <c r="AB106" s="1" t="n">
        <v>30</v>
      </c>
      <c r="AC106" s="1" t="n">
        <f aca="false">AB106-(1.5+AF106)</f>
        <v>27.55</v>
      </c>
      <c r="AD106" s="1" t="n">
        <v>20210923</v>
      </c>
      <c r="AE106" s="27"/>
      <c r="AF106" s="56" t="n">
        <v>0.95</v>
      </c>
      <c r="AG106" s="1" t="n">
        <v>0.7</v>
      </c>
      <c r="AI106" s="1" t="n">
        <v>8</v>
      </c>
      <c r="AJ106" s="1" t="str">
        <f aca="false">VLOOKUP(AI106, Indexes!$A$2:$B$49, 2)</f>
        <v>ACTTGA</v>
      </c>
      <c r="AK106" s="18" t="n">
        <v>28</v>
      </c>
      <c r="AL106" s="18" t="n">
        <v>15</v>
      </c>
      <c r="AM106" s="18" t="n">
        <v>20211012</v>
      </c>
      <c r="AN106" s="1" t="s">
        <v>398</v>
      </c>
      <c r="BE106" s="1" t="str">
        <f aca="false">CONCATENATE("preprocessing/", A106, "/outputs/03hisat2_lpanamensis_v36/sno_gene_ID.count.xz")</f>
        <v>preprocessing/TMRC20092/outputs/03hisat2_lpanamensis_v36/sno_gene_ID.count.xz</v>
      </c>
      <c r="BF106" s="5"/>
      <c r="BG106" s="5"/>
      <c r="BO106" s="6" t="str">
        <f aca="false">CONCATENATE("preprocessing/", A106, "/outputs/40freebayes_lpanamensis_v36/all_tags.txt.xz")</f>
        <v>preprocessing/TMRC20092/outputs/40freebayes_lpanamensis_v36/all_tags.txt.xz</v>
      </c>
      <c r="BT106" s="1" t="s">
        <v>101</v>
      </c>
      <c r="BU106" s="1" t="s">
        <v>132</v>
      </c>
      <c r="BW106" s="1" t="s">
        <v>105</v>
      </c>
      <c r="BY106" s="1" t="s">
        <v>132</v>
      </c>
    </row>
    <row r="107" customFormat="false" ht="15" hidden="false" customHeight="false" outlineLevel="0" collapsed="false">
      <c r="B107" s="62" t="n">
        <v>14093</v>
      </c>
      <c r="C107" s="18" t="s">
        <v>76</v>
      </c>
      <c r="D107" s="1" t="s">
        <v>285</v>
      </c>
      <c r="E107" s="19" t="s">
        <v>78</v>
      </c>
      <c r="F107" s="62" t="n">
        <v>14093</v>
      </c>
      <c r="G107" s="20" t="s">
        <v>79</v>
      </c>
      <c r="H107" s="1" t="s">
        <v>80</v>
      </c>
      <c r="I107" s="1" t="s">
        <v>81</v>
      </c>
      <c r="J107" s="1" t="n">
        <v>2</v>
      </c>
      <c r="K107" s="21" t="s">
        <v>82</v>
      </c>
      <c r="L107" s="18" t="s">
        <v>83</v>
      </c>
      <c r="M107" s="18" t="s">
        <v>84</v>
      </c>
      <c r="N107" s="18" t="s">
        <v>85</v>
      </c>
      <c r="O107" s="1" t="s">
        <v>86</v>
      </c>
      <c r="P107" s="18" t="s">
        <v>87</v>
      </c>
      <c r="Q107" s="21" t="s">
        <v>250</v>
      </c>
      <c r="R107" s="40" t="s">
        <v>399</v>
      </c>
      <c r="S107" s="21" t="s">
        <v>89</v>
      </c>
      <c r="T107" s="21" t="s">
        <v>90</v>
      </c>
      <c r="U107" s="18" t="n">
        <v>20210913</v>
      </c>
      <c r="V107" s="18" t="n">
        <v>20210914</v>
      </c>
      <c r="W107" s="18" t="s">
        <v>107</v>
      </c>
      <c r="X107" s="18" t="s">
        <v>107</v>
      </c>
      <c r="Y107" s="56" t="n">
        <v>770.76</v>
      </c>
      <c r="Z107" s="56" t="n">
        <v>2.09</v>
      </c>
      <c r="AA107" s="56" t="n">
        <v>2.3</v>
      </c>
      <c r="AB107" s="1" t="n">
        <v>30</v>
      </c>
      <c r="AC107" s="1" t="n">
        <f aca="false">AB107-(1.5+AF107)</f>
        <v>27.59</v>
      </c>
      <c r="AD107" s="1" t="n">
        <v>20210923</v>
      </c>
      <c r="AE107" s="27"/>
      <c r="AF107" s="56" t="n">
        <v>0.91</v>
      </c>
      <c r="AG107" s="1" t="n">
        <v>0.7</v>
      </c>
      <c r="AI107" s="1" t="n">
        <v>9</v>
      </c>
      <c r="AJ107" s="1" t="str">
        <f aca="false">VLOOKUP(AI107, Indexes!$A$2:$B$49, 2)</f>
        <v>GATCAG</v>
      </c>
      <c r="AK107" s="18" t="n">
        <v>28</v>
      </c>
      <c r="AL107" s="18" t="n">
        <v>15</v>
      </c>
      <c r="AM107" s="18" t="n">
        <v>20211012</v>
      </c>
      <c r="BF107" s="5"/>
      <c r="BG107" s="5"/>
      <c r="BT107" s="1" t="s">
        <v>86</v>
      </c>
    </row>
    <row r="108" customFormat="false" ht="15" hidden="false" customHeight="false" outlineLevel="0" collapsed="false">
      <c r="A108" s="1" t="s">
        <v>400</v>
      </c>
      <c r="B108" s="63" t="n">
        <v>14093</v>
      </c>
      <c r="C108" s="18" t="s">
        <v>76</v>
      </c>
      <c r="D108" s="1" t="s">
        <v>301</v>
      </c>
      <c r="E108" s="19" t="s">
        <v>78</v>
      </c>
      <c r="F108" s="62" t="n">
        <v>14093</v>
      </c>
      <c r="G108" s="20" t="s">
        <v>79</v>
      </c>
      <c r="H108" s="1" t="s">
        <v>80</v>
      </c>
      <c r="I108" s="1" t="s">
        <v>81</v>
      </c>
      <c r="J108" s="1" t="n">
        <v>2</v>
      </c>
      <c r="K108" s="21" t="s">
        <v>82</v>
      </c>
      <c r="L108" s="18" t="s">
        <v>83</v>
      </c>
      <c r="M108" s="18" t="s">
        <v>84</v>
      </c>
      <c r="N108" s="18" t="s">
        <v>85</v>
      </c>
      <c r="O108" s="1" t="s">
        <v>86</v>
      </c>
      <c r="P108" s="18" t="s">
        <v>87</v>
      </c>
      <c r="Q108" s="21" t="s">
        <v>250</v>
      </c>
      <c r="R108" s="40" t="s">
        <v>399</v>
      </c>
      <c r="S108" s="21" t="s">
        <v>89</v>
      </c>
      <c r="T108" s="21" t="s">
        <v>90</v>
      </c>
      <c r="U108" s="18" t="n">
        <v>20210913</v>
      </c>
      <c r="V108" s="18" t="n">
        <v>20211111</v>
      </c>
      <c r="W108" s="18" t="n">
        <v>582</v>
      </c>
      <c r="X108" s="18" t="s">
        <v>85</v>
      </c>
      <c r="Y108" s="56" t="s">
        <v>107</v>
      </c>
      <c r="Z108" s="56" t="s">
        <v>107</v>
      </c>
      <c r="AA108" s="56" t="s">
        <v>107</v>
      </c>
      <c r="AB108" s="1" t="n">
        <v>30</v>
      </c>
      <c r="AC108" s="1" t="n">
        <f aca="false">AB108-(1.5+AF108)</f>
        <v>27.6</v>
      </c>
      <c r="AD108" s="1" t="n">
        <v>20211221</v>
      </c>
      <c r="AE108" s="1" t="n">
        <v>20211221</v>
      </c>
      <c r="AF108" s="56" t="n">
        <v>0.9</v>
      </c>
      <c r="AG108" s="1" t="n">
        <v>0.5</v>
      </c>
      <c r="AH108" s="1" t="s">
        <v>85</v>
      </c>
      <c r="AI108" s="1" t="n">
        <v>22</v>
      </c>
      <c r="AJ108" s="1" t="str">
        <f aca="false">VLOOKUP(AI108, Indexes!$A$2:$B$49, 2)</f>
        <v>CGTACG</v>
      </c>
      <c r="AK108" s="18" t="n">
        <v>28</v>
      </c>
      <c r="AL108" s="18" t="n">
        <v>15</v>
      </c>
      <c r="AM108" s="18" t="n">
        <v>20220103</v>
      </c>
      <c r="BE108" s="1" t="str">
        <f aca="false">CONCATENATE("preprocessing/", A108, "/outputs/03hisat2_lpanamensis_v36/sno_gene_ID.count.xz")</f>
        <v>preprocessing/TMRC20082/outputs/03hisat2_lpanamensis_v36/sno_gene_ID.count.xz</v>
      </c>
      <c r="BF108" s="5"/>
      <c r="BG108" s="5"/>
      <c r="BO108" s="6" t="str">
        <f aca="false">CONCATENATE("preprocessing/", A108, "/outputs/40freebayes_lpanamensis_v36/all_tags.txt.xz")</f>
        <v>preprocessing/TMRC20082/outputs/40freebayes_lpanamensis_v36/all_tags.txt.xz</v>
      </c>
      <c r="BT108" s="1" t="s">
        <v>86</v>
      </c>
      <c r="BU108" s="1" t="s">
        <v>95</v>
      </c>
      <c r="BW108" s="1" t="s">
        <v>336</v>
      </c>
      <c r="BY108" s="1" t="s">
        <v>95</v>
      </c>
    </row>
    <row r="109" customFormat="false" ht="15" hidden="false" customHeight="false" outlineLevel="0" collapsed="false">
      <c r="A109" s="1" t="s">
        <v>401</v>
      </c>
      <c r="B109" s="62" t="n">
        <v>14149</v>
      </c>
      <c r="C109" s="18" t="s">
        <v>76</v>
      </c>
      <c r="D109" s="1" t="s">
        <v>285</v>
      </c>
      <c r="E109" s="19" t="s">
        <v>78</v>
      </c>
      <c r="F109" s="62" t="n">
        <v>14149</v>
      </c>
      <c r="G109" s="20" t="s">
        <v>79</v>
      </c>
      <c r="H109" s="1" t="s">
        <v>80</v>
      </c>
      <c r="I109" s="1" t="s">
        <v>81</v>
      </c>
      <c r="J109" s="1" t="n">
        <v>2</v>
      </c>
      <c r="K109" s="21" t="s">
        <v>82</v>
      </c>
      <c r="L109" s="18" t="s">
        <v>83</v>
      </c>
      <c r="M109" s="18" t="s">
        <v>84</v>
      </c>
      <c r="N109" s="1" t="s">
        <v>85</v>
      </c>
      <c r="O109" s="1" t="s">
        <v>86</v>
      </c>
      <c r="P109" s="18" t="s">
        <v>87</v>
      </c>
      <c r="Q109" s="21" t="s">
        <v>250</v>
      </c>
      <c r="R109" s="36" t="s">
        <v>402</v>
      </c>
      <c r="S109" s="21" t="s">
        <v>89</v>
      </c>
      <c r="T109" s="21" t="s">
        <v>90</v>
      </c>
      <c r="U109" s="18" t="n">
        <v>20210913</v>
      </c>
      <c r="V109" s="18" t="n">
        <v>20210914</v>
      </c>
      <c r="W109" s="18" t="s">
        <v>107</v>
      </c>
      <c r="X109" s="18" t="s">
        <v>107</v>
      </c>
      <c r="Y109" s="56" t="n">
        <v>869.81</v>
      </c>
      <c r="Z109" s="56" t="n">
        <v>2.11</v>
      </c>
      <c r="AA109" s="56" t="n">
        <v>2.39</v>
      </c>
      <c r="AB109" s="1" t="n">
        <v>30</v>
      </c>
      <c r="AC109" s="1" t="n">
        <f aca="false">AB109-(1.5+AF109)</f>
        <v>27.7</v>
      </c>
      <c r="AD109" s="1" t="n">
        <v>20210930</v>
      </c>
      <c r="AE109" s="27"/>
      <c r="AF109" s="1" t="n">
        <v>0.8</v>
      </c>
      <c r="AG109" s="1" t="n">
        <v>0.7</v>
      </c>
      <c r="AI109" s="1" t="n">
        <v>18</v>
      </c>
      <c r="AJ109" s="1" t="str">
        <f aca="false">VLOOKUP(AI109, Indexes!$A$2:$B$49, 2)</f>
        <v>GTCCGC</v>
      </c>
      <c r="AK109" s="18" t="n">
        <v>28</v>
      </c>
      <c r="AL109" s="18" t="n">
        <v>15</v>
      </c>
      <c r="AM109" s="18" t="n">
        <v>20211012</v>
      </c>
      <c r="BE109" s="1" t="str">
        <f aca="false">CONCATENATE("preprocessing/", A109, "/outputs/03hisat2_lpanamensis_v36/sno_gene_ID.count.xz")</f>
        <v>preprocessing/TMRC20102/outputs/03hisat2_lpanamensis_v36/sno_gene_ID.count.xz</v>
      </c>
      <c r="BF109" s="5"/>
      <c r="BG109" s="5"/>
      <c r="BO109" s="6" t="str">
        <f aca="false">CONCATENATE("preprocessing/", A109, "/outputs/40freebayes_lpanamensis_v36/all_tags.txt.xz")</f>
        <v>preprocessing/TMRC20102/outputs/40freebayes_lpanamensis_v36/all_tags.txt.xz</v>
      </c>
      <c r="BT109" s="1" t="s">
        <v>86</v>
      </c>
      <c r="BU109" s="1" t="s">
        <v>95</v>
      </c>
      <c r="BW109" s="1" t="s">
        <v>222</v>
      </c>
      <c r="BY109" s="1" t="s">
        <v>95</v>
      </c>
    </row>
    <row r="110" customFormat="false" ht="15" hidden="false" customHeight="false" outlineLevel="0" collapsed="false">
      <c r="A110" s="1" t="s">
        <v>403</v>
      </c>
      <c r="B110" s="62" t="n">
        <v>14096</v>
      </c>
      <c r="C110" s="18" t="s">
        <v>76</v>
      </c>
      <c r="D110" s="1" t="s">
        <v>285</v>
      </c>
      <c r="E110" s="19" t="s">
        <v>78</v>
      </c>
      <c r="F110" s="62" t="n">
        <v>14096</v>
      </c>
      <c r="G110" s="20" t="s">
        <v>79</v>
      </c>
      <c r="H110" s="1" t="s">
        <v>80</v>
      </c>
      <c r="I110" s="1" t="s">
        <v>81</v>
      </c>
      <c r="J110" s="1" t="n">
        <v>2</v>
      </c>
      <c r="K110" s="21" t="s">
        <v>82</v>
      </c>
      <c r="L110" s="18" t="s">
        <v>83</v>
      </c>
      <c r="M110" s="18" t="s">
        <v>84</v>
      </c>
      <c r="N110" s="18" t="s">
        <v>85</v>
      </c>
      <c r="O110" s="1" t="s">
        <v>86</v>
      </c>
      <c r="P110" s="18" t="s">
        <v>87</v>
      </c>
      <c r="Q110" s="21" t="s">
        <v>250</v>
      </c>
      <c r="R110" s="40" t="s">
        <v>219</v>
      </c>
      <c r="S110" s="21" t="s">
        <v>89</v>
      </c>
      <c r="T110" s="21" t="s">
        <v>90</v>
      </c>
      <c r="U110" s="18" t="n">
        <v>20210913</v>
      </c>
      <c r="V110" s="18" t="n">
        <v>20210914</v>
      </c>
      <c r="W110" s="18" t="s">
        <v>107</v>
      </c>
      <c r="X110" s="18" t="s">
        <v>107</v>
      </c>
      <c r="Y110" s="56" t="n">
        <v>713.15</v>
      </c>
      <c r="Z110" s="56" t="n">
        <v>2.1</v>
      </c>
      <c r="AA110" s="56" t="n">
        <v>1.34</v>
      </c>
      <c r="AB110" s="1" t="n">
        <v>30</v>
      </c>
      <c r="AC110" s="1" t="n">
        <f aca="false">AB110-(1.5+AF110)</f>
        <v>27.52</v>
      </c>
      <c r="AD110" s="1" t="n">
        <v>20210923</v>
      </c>
      <c r="AE110" s="27"/>
      <c r="AF110" s="56" t="n">
        <v>0.98</v>
      </c>
      <c r="AG110" s="1" t="n">
        <v>0.7</v>
      </c>
      <c r="AI110" s="1" t="n">
        <v>10</v>
      </c>
      <c r="AJ110" s="1" t="str">
        <f aca="false">VLOOKUP(AI110, Indexes!$A$2:$B$49, 2)</f>
        <v>TAGCTT</v>
      </c>
      <c r="AK110" s="18" t="n">
        <v>28</v>
      </c>
      <c r="AL110" s="18" t="n">
        <v>15</v>
      </c>
      <c r="AM110" s="18" t="n">
        <v>20211012</v>
      </c>
      <c r="BE110" s="1" t="str">
        <f aca="false">CONCATENATE("preprocessing/", A110, "/outputs/03hisat2_lpanamensis_v36/sno_gene_ID.count.xz")</f>
        <v>preprocessing/TMRC20099/outputs/03hisat2_lpanamensis_v36/sno_gene_ID.count.xz</v>
      </c>
      <c r="BF110" s="5"/>
      <c r="BG110" s="5"/>
      <c r="BO110" s="6" t="str">
        <f aca="false">CONCATENATE("preprocessing/", A110, "/outputs/40freebayes_lpanamensis_v36/all_tags.txt.xz")</f>
        <v>preprocessing/TMRC20099/outputs/40freebayes_lpanamensis_v36/all_tags.txt.xz</v>
      </c>
      <c r="BT110" s="1" t="s">
        <v>86</v>
      </c>
      <c r="BU110" s="1" t="s">
        <v>95</v>
      </c>
      <c r="BW110" s="1" t="s">
        <v>222</v>
      </c>
      <c r="BY110" s="1" t="s">
        <v>95</v>
      </c>
    </row>
    <row r="111" customFormat="false" ht="15" hidden="false" customHeight="false" outlineLevel="0" collapsed="false">
      <c r="A111" s="1" t="s">
        <v>404</v>
      </c>
      <c r="B111" s="62" t="n">
        <v>14103</v>
      </c>
      <c r="C111" s="18" t="s">
        <v>76</v>
      </c>
      <c r="D111" s="1" t="s">
        <v>285</v>
      </c>
      <c r="E111" s="19" t="s">
        <v>78</v>
      </c>
      <c r="F111" s="62" t="n">
        <v>14103</v>
      </c>
      <c r="G111" s="20" t="s">
        <v>79</v>
      </c>
      <c r="H111" s="1" t="s">
        <v>80</v>
      </c>
      <c r="I111" s="1" t="s">
        <v>81</v>
      </c>
      <c r="J111" s="1" t="n">
        <v>2</v>
      </c>
      <c r="K111" s="21" t="s">
        <v>82</v>
      </c>
      <c r="L111" s="18" t="s">
        <v>83</v>
      </c>
      <c r="M111" s="18" t="s">
        <v>84</v>
      </c>
      <c r="N111" s="18" t="s">
        <v>85</v>
      </c>
      <c r="O111" s="1" t="s">
        <v>86</v>
      </c>
      <c r="P111" s="18" t="s">
        <v>87</v>
      </c>
      <c r="Q111" s="21" t="s">
        <v>250</v>
      </c>
      <c r="R111" s="40" t="s">
        <v>405</v>
      </c>
      <c r="S111" s="21" t="s">
        <v>89</v>
      </c>
      <c r="T111" s="21" t="s">
        <v>90</v>
      </c>
      <c r="U111" s="18" t="n">
        <v>20210913</v>
      </c>
      <c r="V111" s="18" t="n">
        <v>20210914</v>
      </c>
      <c r="W111" s="18" t="s">
        <v>107</v>
      </c>
      <c r="X111" s="18" t="s">
        <v>107</v>
      </c>
      <c r="Y111" s="56" t="n">
        <v>779.15</v>
      </c>
      <c r="Z111" s="56" t="n">
        <v>2.12</v>
      </c>
      <c r="AA111" s="56" t="n">
        <v>2.37</v>
      </c>
      <c r="AB111" s="1" t="n">
        <v>30</v>
      </c>
      <c r="AC111" s="1" t="n">
        <f aca="false">AB111-(1.5+AF111)</f>
        <v>27.6</v>
      </c>
      <c r="AD111" s="1" t="n">
        <v>20210923</v>
      </c>
      <c r="AE111" s="27"/>
      <c r="AF111" s="56" t="n">
        <v>0.9</v>
      </c>
      <c r="AG111" s="1" t="n">
        <v>0.7</v>
      </c>
      <c r="AI111" s="18" t="n">
        <v>11</v>
      </c>
      <c r="AJ111" s="1" t="str">
        <f aca="false">VLOOKUP(AI111, Indexes!$A$2:$B$49, 2)</f>
        <v>GGCTAC</v>
      </c>
      <c r="AK111" s="18" t="n">
        <v>28</v>
      </c>
      <c r="AL111" s="18" t="n">
        <v>15</v>
      </c>
      <c r="AM111" s="18" t="n">
        <v>20211012</v>
      </c>
      <c r="BE111" s="1" t="str">
        <f aca="false">CONCATENATE("preprocessing/", A111, "/outputs/03hisat2_lpanamensis_v36/sno_gene_ID.count.xz")</f>
        <v>preprocessing/TMRC20100/outputs/03hisat2_lpanamensis_v36/sno_gene_ID.count.xz</v>
      </c>
      <c r="BF111" s="5"/>
      <c r="BG111" s="5"/>
      <c r="BO111" s="6" t="str">
        <f aca="false">CONCATENATE("preprocessing/", A111, "/outputs/40freebayes_lpanamensis_v36/all_tags.txt.xz")</f>
        <v>preprocessing/TMRC20100/outputs/40freebayes_lpanamensis_v36/all_tags.txt.xz</v>
      </c>
      <c r="BT111" s="1" t="s">
        <v>86</v>
      </c>
      <c r="BU111" s="1" t="s">
        <v>95</v>
      </c>
      <c r="BW111" s="1" t="s">
        <v>222</v>
      </c>
      <c r="BY111" s="1" t="s">
        <v>95</v>
      </c>
    </row>
    <row r="112" customFormat="false" ht="15" hidden="false" customHeight="false" outlineLevel="0" collapsed="false">
      <c r="A112" s="1" t="s">
        <v>406</v>
      </c>
      <c r="B112" s="64" t="n">
        <v>12479</v>
      </c>
      <c r="C112" s="18" t="s">
        <v>76</v>
      </c>
      <c r="D112" s="1" t="s">
        <v>285</v>
      </c>
      <c r="E112" s="19" t="s">
        <v>78</v>
      </c>
      <c r="F112" s="64" t="n">
        <v>12479</v>
      </c>
      <c r="G112" s="20" t="s">
        <v>79</v>
      </c>
      <c r="H112" s="1" t="s">
        <v>80</v>
      </c>
      <c r="I112" s="1" t="s">
        <v>81</v>
      </c>
      <c r="J112" s="1" t="n">
        <v>2</v>
      </c>
      <c r="K112" s="21" t="s">
        <v>82</v>
      </c>
      <c r="L112" s="1" t="s">
        <v>99</v>
      </c>
      <c r="M112" s="18" t="s">
        <v>100</v>
      </c>
      <c r="N112" s="21" t="s">
        <v>85</v>
      </c>
      <c r="O112" s="1" t="s">
        <v>317</v>
      </c>
      <c r="P112" s="18" t="s">
        <v>318</v>
      </c>
      <c r="Q112" s="21" t="s">
        <v>250</v>
      </c>
      <c r="R112" s="40" t="s">
        <v>407</v>
      </c>
      <c r="S112" s="26" t="s">
        <v>104</v>
      </c>
      <c r="T112" s="21" t="s">
        <v>90</v>
      </c>
      <c r="U112" s="18" t="n">
        <v>20210913</v>
      </c>
      <c r="V112" s="18" t="n">
        <v>20210914</v>
      </c>
      <c r="W112" s="18" t="s">
        <v>107</v>
      </c>
      <c r="X112" s="18" t="s">
        <v>107</v>
      </c>
      <c r="Y112" s="56" t="n">
        <v>676.26</v>
      </c>
      <c r="Z112" s="56" t="n">
        <v>2.08</v>
      </c>
      <c r="AA112" s="56" t="n">
        <v>2.31</v>
      </c>
      <c r="AB112" s="1" t="n">
        <v>30</v>
      </c>
      <c r="AC112" s="1" t="n">
        <f aca="false">AB112-(1.5+AF112)</f>
        <v>27.46</v>
      </c>
      <c r="AD112" s="1" t="n">
        <v>20210923</v>
      </c>
      <c r="AE112" s="27"/>
      <c r="AF112" s="56" t="n">
        <v>1.04</v>
      </c>
      <c r="AG112" s="1" t="n">
        <v>0.7</v>
      </c>
      <c r="AI112" s="1" t="n">
        <v>12</v>
      </c>
      <c r="AJ112" s="1" t="str">
        <f aca="false">VLOOKUP(AI112, Indexes!$A$2:$B$49, 2)</f>
        <v>CTTGTA</v>
      </c>
      <c r="AK112" s="18" t="n">
        <v>28</v>
      </c>
      <c r="AL112" s="18" t="n">
        <v>15</v>
      </c>
      <c r="AM112" s="18" t="n">
        <v>20211012</v>
      </c>
      <c r="BE112" s="1" t="str">
        <f aca="false">CONCATENATE("preprocessing/", A112, "/outputs/03hisat2_lpanamensis_v36/sno_gene_ID.count.xz")</f>
        <v>preprocessing/TMRC20091/outputs/03hisat2_lpanamensis_v36/sno_gene_ID.count.xz</v>
      </c>
      <c r="BF112" s="5"/>
      <c r="BG112" s="5"/>
      <c r="BO112" s="6" t="str">
        <f aca="false">CONCATENATE("preprocessing/", A112, "/outputs/40freebayes_lpanamensis_v36/all_tags.txt.xz")</f>
        <v>preprocessing/TMRC20091/outputs/40freebayes_lpanamensis_v36/all_tags.txt.xz</v>
      </c>
      <c r="BT112" s="33" t="s">
        <v>317</v>
      </c>
      <c r="BU112" s="50" t="s">
        <v>132</v>
      </c>
      <c r="BV112" s="1" t="s">
        <v>408</v>
      </c>
      <c r="BW112" s="1" t="s">
        <v>105</v>
      </c>
      <c r="BY112" s="1" t="s">
        <v>132</v>
      </c>
    </row>
    <row r="113" customFormat="false" ht="15" hidden="false" customHeight="false" outlineLevel="0" collapsed="false">
      <c r="A113" s="1" t="s">
        <v>409</v>
      </c>
      <c r="B113" s="64" t="n">
        <v>4700</v>
      </c>
      <c r="C113" s="18" t="s">
        <v>76</v>
      </c>
      <c r="D113" s="1" t="s">
        <v>285</v>
      </c>
      <c r="E113" s="19" t="s">
        <v>78</v>
      </c>
      <c r="F113" s="64" t="n">
        <v>4700</v>
      </c>
      <c r="G113" s="20" t="s">
        <v>79</v>
      </c>
      <c r="H113" s="1" t="s">
        <v>80</v>
      </c>
      <c r="I113" s="1" t="s">
        <v>81</v>
      </c>
      <c r="J113" s="1" t="n">
        <v>2</v>
      </c>
      <c r="K113" s="21" t="s">
        <v>82</v>
      </c>
      <c r="L113" s="18" t="s">
        <v>83</v>
      </c>
      <c r="M113" s="18" t="s">
        <v>84</v>
      </c>
      <c r="N113" s="21" t="s">
        <v>85</v>
      </c>
      <c r="O113" s="1" t="s">
        <v>317</v>
      </c>
      <c r="P113" s="18" t="s">
        <v>318</v>
      </c>
      <c r="Q113" s="21" t="s">
        <v>250</v>
      </c>
      <c r="R113" s="40" t="s">
        <v>286</v>
      </c>
      <c r="S113" s="26" t="s">
        <v>104</v>
      </c>
      <c r="T113" s="21" t="s">
        <v>90</v>
      </c>
      <c r="U113" s="18" t="n">
        <v>20210913</v>
      </c>
      <c r="V113" s="18" t="n">
        <v>20210914</v>
      </c>
      <c r="W113" s="18" t="s">
        <v>107</v>
      </c>
      <c r="X113" s="18" t="s">
        <v>107</v>
      </c>
      <c r="Y113" s="56" t="n">
        <v>645.96</v>
      </c>
      <c r="Z113" s="56" t="n">
        <v>2.2</v>
      </c>
      <c r="AA113" s="56" t="n">
        <v>2.08</v>
      </c>
      <c r="AB113" s="1" t="n">
        <v>30</v>
      </c>
      <c r="AC113" s="1" t="n">
        <f aca="false">AB113-(1.5+AF113)</f>
        <v>27.42</v>
      </c>
      <c r="AD113" s="1" t="n">
        <v>20210930</v>
      </c>
      <c r="AE113" s="27"/>
      <c r="AF113" s="56" t="n">
        <v>1.08</v>
      </c>
      <c r="AG113" s="56" t="n">
        <v>0.7</v>
      </c>
      <c r="AI113" s="1" t="n">
        <v>23</v>
      </c>
      <c r="AJ113" s="1" t="str">
        <f aca="false">VLOOKUP(AI113, Indexes!$A$2:$B$49, 2)</f>
        <v>GAGTGG</v>
      </c>
      <c r="AK113" s="18" t="n">
        <v>28</v>
      </c>
      <c r="AL113" s="18" t="n">
        <v>15</v>
      </c>
      <c r="AM113" s="18" t="n">
        <v>20211012</v>
      </c>
      <c r="BE113" s="1" t="str">
        <f aca="false">CONCATENATE("preprocessing/", A113, "/outputs/03hisat2_lpanamensis_v36/sno_gene_ID.count.xz")</f>
        <v>preprocessing/TMRC20084/outputs/03hisat2_lpanamensis_v36/sno_gene_ID.count.xz</v>
      </c>
      <c r="BF113" s="5"/>
      <c r="BG113" s="5"/>
      <c r="BO113" s="6" t="str">
        <f aca="false">CONCATENATE("preprocessing/", A113, "/outputs/40freebayes_lpanamensis_v36/all_tags.txt.xz")</f>
        <v>preprocessing/TMRC20084/outputs/40freebayes_lpanamensis_v36/all_tags.txt.xz</v>
      </c>
      <c r="BT113" s="1" t="s">
        <v>317</v>
      </c>
      <c r="BU113" s="2" t="s">
        <v>192</v>
      </c>
      <c r="BV113" s="1" t="s">
        <v>410</v>
      </c>
      <c r="BW113" s="1" t="s">
        <v>193</v>
      </c>
      <c r="BY113" s="1" t="s">
        <v>192</v>
      </c>
    </row>
    <row r="114" customFormat="false" ht="15" hidden="false" customHeight="false" outlineLevel="0" collapsed="false">
      <c r="A114" s="1" t="s">
        <v>411</v>
      </c>
      <c r="B114" s="64" t="n">
        <v>10070</v>
      </c>
      <c r="C114" s="18" t="s">
        <v>76</v>
      </c>
      <c r="D114" s="1" t="s">
        <v>285</v>
      </c>
      <c r="E114" s="19" t="s">
        <v>78</v>
      </c>
      <c r="F114" s="64" t="n">
        <v>10070</v>
      </c>
      <c r="G114" s="20" t="s">
        <v>79</v>
      </c>
      <c r="H114" s="1" t="s">
        <v>80</v>
      </c>
      <c r="I114" s="1" t="s">
        <v>81</v>
      </c>
      <c r="J114" s="1" t="n">
        <v>2</v>
      </c>
      <c r="K114" s="21" t="s">
        <v>82</v>
      </c>
      <c r="L114" s="18" t="s">
        <v>83</v>
      </c>
      <c r="M114" s="18" t="s">
        <v>84</v>
      </c>
      <c r="N114" s="21" t="s">
        <v>85</v>
      </c>
      <c r="O114" s="1" t="s">
        <v>101</v>
      </c>
      <c r="P114" s="18" t="s">
        <v>102</v>
      </c>
      <c r="Q114" s="21" t="s">
        <v>250</v>
      </c>
      <c r="R114" s="40" t="s">
        <v>215</v>
      </c>
      <c r="S114" s="26" t="s">
        <v>104</v>
      </c>
      <c r="T114" s="21" t="s">
        <v>90</v>
      </c>
      <c r="U114" s="18" t="n">
        <v>20210913</v>
      </c>
      <c r="V114" s="18" t="n">
        <v>20210914</v>
      </c>
      <c r="W114" s="18" t="s">
        <v>107</v>
      </c>
      <c r="X114" s="18" t="s">
        <v>107</v>
      </c>
      <c r="Y114" s="56" t="n">
        <v>341.38</v>
      </c>
      <c r="Z114" s="56" t="n">
        <v>2.16</v>
      </c>
      <c r="AA114" s="56" t="n">
        <v>2.06</v>
      </c>
      <c r="AB114" s="1" t="n">
        <v>30</v>
      </c>
      <c r="AC114" s="1" t="n">
        <f aca="false">AB114-(1.5+AF114)</f>
        <v>26.45</v>
      </c>
      <c r="AD114" s="1" t="n">
        <v>20210930</v>
      </c>
      <c r="AE114" s="27"/>
      <c r="AF114" s="56" t="n">
        <v>2.05</v>
      </c>
      <c r="AG114" s="56" t="n">
        <v>0.7</v>
      </c>
      <c r="AI114" s="1" t="n">
        <v>25</v>
      </c>
      <c r="AJ114" s="1" t="str">
        <f aca="false">VLOOKUP(AI114, Indexes!$A$2:$B$49, 2)</f>
        <v>ACTGAT</v>
      </c>
      <c r="AK114" s="18" t="n">
        <v>28</v>
      </c>
      <c r="AL114" s="18" t="n">
        <v>15</v>
      </c>
      <c r="AM114" s="18" t="n">
        <v>20211012</v>
      </c>
      <c r="BE114" s="1" t="str">
        <f aca="false">CONCATENATE("preprocessing/", A114, "/outputs/03hisat2_lpanamensis_v36/sno_gene_ID.count.xz")</f>
        <v>preprocessing/TMRC20087/outputs/03hisat2_lpanamensis_v36/sno_gene_ID.count.xz</v>
      </c>
      <c r="BF114" s="5"/>
      <c r="BG114" s="5"/>
      <c r="BO114" s="6" t="str">
        <f aca="false">CONCATENATE("preprocessing/", A114, "/outputs/40freebayes_lpanamensis_v36/all_tags.txt.xz")</f>
        <v>preprocessing/TMRC20087/outputs/40freebayes_lpanamensis_v36/all_tags.txt.xz</v>
      </c>
      <c r="BT114" s="1" t="s">
        <v>101</v>
      </c>
      <c r="BU114" s="1" t="s">
        <v>132</v>
      </c>
      <c r="BW114" s="1" t="s">
        <v>105</v>
      </c>
      <c r="BY114" s="1" t="s">
        <v>132</v>
      </c>
    </row>
    <row r="115" customFormat="false" ht="15" hidden="false" customHeight="false" outlineLevel="0" collapsed="false">
      <c r="A115" s="1" t="s">
        <v>412</v>
      </c>
      <c r="B115" s="64" t="n">
        <v>3117</v>
      </c>
      <c r="C115" s="18" t="s">
        <v>76</v>
      </c>
      <c r="D115" s="1" t="s">
        <v>285</v>
      </c>
      <c r="E115" s="19" t="s">
        <v>78</v>
      </c>
      <c r="F115" s="64" t="n">
        <v>3117</v>
      </c>
      <c r="G115" s="20" t="s">
        <v>79</v>
      </c>
      <c r="H115" s="1" t="s">
        <v>80</v>
      </c>
      <c r="I115" s="1" t="s">
        <v>81</v>
      </c>
      <c r="J115" s="1" t="n">
        <v>2</v>
      </c>
      <c r="K115" s="21" t="s">
        <v>82</v>
      </c>
      <c r="L115" s="18" t="s">
        <v>83</v>
      </c>
      <c r="M115" s="18" t="s">
        <v>84</v>
      </c>
      <c r="N115" s="21" t="s">
        <v>85</v>
      </c>
      <c r="O115" s="1" t="s">
        <v>317</v>
      </c>
      <c r="P115" s="18" t="s">
        <v>318</v>
      </c>
      <c r="Q115" s="21" t="s">
        <v>250</v>
      </c>
      <c r="R115" s="40" t="s">
        <v>380</v>
      </c>
      <c r="S115" s="26" t="s">
        <v>104</v>
      </c>
      <c r="T115" s="21" t="s">
        <v>90</v>
      </c>
      <c r="U115" s="1" t="n">
        <v>20210929</v>
      </c>
      <c r="V115" s="1" t="n">
        <v>20210929</v>
      </c>
      <c r="W115" s="18" t="s">
        <v>107</v>
      </c>
      <c r="X115" s="18" t="s">
        <v>107</v>
      </c>
      <c r="Y115" s="56" t="n">
        <v>87.37</v>
      </c>
      <c r="Z115" s="56" t="n">
        <v>2.11</v>
      </c>
      <c r="AA115" s="56" t="n">
        <v>2.22</v>
      </c>
      <c r="AB115" s="1" t="n">
        <v>30</v>
      </c>
      <c r="AC115" s="1" t="n">
        <f aca="false">AB115-(1.5+AF115)</f>
        <v>20.49</v>
      </c>
      <c r="AD115" s="1" t="n">
        <v>20211006</v>
      </c>
      <c r="AE115" s="27"/>
      <c r="AF115" s="56" t="n">
        <v>8.01</v>
      </c>
      <c r="AG115" s="56" t="n">
        <v>0.7</v>
      </c>
      <c r="AI115" s="1" t="n">
        <v>9</v>
      </c>
      <c r="AJ115" s="1" t="str">
        <f aca="false">VLOOKUP(AI115, Indexes!$A$2:$B$49, 2)</f>
        <v>GATCAG</v>
      </c>
      <c r="AK115" s="18" t="n">
        <v>28</v>
      </c>
      <c r="AL115" s="18" t="n">
        <v>15</v>
      </c>
      <c r="AM115" s="18" t="n">
        <v>20211012</v>
      </c>
      <c r="AW115" s="57" t="n">
        <v>25948351</v>
      </c>
      <c r="AX115" s="57" t="n">
        <v>23566258</v>
      </c>
      <c r="AY115" s="24" t="n">
        <f aca="false">AX115/AW115</f>
        <v>0.908198675129684</v>
      </c>
      <c r="AZ115" s="1" t="str">
        <f aca="false">CONCATENATE("preprocessing/",A115, "/outputs/salmon_lpanamensis_v36/quant.sf")</f>
        <v>preprocessing/TMRC20103/outputs/salmon_lpanamensis_v36/quant.sf</v>
      </c>
      <c r="BE115" s="1" t="str">
        <f aca="false">CONCATENATE("preprocessing/", A115, "/outputs/03hisat2_lpanamensis_v36/sno_gene_ID.count.xz")</f>
        <v>preprocessing/TMRC20103/outputs/03hisat2_lpanamensis_v36/sno_gene_ID.count.xz</v>
      </c>
      <c r="BF115" s="57" t="n">
        <v>20534220</v>
      </c>
      <c r="BG115" s="57" t="n">
        <v>1471573</v>
      </c>
      <c r="BH115" s="24" t="n">
        <f aca="false">(BG115+BF115)/AX115</f>
        <v>0.933783929548764</v>
      </c>
      <c r="BO115" s="6" t="str">
        <f aca="false">CONCATENATE("preprocessing/", A115, "/outputs/40freebayes_lpanamensis_v36/all_tags.txt.xz")</f>
        <v>preprocessing/TMRC20103/outputs/40freebayes_lpanamensis_v36/all_tags.txt.xz</v>
      </c>
      <c r="BT115" s="1" t="s">
        <v>317</v>
      </c>
      <c r="BU115" s="1" t="s">
        <v>192</v>
      </c>
      <c r="BW115" s="1" t="s">
        <v>193</v>
      </c>
      <c r="BY115" s="1" t="s">
        <v>192</v>
      </c>
    </row>
    <row r="116" customFormat="false" ht="15" hidden="false" customHeight="false" outlineLevel="0" collapsed="false">
      <c r="A116" s="1" t="s">
        <v>413</v>
      </c>
      <c r="B116" s="64" t="n">
        <v>4810</v>
      </c>
      <c r="C116" s="18" t="s">
        <v>76</v>
      </c>
      <c r="D116" s="1" t="s">
        <v>285</v>
      </c>
      <c r="E116" s="19" t="s">
        <v>78</v>
      </c>
      <c r="F116" s="64" t="n">
        <v>4810</v>
      </c>
      <c r="G116" s="20" t="s">
        <v>79</v>
      </c>
      <c r="H116" s="1" t="s">
        <v>80</v>
      </c>
      <c r="I116" s="1" t="s">
        <v>81</v>
      </c>
      <c r="J116" s="1" t="n">
        <v>2</v>
      </c>
      <c r="K116" s="21" t="s">
        <v>82</v>
      </c>
      <c r="L116" s="18" t="s">
        <v>83</v>
      </c>
      <c r="M116" s="18" t="s">
        <v>84</v>
      </c>
      <c r="N116" s="21" t="s">
        <v>85</v>
      </c>
      <c r="O116" s="1" t="s">
        <v>86</v>
      </c>
      <c r="P116" s="18" t="s">
        <v>87</v>
      </c>
      <c r="Q116" s="21" t="s">
        <v>250</v>
      </c>
      <c r="R116" s="36" t="s">
        <v>361</v>
      </c>
      <c r="S116" s="21" t="s">
        <v>89</v>
      </c>
      <c r="T116" s="21" t="s">
        <v>90</v>
      </c>
      <c r="U116" s="1" t="n">
        <v>20210929</v>
      </c>
      <c r="V116" s="1" t="n">
        <v>20210929</v>
      </c>
      <c r="W116" s="18" t="s">
        <v>107</v>
      </c>
      <c r="X116" s="18" t="s">
        <v>107</v>
      </c>
      <c r="Y116" s="56" t="n">
        <v>417.04</v>
      </c>
      <c r="Z116" s="56" t="n">
        <v>2.09</v>
      </c>
      <c r="AA116" s="56" t="n">
        <v>2.38</v>
      </c>
      <c r="AB116" s="1" t="n">
        <v>30</v>
      </c>
      <c r="AC116" s="1" t="n">
        <f aca="false">AB116-(1.5+AF116)</f>
        <v>26.82</v>
      </c>
      <c r="AD116" s="1" t="n">
        <v>20211006</v>
      </c>
      <c r="AE116" s="27"/>
      <c r="AF116" s="56" t="n">
        <v>1.68</v>
      </c>
      <c r="AG116" s="56" t="n">
        <v>0.7</v>
      </c>
      <c r="AI116" s="1" t="n">
        <v>10</v>
      </c>
      <c r="AJ116" s="1" t="str">
        <f aca="false">VLOOKUP(AI116, Indexes!$A$2:$B$49, 2)</f>
        <v>TAGCTT</v>
      </c>
      <c r="AK116" s="18" t="n">
        <v>28</v>
      </c>
      <c r="AL116" s="18" t="n">
        <v>15</v>
      </c>
      <c r="AM116" s="18" t="n">
        <v>20211012</v>
      </c>
      <c r="AW116" s="57" t="n">
        <v>30457419</v>
      </c>
      <c r="AX116" s="57" t="n">
        <v>27455297</v>
      </c>
      <c r="AY116" s="24" t="n">
        <f aca="false">AX116/AW116</f>
        <v>0.901432160092095</v>
      </c>
      <c r="AZ116" s="1" t="str">
        <f aca="false">CONCATENATE("preprocessing/",A116, "/outputs/salmon_lpanamensis_v36/quant.sf")</f>
        <v>preprocessing/TMRC20104/outputs/salmon_lpanamensis_v36/quant.sf</v>
      </c>
      <c r="BE116" s="1" t="str">
        <f aca="false">CONCATENATE("preprocessing/", A116, "/outputs/03hisat2_lpanamensis_v36/sno_gene_ID.count.xz")</f>
        <v>preprocessing/TMRC20104/outputs/03hisat2_lpanamensis_v36/sno_gene_ID.count.xz</v>
      </c>
      <c r="BF116" s="57" t="n">
        <v>22557010</v>
      </c>
      <c r="BG116" s="57" t="n">
        <v>1402596</v>
      </c>
      <c r="BH116" s="24" t="n">
        <f aca="false">(BG116+BF116)/AX116</f>
        <v>0.872676991984461</v>
      </c>
      <c r="BO116" s="6" t="str">
        <f aca="false">CONCATENATE("preprocessing/", A116, "/outputs/40freebayes_lpanamensis_v36/all_tags.txt.xz")</f>
        <v>preprocessing/TMRC20104/outputs/40freebayes_lpanamensis_v36/all_tags.txt.xz</v>
      </c>
      <c r="BT116" s="1" t="s">
        <v>86</v>
      </c>
      <c r="BU116" s="1" t="s">
        <v>95</v>
      </c>
      <c r="BW116" s="1" t="s">
        <v>222</v>
      </c>
      <c r="BY116" s="1" t="s">
        <v>95</v>
      </c>
    </row>
    <row r="117" customFormat="false" ht="15" hidden="false" customHeight="false" outlineLevel="0" collapsed="false">
      <c r="A117" s="1" t="s">
        <v>414</v>
      </c>
      <c r="B117" s="64" t="n">
        <v>5986</v>
      </c>
      <c r="C117" s="18" t="s">
        <v>76</v>
      </c>
      <c r="D117" s="1" t="s">
        <v>285</v>
      </c>
      <c r="E117" s="19" t="s">
        <v>78</v>
      </c>
      <c r="F117" s="64" t="n">
        <v>5986</v>
      </c>
      <c r="G117" s="20" t="s">
        <v>79</v>
      </c>
      <c r="H117" s="1" t="s">
        <v>80</v>
      </c>
      <c r="I117" s="1" t="s">
        <v>81</v>
      </c>
      <c r="J117" s="1" t="n">
        <v>2</v>
      </c>
      <c r="K117" s="21" t="s">
        <v>82</v>
      </c>
      <c r="L117" s="18" t="s">
        <v>83</v>
      </c>
      <c r="M117" s="18" t="s">
        <v>84</v>
      </c>
      <c r="N117" s="18" t="s">
        <v>85</v>
      </c>
      <c r="O117" s="1" t="s">
        <v>101</v>
      </c>
      <c r="P117" s="18" t="s">
        <v>102</v>
      </c>
      <c r="Q117" s="21" t="s">
        <v>250</v>
      </c>
      <c r="R117" s="40" t="s">
        <v>334</v>
      </c>
      <c r="S117" s="26" t="s">
        <v>104</v>
      </c>
      <c r="T117" s="21" t="s">
        <v>90</v>
      </c>
      <c r="U117" s="18" t="n">
        <v>20210913</v>
      </c>
      <c r="V117" s="18" t="n">
        <v>20210914</v>
      </c>
      <c r="W117" s="18" t="s">
        <v>107</v>
      </c>
      <c r="X117" s="18" t="s">
        <v>107</v>
      </c>
      <c r="Y117" s="1" t="n">
        <v>1045.94</v>
      </c>
      <c r="Z117" s="56" t="n">
        <v>2.18</v>
      </c>
      <c r="AA117" s="56" t="n">
        <v>2.42</v>
      </c>
      <c r="AB117" s="1" t="n">
        <v>30</v>
      </c>
      <c r="AC117" s="1" t="n">
        <f aca="false">AB117-(1.5+AF117)</f>
        <v>27.83</v>
      </c>
      <c r="AD117" s="1" t="n">
        <v>20210930</v>
      </c>
      <c r="AE117" s="27"/>
      <c r="AF117" s="1" t="n">
        <v>0.67</v>
      </c>
      <c r="AG117" s="1" t="n">
        <v>0.7</v>
      </c>
      <c r="AI117" s="1" t="n">
        <v>27</v>
      </c>
      <c r="AJ117" s="1" t="str">
        <f aca="false">VLOOKUP(AI117, Indexes!$A$2:$B$49, 2)</f>
        <v>ATTCCT</v>
      </c>
      <c r="AK117" s="18" t="n">
        <v>28</v>
      </c>
      <c r="AL117" s="18" t="n">
        <v>15</v>
      </c>
      <c r="AM117" s="18" t="n">
        <v>20211012</v>
      </c>
      <c r="BE117" s="1" t="str">
        <f aca="false">CONCATENATE("preprocessing/", A117, "/outputs/03hisat2_lpanamensis_v36/sno_gene_ID.count.xz")</f>
        <v>preprocessing/TMRC20086/outputs/03hisat2_lpanamensis_v36/sno_gene_ID.count.xz</v>
      </c>
      <c r="BF117" s="5"/>
      <c r="BG117" s="5"/>
      <c r="BO117" s="6" t="str">
        <f aca="false">CONCATENATE("preprocessing/", A117, "/outputs/40freebayes_lpanamensis_v36/all_tags.txt.xz")</f>
        <v>preprocessing/TMRC20086/outputs/40freebayes_lpanamensis_v36/all_tags.txt.xz</v>
      </c>
      <c r="BT117" s="1" t="s">
        <v>101</v>
      </c>
      <c r="BU117" s="1" t="s">
        <v>132</v>
      </c>
      <c r="BW117" s="1" t="s">
        <v>105</v>
      </c>
      <c r="BY117" s="1" t="s">
        <v>132</v>
      </c>
    </row>
    <row r="118" customFormat="false" ht="15" hidden="false" customHeight="false" outlineLevel="0" collapsed="false">
      <c r="A118" s="1" t="s">
        <v>415</v>
      </c>
      <c r="B118" s="64" t="n">
        <v>13740</v>
      </c>
      <c r="C118" s="18" t="s">
        <v>76</v>
      </c>
      <c r="D118" s="1" t="s">
        <v>285</v>
      </c>
      <c r="E118" s="19" t="s">
        <v>78</v>
      </c>
      <c r="F118" s="64" t="n">
        <v>13740</v>
      </c>
      <c r="G118" s="20" t="s">
        <v>79</v>
      </c>
      <c r="H118" s="1" t="s">
        <v>80</v>
      </c>
      <c r="I118" s="1" t="s">
        <v>81</v>
      </c>
      <c r="J118" s="1" t="n">
        <v>2</v>
      </c>
      <c r="K118" s="21" t="s">
        <v>82</v>
      </c>
      <c r="L118" s="18" t="s">
        <v>83</v>
      </c>
      <c r="M118" s="18" t="s">
        <v>84</v>
      </c>
      <c r="N118" s="21" t="s">
        <v>85</v>
      </c>
      <c r="O118" s="1" t="s">
        <v>86</v>
      </c>
      <c r="P118" s="18" t="s">
        <v>87</v>
      </c>
      <c r="Q118" s="21" t="s">
        <v>250</v>
      </c>
      <c r="R118" s="40" t="s">
        <v>416</v>
      </c>
      <c r="S118" s="21" t="s">
        <v>89</v>
      </c>
      <c r="T118" s="21" t="s">
        <v>90</v>
      </c>
      <c r="U118" s="1" t="n">
        <v>20210929</v>
      </c>
      <c r="V118" s="1" t="n">
        <v>20210929</v>
      </c>
      <c r="W118" s="18" t="s">
        <v>107</v>
      </c>
      <c r="X118" s="18" t="s">
        <v>107</v>
      </c>
      <c r="Y118" s="56" t="n">
        <v>943.47</v>
      </c>
      <c r="Z118" s="56" t="n">
        <v>2.13</v>
      </c>
      <c r="AA118" s="56" t="n">
        <v>2.04</v>
      </c>
      <c r="AB118" s="1" t="n">
        <v>30</v>
      </c>
      <c r="AC118" s="1" t="n">
        <f aca="false">AB118-(1.5+AF118)</f>
        <v>27.76</v>
      </c>
      <c r="AD118" s="1" t="n">
        <v>20211006</v>
      </c>
      <c r="AE118" s="27"/>
      <c r="AF118" s="56" t="n">
        <v>0.74</v>
      </c>
      <c r="AG118" s="1" t="n">
        <v>0.7</v>
      </c>
      <c r="AI118" s="1" t="n">
        <v>5</v>
      </c>
      <c r="AJ118" s="1" t="str">
        <f aca="false">VLOOKUP(AI118, Indexes!$A$2:$B$49, 2)</f>
        <v>ACAGTG</v>
      </c>
      <c r="AK118" s="18" t="n">
        <v>28</v>
      </c>
      <c r="AL118" s="18" t="n">
        <v>15</v>
      </c>
      <c r="AM118" s="18" t="n">
        <v>20211012</v>
      </c>
      <c r="AW118" s="57" t="n">
        <v>32311416</v>
      </c>
      <c r="AX118" s="57" t="n">
        <v>29568246</v>
      </c>
      <c r="AY118" s="24" t="n">
        <f aca="false">AX118/AW118</f>
        <v>0.915102142227379</v>
      </c>
      <c r="AZ118" s="1" t="str">
        <f aca="false">CONCATENATE("preprocessing/",A118, "/outputs/salmon_lpanamensis_v36/quant.sf")</f>
        <v>preprocessing/TMRC20107/outputs/salmon_lpanamensis_v36/quant.sf</v>
      </c>
      <c r="BE118" s="1" t="str">
        <f aca="false">CONCATENATE("preprocessing/", A118, "/outputs/03hisat2_lpanamensis_v36/sno_gene_ID.count.xz")</f>
        <v>preprocessing/TMRC20107/outputs/03hisat2_lpanamensis_v36/sno_gene_ID.count.xz</v>
      </c>
      <c r="BF118" s="57" t="n">
        <v>25116293</v>
      </c>
      <c r="BG118" s="57" t="n">
        <v>1264898</v>
      </c>
      <c r="BH118" s="24" t="n">
        <f aca="false">(BG118+BF118)/AX118</f>
        <v>0.892213592919918</v>
      </c>
      <c r="BO118" s="6" t="str">
        <f aca="false">CONCATENATE("preprocessing/", A118, "/outputs/40freebayes_lpanamensis_v36/all_tags.txt.xz")</f>
        <v>preprocessing/TMRC20107/outputs/40freebayes_lpanamensis_v36/all_tags.txt.xz</v>
      </c>
      <c r="BT118" s="1" t="s">
        <v>86</v>
      </c>
      <c r="BU118" s="1" t="s">
        <v>95</v>
      </c>
      <c r="BW118" s="1" t="s">
        <v>222</v>
      </c>
      <c r="BY118" s="1" t="s">
        <v>95</v>
      </c>
    </row>
    <row r="119" customFormat="false" ht="15" hidden="false" customHeight="false" outlineLevel="0" collapsed="false">
      <c r="A119" s="1" t="s">
        <v>417</v>
      </c>
      <c r="B119" s="64" t="n">
        <v>13474</v>
      </c>
      <c r="C119" s="18" t="s">
        <v>76</v>
      </c>
      <c r="D119" s="1" t="s">
        <v>285</v>
      </c>
      <c r="E119" s="19" t="s">
        <v>78</v>
      </c>
      <c r="F119" s="64" t="n">
        <v>13474</v>
      </c>
      <c r="G119" s="20" t="s">
        <v>79</v>
      </c>
      <c r="H119" s="1" t="s">
        <v>80</v>
      </c>
      <c r="I119" s="1" t="s">
        <v>81</v>
      </c>
      <c r="J119" s="1" t="n">
        <v>2</v>
      </c>
      <c r="K119" s="21" t="s">
        <v>82</v>
      </c>
      <c r="L119" s="18" t="s">
        <v>83</v>
      </c>
      <c r="M119" s="18" t="s">
        <v>84</v>
      </c>
      <c r="N119" s="21" t="s">
        <v>85</v>
      </c>
      <c r="O119" s="53" t="s">
        <v>101</v>
      </c>
      <c r="P119" s="18" t="s">
        <v>102</v>
      </c>
      <c r="Q119" s="21" t="s">
        <v>250</v>
      </c>
      <c r="R119" s="40" t="s">
        <v>251</v>
      </c>
      <c r="S119" s="26" t="s">
        <v>104</v>
      </c>
      <c r="T119" s="21" t="s">
        <v>90</v>
      </c>
      <c r="U119" s="1" t="n">
        <v>20210929</v>
      </c>
      <c r="V119" s="1" t="n">
        <v>20210929</v>
      </c>
      <c r="W119" s="18" t="s">
        <v>107</v>
      </c>
      <c r="X119" s="18" t="s">
        <v>107</v>
      </c>
      <c r="Y119" s="56" t="n">
        <v>742.81</v>
      </c>
      <c r="Z119" s="56" t="n">
        <v>2.12</v>
      </c>
      <c r="AA119" s="56" t="n">
        <v>2.49</v>
      </c>
      <c r="AB119" s="1" t="n">
        <v>30</v>
      </c>
      <c r="AC119" s="1" t="n">
        <f aca="false">AB119-(1.5+AF119)</f>
        <v>27.56</v>
      </c>
      <c r="AD119" s="1" t="n">
        <v>20211006</v>
      </c>
      <c r="AE119" s="27"/>
      <c r="AF119" s="56" t="n">
        <v>0.94</v>
      </c>
      <c r="AG119" s="1" t="n">
        <v>0.7</v>
      </c>
      <c r="AI119" s="1" t="n">
        <v>6</v>
      </c>
      <c r="AJ119" s="1" t="str">
        <f aca="false">VLOOKUP(AI119, Indexes!$A$2:$B$49, 2)</f>
        <v>GCCAAT</v>
      </c>
      <c r="AK119" s="18" t="n">
        <v>28</v>
      </c>
      <c r="AL119" s="18" t="n">
        <v>15</v>
      </c>
      <c r="AM119" s="18" t="n">
        <v>20211012</v>
      </c>
      <c r="BE119" s="1" t="str">
        <f aca="false">CONCATENATE("preprocessing/", A119, "/outputs/03hisat2_lpanamensis_v36/sno_gene_ID.count.xz")</f>
        <v>preprocessing/TMRC20081/outputs/03hisat2_lpanamensis_v36/sno_gene_ID.count.xz</v>
      </c>
      <c r="BF119" s="5"/>
      <c r="BG119" s="5"/>
      <c r="BO119" s="6" t="str">
        <f aca="false">CONCATENATE("preprocessing/", A119, "/outputs/40freebayes_lpanamensis_v36/all_tags.txt.xz")</f>
        <v>preprocessing/TMRC20081/outputs/40freebayes_lpanamensis_v36/all_tags.txt.xz</v>
      </c>
      <c r="BT119" s="53" t="s">
        <v>101</v>
      </c>
      <c r="BU119" s="1" t="s">
        <v>132</v>
      </c>
      <c r="BW119" s="1" t="s">
        <v>105</v>
      </c>
      <c r="BY119" s="1" t="s">
        <v>132</v>
      </c>
    </row>
    <row r="120" customFormat="false" ht="15" hidden="false" customHeight="false" outlineLevel="0" collapsed="false">
      <c r="A120" s="1" t="s">
        <v>418</v>
      </c>
      <c r="B120" s="64" t="n">
        <v>13684</v>
      </c>
      <c r="C120" s="18" t="s">
        <v>76</v>
      </c>
      <c r="D120" s="1" t="s">
        <v>285</v>
      </c>
      <c r="E120" s="19" t="s">
        <v>78</v>
      </c>
      <c r="F120" s="64" t="n">
        <v>13684</v>
      </c>
      <c r="G120" s="20" t="s">
        <v>79</v>
      </c>
      <c r="H120" s="1" t="s">
        <v>80</v>
      </c>
      <c r="I120" s="1" t="s">
        <v>81</v>
      </c>
      <c r="J120" s="1" t="n">
        <v>2</v>
      </c>
      <c r="K120" s="21" t="s">
        <v>82</v>
      </c>
      <c r="L120" s="65" t="s">
        <v>419</v>
      </c>
      <c r="M120" s="65" t="s">
        <v>84</v>
      </c>
      <c r="N120" s="21" t="s">
        <v>85</v>
      </c>
      <c r="O120" s="1" t="s">
        <v>101</v>
      </c>
      <c r="P120" s="18" t="s">
        <v>102</v>
      </c>
      <c r="Q120" s="21" t="s">
        <v>250</v>
      </c>
      <c r="R120" s="40" t="s">
        <v>251</v>
      </c>
      <c r="S120" s="26" t="s">
        <v>104</v>
      </c>
      <c r="T120" s="21" t="s">
        <v>90</v>
      </c>
      <c r="U120" s="1" t="n">
        <v>20210929</v>
      </c>
      <c r="V120" s="1" t="n">
        <v>20210929</v>
      </c>
      <c r="W120" s="18" t="s">
        <v>107</v>
      </c>
      <c r="X120" s="18" t="s">
        <v>107</v>
      </c>
      <c r="Y120" s="56" t="n">
        <v>526.93</v>
      </c>
      <c r="Z120" s="56" t="n">
        <v>2.14</v>
      </c>
      <c r="AA120" s="56" t="n">
        <v>2.38</v>
      </c>
      <c r="AB120" s="1" t="n">
        <v>30</v>
      </c>
      <c r="AC120" s="1" t="n">
        <f aca="false">AB120-(1.5+AF120)</f>
        <v>27.17</v>
      </c>
      <c r="AD120" s="1" t="n">
        <v>20211006</v>
      </c>
      <c r="AE120" s="27"/>
      <c r="AF120" s="56" t="n">
        <v>1.33</v>
      </c>
      <c r="AG120" s="56" t="n">
        <v>0.7</v>
      </c>
      <c r="AI120" s="1" t="n">
        <v>7</v>
      </c>
      <c r="AJ120" s="1" t="str">
        <f aca="false">VLOOKUP(AI120, Indexes!$A$2:$B$49, 2)</f>
        <v>CAGATC</v>
      </c>
      <c r="AK120" s="18" t="n">
        <v>28</v>
      </c>
      <c r="AL120" s="18" t="n">
        <v>15</v>
      </c>
      <c r="AM120" s="18" t="n">
        <v>20211012</v>
      </c>
      <c r="AW120" s="57" t="n">
        <v>29536817</v>
      </c>
      <c r="AX120" s="57" t="n">
        <v>26750315</v>
      </c>
      <c r="AY120" s="24" t="n">
        <f aca="false">AX120/AW120</f>
        <v>0.905660044547116</v>
      </c>
      <c r="AZ120" s="1" t="str">
        <f aca="false">CONCATENATE("preprocessing/",A120, "/outputs/salmon_lpanamensis_v36/quant.sf")</f>
        <v>preprocessing/TMRC20106/outputs/salmon_lpanamensis_v36/quant.sf</v>
      </c>
      <c r="BE120" s="1" t="str">
        <f aca="false">CONCATENATE("preprocessing/", A120, "/outputs/03hisat2_lpanamensis_v36/sno_gene_ID.count.xz")</f>
        <v>preprocessing/TMRC20106/outputs/03hisat2_lpanamensis_v36/sno_gene_ID.count.xz</v>
      </c>
      <c r="BF120" s="57" t="n">
        <v>22566968</v>
      </c>
      <c r="BG120" s="57" t="n">
        <v>2006756</v>
      </c>
      <c r="BH120" s="24" t="n">
        <f aca="false">(BG120+BF120)/AX120</f>
        <v>0.918633070302163</v>
      </c>
      <c r="BO120" s="6" t="str">
        <f aca="false">CONCATENATE("preprocessing/", A120, "/outputs/40freebayes_lpanamensis_v36/all_tags.txt.xz")</f>
        <v>preprocessing/TMRC20106/outputs/40freebayes_lpanamensis_v36/all_tags.txt.xz</v>
      </c>
      <c r="BT120" s="1" t="s">
        <v>101</v>
      </c>
      <c r="BU120" s="1" t="s">
        <v>132</v>
      </c>
      <c r="BW120" s="1" t="s">
        <v>105</v>
      </c>
      <c r="BY120" s="1" t="s">
        <v>132</v>
      </c>
    </row>
    <row r="121" customFormat="false" ht="15" hidden="false" customHeight="false" outlineLevel="0" collapsed="false">
      <c r="B121" s="64" t="n">
        <v>13703</v>
      </c>
      <c r="C121" s="18" t="s">
        <v>76</v>
      </c>
      <c r="D121" s="1" t="s">
        <v>285</v>
      </c>
      <c r="E121" s="19" t="s">
        <v>78</v>
      </c>
      <c r="F121" s="64" t="n">
        <v>13703</v>
      </c>
      <c r="G121" s="20" t="s">
        <v>79</v>
      </c>
      <c r="H121" s="1" t="s">
        <v>80</v>
      </c>
      <c r="I121" s="1" t="s">
        <v>81</v>
      </c>
      <c r="J121" s="1" t="n">
        <v>2</v>
      </c>
      <c r="K121" s="53" t="s">
        <v>420</v>
      </c>
      <c r="L121" s="53" t="s">
        <v>99</v>
      </c>
      <c r="M121" s="18" t="s">
        <v>100</v>
      </c>
      <c r="N121" s="21" t="s">
        <v>85</v>
      </c>
      <c r="O121" s="53" t="s">
        <v>86</v>
      </c>
      <c r="P121" s="18" t="s">
        <v>87</v>
      </c>
      <c r="Q121" s="21" t="s">
        <v>250</v>
      </c>
      <c r="R121" s="40" t="s">
        <v>421</v>
      </c>
      <c r="S121" s="21" t="s">
        <v>89</v>
      </c>
      <c r="T121" s="21" t="s">
        <v>90</v>
      </c>
      <c r="U121" s="1" t="n">
        <v>20210929</v>
      </c>
      <c r="V121" s="1" t="n">
        <v>20210929</v>
      </c>
      <c r="W121" s="18" t="s">
        <v>107</v>
      </c>
      <c r="X121" s="18" t="s">
        <v>107</v>
      </c>
      <c r="Y121" s="56" t="n">
        <v>913.63</v>
      </c>
      <c r="Z121" s="56" t="n">
        <v>2.12</v>
      </c>
      <c r="AA121" s="56" t="n">
        <v>2.44</v>
      </c>
      <c r="AB121" s="1" t="n">
        <v>30</v>
      </c>
      <c r="AC121" s="1" t="n">
        <f aca="false">AB121-(1.5+AF121)</f>
        <v>27.73</v>
      </c>
      <c r="AD121" s="1" t="n">
        <v>20211006</v>
      </c>
      <c r="AE121" s="27"/>
      <c r="AF121" s="56" t="n">
        <v>0.77</v>
      </c>
      <c r="AG121" s="56" t="n">
        <v>0.7</v>
      </c>
      <c r="AI121" s="1" t="n">
        <v>8</v>
      </c>
      <c r="AJ121" s="1" t="str">
        <f aca="false">VLOOKUP(AI121, Indexes!$A$2:$B$49, 2)</f>
        <v>ACTTGA</v>
      </c>
      <c r="AK121" s="18" t="n">
        <v>28</v>
      </c>
      <c r="AL121" s="18" t="n">
        <v>15</v>
      </c>
      <c r="AM121" s="18" t="n">
        <v>20211012</v>
      </c>
      <c r="BF121" s="5"/>
      <c r="BG121" s="5"/>
      <c r="BT121" s="53" t="s">
        <v>86</v>
      </c>
    </row>
    <row r="122" customFormat="false" ht="15" hidden="false" customHeight="false" outlineLevel="0" collapsed="false">
      <c r="A122" s="1" t="s">
        <v>422</v>
      </c>
      <c r="B122" s="64" t="n">
        <v>13703</v>
      </c>
      <c r="C122" s="18" t="s">
        <v>76</v>
      </c>
      <c r="D122" s="1" t="s">
        <v>301</v>
      </c>
      <c r="E122" s="19" t="s">
        <v>78</v>
      </c>
      <c r="F122" s="64" t="n">
        <v>13703</v>
      </c>
      <c r="G122" s="20" t="s">
        <v>79</v>
      </c>
      <c r="H122" s="1" t="s">
        <v>80</v>
      </c>
      <c r="I122" s="1" t="s">
        <v>81</v>
      </c>
      <c r="J122" s="1" t="n">
        <v>2</v>
      </c>
      <c r="K122" s="53" t="s">
        <v>420</v>
      </c>
      <c r="L122" s="53" t="s">
        <v>99</v>
      </c>
      <c r="M122" s="18" t="s">
        <v>100</v>
      </c>
      <c r="N122" s="21" t="s">
        <v>85</v>
      </c>
      <c r="O122" s="53" t="s">
        <v>86</v>
      </c>
      <c r="P122" s="18" t="s">
        <v>87</v>
      </c>
      <c r="Q122" s="21" t="s">
        <v>250</v>
      </c>
      <c r="R122" s="40" t="s">
        <v>421</v>
      </c>
      <c r="S122" s="21" t="s">
        <v>89</v>
      </c>
      <c r="T122" s="21" t="s">
        <v>90</v>
      </c>
      <c r="U122" s="1" t="n">
        <v>20210929</v>
      </c>
      <c r="V122" s="1" t="n">
        <v>20211111</v>
      </c>
      <c r="W122" s="1" t="n">
        <v>742</v>
      </c>
      <c r="X122" s="1" t="s">
        <v>85</v>
      </c>
      <c r="Y122" s="1" t="s">
        <v>107</v>
      </c>
      <c r="Z122" s="1" t="s">
        <v>107</v>
      </c>
      <c r="AA122" s="1" t="s">
        <v>107</v>
      </c>
      <c r="AB122" s="1" t="n">
        <v>30</v>
      </c>
      <c r="AC122" s="1" t="n">
        <f aca="false">AB122-(1.5+AF122)</f>
        <v>27.8</v>
      </c>
      <c r="AD122" s="1" t="n">
        <v>20211223</v>
      </c>
      <c r="AE122" s="1" t="n">
        <v>20211223</v>
      </c>
      <c r="AF122" s="1" t="n">
        <v>0.7</v>
      </c>
      <c r="AG122" s="1" t="n">
        <v>0.5</v>
      </c>
      <c r="AH122" s="1" t="s">
        <v>85</v>
      </c>
      <c r="AI122" s="1" t="n">
        <v>3</v>
      </c>
      <c r="AJ122" s="49" t="s">
        <v>423</v>
      </c>
      <c r="AK122" s="1" t="n">
        <v>28</v>
      </c>
      <c r="AL122" s="1" t="n">
        <v>15</v>
      </c>
      <c r="AM122" s="1" t="n">
        <v>20220103</v>
      </c>
      <c r="BE122" s="1" t="str">
        <f aca="false">CONCATENATE("preprocessing/", A122, "/outputs/03hisat2_lpanamensis_v36/sno_gene_ID.count.xz")</f>
        <v>preprocessing/TMRC20095/outputs/03hisat2_lpanamensis_v36/sno_gene_ID.count.xz</v>
      </c>
      <c r="BF122" s="5"/>
      <c r="BG122" s="5"/>
      <c r="BO122" s="6" t="str">
        <f aca="false">CONCATENATE("preprocessing/", A122, "/outputs/40freebayes_lpanamensis_v36/all_tags.txt.xz")</f>
        <v>preprocessing/TMRC20095/outputs/40freebayes_lpanamensis_v36/all_tags.txt.xz</v>
      </c>
      <c r="BT122" s="53" t="s">
        <v>86</v>
      </c>
      <c r="BU122" s="1" t="s">
        <v>95</v>
      </c>
      <c r="BW122" s="1" t="s">
        <v>232</v>
      </c>
      <c r="BY122" s="1" t="s">
        <v>95</v>
      </c>
    </row>
    <row r="123" customFormat="false" ht="14.25" hidden="false" customHeight="false" outlineLevel="0" collapsed="false">
      <c r="C123" s="18"/>
      <c r="G123" s="20"/>
      <c r="H123" s="18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BF123" s="5"/>
      <c r="BG123" s="5"/>
      <c r="BT123" s="53"/>
    </row>
    <row r="124" customFormat="false" ht="14.25" hidden="false" customHeight="false" outlineLevel="0" collapsed="false">
      <c r="C124" s="18"/>
      <c r="G124" s="20"/>
      <c r="H124" s="18"/>
      <c r="AJ124" s="18"/>
      <c r="AK124" s="18"/>
      <c r="AL124" s="18"/>
      <c r="AM124" s="18"/>
      <c r="BF124" s="5"/>
      <c r="BG124" s="5"/>
    </row>
    <row r="125" customFormat="false" ht="14.25" hidden="false" customHeight="false" outlineLevel="0" collapsed="false">
      <c r="C125" s="18"/>
      <c r="G125" s="20"/>
      <c r="H125" s="18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BF125" s="5"/>
      <c r="BG125" s="5"/>
      <c r="BT125" s="53"/>
    </row>
    <row r="126" customFormat="false" ht="14.25" hidden="false" customHeight="false" outlineLevel="0" collapsed="false">
      <c r="C126" s="18"/>
      <c r="BF126" s="5"/>
      <c r="BG126" s="5"/>
    </row>
    <row r="127" customFormat="false" ht="14.25" hidden="false" customHeight="false" outlineLevel="0" collapsed="false">
      <c r="C127" s="18"/>
      <c r="AJ127" s="18"/>
      <c r="AK127" s="18"/>
      <c r="AL127" s="18"/>
      <c r="AM127" s="18"/>
      <c r="BF127" s="5"/>
      <c r="BG127" s="5"/>
    </row>
    <row r="128" customFormat="false" ht="14.25" hidden="false" customHeight="false" outlineLevel="0" collapsed="false">
      <c r="C128" s="1"/>
      <c r="BF128" s="5"/>
      <c r="BG128" s="5"/>
    </row>
    <row r="129" customFormat="false" ht="14.25" hidden="false" customHeight="false" outlineLevel="0" collapsed="false">
      <c r="C129" s="1"/>
      <c r="BF129" s="5"/>
      <c r="BG129" s="5"/>
    </row>
    <row r="130" customFormat="false" ht="14.25" hidden="false" customHeight="false" outlineLevel="0" collapsed="false">
      <c r="C130" s="1"/>
      <c r="BF130" s="5"/>
      <c r="BG130" s="5"/>
    </row>
    <row r="131" customFormat="false" ht="14.25" hidden="false" customHeight="false" outlineLevel="0" collapsed="false">
      <c r="C131" s="1"/>
      <c r="BG131" s="5"/>
    </row>
    <row r="132" customFormat="false" ht="14.25" hidden="false" customHeight="false" outlineLevel="0" collapsed="false">
      <c r="C132" s="1"/>
      <c r="BG132" s="5"/>
    </row>
    <row r="133" customFormat="false" ht="14.25" hidden="false" customHeight="false" outlineLevel="0" collapsed="false">
      <c r="C133" s="1"/>
      <c r="BG133" s="5"/>
    </row>
    <row r="134" customFormat="false" ht="14.25" hidden="false" customHeight="false" outlineLevel="0" collapsed="false">
      <c r="C134" s="1"/>
      <c r="BG134" s="5"/>
    </row>
    <row r="135" customFormat="false" ht="14.25" hidden="false" customHeight="false" outlineLevel="0" collapsed="false">
      <c r="C135" s="1"/>
      <c r="BG135" s="5"/>
    </row>
    <row r="136" customFormat="false" ht="14.25" hidden="false" customHeight="false" outlineLevel="0" collapsed="false">
      <c r="C136" s="1"/>
      <c r="BG136" s="5"/>
    </row>
    <row r="137" customFormat="false" ht="14.25" hidden="false" customHeight="false" outlineLevel="0" collapsed="false">
      <c r="C137" s="1"/>
      <c r="BG137" s="5"/>
    </row>
    <row r="138" customFormat="false" ht="15" hidden="false" customHeight="false" outlineLevel="0" collapsed="false">
      <c r="BG138" s="5"/>
    </row>
    <row r="139" customFormat="false" ht="15" hidden="false" customHeight="false" outlineLevel="0" collapsed="false">
      <c r="BG139" s="5"/>
    </row>
    <row r="140" customFormat="false" ht="15" hidden="false" customHeight="false" outlineLevel="0" collapsed="false">
      <c r="BG140" s="5"/>
    </row>
    <row r="141" customFormat="false" ht="15" hidden="false" customHeight="false" outlineLevel="0" collapsed="false">
      <c r="BG141" s="5"/>
    </row>
    <row r="142" customFormat="false" ht="15" hidden="false" customHeight="false" outlineLevel="0" collapsed="false">
      <c r="BG142" s="5"/>
    </row>
    <row r="143" customFormat="false" ht="15" hidden="false" customHeight="false" outlineLevel="0" collapsed="false">
      <c r="BG143" s="5"/>
    </row>
    <row r="144" customFormat="false" ht="15" hidden="false" customHeight="false" outlineLevel="0" collapsed="false">
      <c r="BG144" s="5"/>
    </row>
    <row r="145" customFormat="false" ht="15" hidden="false" customHeight="false" outlineLevel="0" collapsed="false">
      <c r="BG145" s="5"/>
    </row>
    <row r="146" customFormat="false" ht="15" hidden="false" customHeight="false" outlineLevel="0" collapsed="false">
      <c r="BG146" s="5"/>
    </row>
    <row r="147" customFormat="false" ht="15" hidden="false" customHeight="false" outlineLevel="0" collapsed="false">
      <c r="BG147" s="5"/>
    </row>
    <row r="148" customFormat="false" ht="15" hidden="false" customHeight="false" outlineLevel="0" collapsed="false">
      <c r="BG148" s="5"/>
    </row>
    <row r="149" customFormat="false" ht="15" hidden="false" customHeight="false" outlineLevel="0" collapsed="false">
      <c r="BG149" s="5"/>
    </row>
    <row r="150" customFormat="false" ht="15" hidden="false" customHeight="false" outlineLevel="0" collapsed="false">
      <c r="BG150" s="5"/>
    </row>
    <row r="151" customFormat="false" ht="15" hidden="false" customHeight="false" outlineLevel="0" collapsed="false">
      <c r="BG151" s="5"/>
    </row>
    <row r="152" customFormat="false" ht="15" hidden="false" customHeight="false" outlineLevel="0" collapsed="false">
      <c r="BG152" s="5"/>
    </row>
    <row r="153" customFormat="false" ht="15" hidden="false" customHeight="false" outlineLevel="0" collapsed="false">
      <c r="BG153" s="5"/>
    </row>
    <row r="154" customFormat="false" ht="15" hidden="false" customHeight="false" outlineLevel="0" collapsed="false">
      <c r="BG154" s="5"/>
    </row>
    <row r="155" customFormat="false" ht="15" hidden="false" customHeight="false" outlineLevel="0" collapsed="false">
      <c r="BG155" s="5"/>
    </row>
    <row r="156" customFormat="false" ht="15" hidden="false" customHeight="false" outlineLevel="0" collapsed="false">
      <c r="BG156" s="5"/>
    </row>
    <row r="157" customFormat="false" ht="15" hidden="false" customHeight="false" outlineLevel="0" collapsed="false">
      <c r="BG157" s="5"/>
    </row>
    <row r="158" customFormat="false" ht="15" hidden="false" customHeight="false" outlineLevel="0" collapsed="false">
      <c r="BG158" s="5"/>
    </row>
    <row r="159" customFormat="false" ht="15" hidden="false" customHeight="false" outlineLevel="0" collapsed="false">
      <c r="BG159" s="5"/>
    </row>
    <row r="160" customFormat="false" ht="15" hidden="false" customHeight="false" outlineLevel="0" collapsed="false">
      <c r="BG160" s="5"/>
    </row>
    <row r="161" customFormat="false" ht="15" hidden="false" customHeight="false" outlineLevel="0" collapsed="false">
      <c r="BG161" s="5"/>
    </row>
    <row r="162" customFormat="false" ht="15" hidden="false" customHeight="false" outlineLevel="0" collapsed="false">
      <c r="BG162" s="5"/>
    </row>
    <row r="163" customFormat="false" ht="15" hidden="false" customHeight="false" outlineLevel="0" collapsed="false">
      <c r="BG163" s="5"/>
    </row>
    <row r="164" customFormat="false" ht="15" hidden="false" customHeight="false" outlineLevel="0" collapsed="false">
      <c r="BG164" s="5"/>
    </row>
    <row r="165" customFormat="false" ht="15" hidden="false" customHeight="false" outlineLevel="0" collapsed="false">
      <c r="BG165" s="5"/>
    </row>
    <row r="166" customFormat="false" ht="15" hidden="false" customHeight="false" outlineLevel="0" collapsed="false">
      <c r="BG166" s="5"/>
    </row>
    <row r="167" customFormat="false" ht="15" hidden="false" customHeight="false" outlineLevel="0" collapsed="false">
      <c r="BG167" s="5"/>
    </row>
    <row r="168" customFormat="false" ht="15" hidden="false" customHeight="false" outlineLevel="0" collapsed="false">
      <c r="BG168" s="5"/>
    </row>
    <row r="169" customFormat="false" ht="15" hidden="false" customHeight="false" outlineLevel="0" collapsed="false">
      <c r="BG169" s="5"/>
    </row>
    <row r="170" customFormat="false" ht="15" hidden="false" customHeight="false" outlineLevel="0" collapsed="false">
      <c r="BG170" s="5"/>
    </row>
    <row r="171" customFormat="false" ht="15" hidden="false" customHeight="false" outlineLevel="0" collapsed="false">
      <c r="BG171" s="5"/>
    </row>
    <row r="172" customFormat="false" ht="15" hidden="false" customHeight="false" outlineLevel="0" collapsed="false">
      <c r="BG172" s="5"/>
    </row>
    <row r="173" customFormat="false" ht="15" hidden="false" customHeight="false" outlineLevel="0" collapsed="false">
      <c r="BG173" s="5"/>
    </row>
    <row r="174" customFormat="false" ht="15" hidden="false" customHeight="false" outlineLevel="0" collapsed="false">
      <c r="BG174" s="5"/>
    </row>
    <row r="175" customFormat="false" ht="15" hidden="false" customHeight="false" outlineLevel="0" collapsed="false">
      <c r="BG175" s="5"/>
    </row>
    <row r="176" customFormat="false" ht="15" hidden="false" customHeight="false" outlineLevel="0" collapsed="false">
      <c r="BG176" s="5"/>
    </row>
    <row r="177" customFormat="false" ht="15" hidden="false" customHeight="false" outlineLevel="0" collapsed="false">
      <c r="BG177" s="5"/>
    </row>
    <row r="178" customFormat="false" ht="15" hidden="false" customHeight="false" outlineLevel="0" collapsed="false">
      <c r="BG178" s="5"/>
    </row>
    <row r="179" customFormat="false" ht="15" hidden="false" customHeight="false" outlineLevel="0" collapsed="false">
      <c r="BG179" s="5"/>
    </row>
    <row r="180" customFormat="false" ht="15" hidden="false" customHeight="false" outlineLevel="0" collapsed="false">
      <c r="BG180" s="5"/>
    </row>
    <row r="181" customFormat="false" ht="15" hidden="false" customHeight="false" outlineLevel="0" collapsed="false">
      <c r="BG181" s="5"/>
    </row>
    <row r="182" customFormat="false" ht="15" hidden="false" customHeight="false" outlineLevel="0" collapsed="false">
      <c r="BG182" s="5"/>
    </row>
  </sheetData>
  <conditionalFormatting sqref="AP5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8" activeCellId="0" sqref="B28"/>
    </sheetView>
  </sheetViews>
  <sheetFormatPr defaultColWidth="9.00390625" defaultRowHeight="12.75" zeroHeight="false" outlineLevelRow="0" outlineLevelCol="0"/>
  <cols>
    <col collapsed="false" customWidth="true" hidden="false" outlineLevel="0" max="1" min="1" style="66" width="16.12"/>
    <col collapsed="false" customWidth="true" hidden="false" outlineLevel="0" max="2" min="2" style="66" width="18"/>
    <col collapsed="false" customWidth="true" hidden="false" outlineLevel="0" max="3" min="3" style="66" width="14.25"/>
  </cols>
  <sheetData>
    <row r="1" customFormat="false" ht="15" hidden="false" customHeight="false" outlineLevel="0" collapsed="false">
      <c r="A1" s="67" t="s">
        <v>424</v>
      </c>
      <c r="B1" s="67" t="s">
        <v>425</v>
      </c>
      <c r="C1" s="66" t="s">
        <v>425</v>
      </c>
    </row>
    <row r="2" customFormat="false" ht="15" hidden="false" customHeight="false" outlineLevel="0" collapsed="false">
      <c r="A2" s="66" t="n">
        <v>1</v>
      </c>
      <c r="B2" s="68" t="s">
        <v>426</v>
      </c>
      <c r="C2" s="68" t="s">
        <v>427</v>
      </c>
    </row>
    <row r="3" customFormat="false" ht="15" hidden="false" customHeight="false" outlineLevel="0" collapsed="false">
      <c r="A3" s="66" t="n">
        <v>2</v>
      </c>
      <c r="B3" s="68" t="s">
        <v>428</v>
      </c>
      <c r="C3" s="68" t="s">
        <v>429</v>
      </c>
    </row>
    <row r="4" customFormat="false" ht="15" hidden="false" customHeight="false" outlineLevel="0" collapsed="false">
      <c r="A4" s="66" t="n">
        <v>3</v>
      </c>
      <c r="B4" s="68" t="s">
        <v>423</v>
      </c>
      <c r="C4" s="68" t="s">
        <v>430</v>
      </c>
    </row>
    <row r="5" customFormat="false" ht="15" hidden="false" customHeight="false" outlineLevel="0" collapsed="false">
      <c r="A5" s="66" t="n">
        <v>4</v>
      </c>
      <c r="B5" s="68" t="s">
        <v>431</v>
      </c>
      <c r="C5" s="68" t="s">
        <v>432</v>
      </c>
    </row>
    <row r="6" customFormat="false" ht="15" hidden="false" customHeight="false" outlineLevel="0" collapsed="false">
      <c r="A6" s="66" t="n">
        <v>5</v>
      </c>
      <c r="B6" s="68" t="s">
        <v>433</v>
      </c>
      <c r="C6" s="68" t="s">
        <v>434</v>
      </c>
    </row>
    <row r="7" customFormat="false" ht="15" hidden="false" customHeight="false" outlineLevel="0" collapsed="false">
      <c r="A7" s="66" t="n">
        <v>6</v>
      </c>
      <c r="B7" s="68" t="s">
        <v>435</v>
      </c>
      <c r="C7" s="68" t="s">
        <v>436</v>
      </c>
    </row>
    <row r="8" customFormat="false" ht="15" hidden="false" customHeight="false" outlineLevel="0" collapsed="false">
      <c r="A8" s="66" t="n">
        <v>7</v>
      </c>
      <c r="B8" s="68" t="s">
        <v>437</v>
      </c>
      <c r="C8" s="68" t="s">
        <v>438</v>
      </c>
    </row>
    <row r="9" customFormat="false" ht="15" hidden="false" customHeight="false" outlineLevel="0" collapsed="false">
      <c r="A9" s="66" t="n">
        <v>8</v>
      </c>
      <c r="B9" s="68" t="s">
        <v>439</v>
      </c>
      <c r="C9" s="68" t="s">
        <v>440</v>
      </c>
    </row>
    <row r="10" customFormat="false" ht="15" hidden="false" customHeight="false" outlineLevel="0" collapsed="false">
      <c r="A10" s="66" t="n">
        <v>9</v>
      </c>
      <c r="B10" s="68" t="s">
        <v>441</v>
      </c>
      <c r="C10" s="68" t="s">
        <v>442</v>
      </c>
    </row>
    <row r="11" customFormat="false" ht="15" hidden="false" customHeight="false" outlineLevel="0" collapsed="false">
      <c r="A11" s="66" t="n">
        <v>10</v>
      </c>
      <c r="B11" s="68" t="s">
        <v>443</v>
      </c>
      <c r="C11" s="68" t="s">
        <v>444</v>
      </c>
    </row>
    <row r="12" customFormat="false" ht="15" hidden="false" customHeight="false" outlineLevel="0" collapsed="false">
      <c r="A12" s="66" t="n">
        <v>11</v>
      </c>
      <c r="B12" s="68" t="s">
        <v>445</v>
      </c>
      <c r="C12" s="68" t="s">
        <v>446</v>
      </c>
    </row>
    <row r="13" customFormat="false" ht="15" hidden="false" customHeight="false" outlineLevel="0" collapsed="false">
      <c r="A13" s="66" t="n">
        <v>12</v>
      </c>
      <c r="B13" s="68" t="s">
        <v>447</v>
      </c>
      <c r="C13" s="68" t="s">
        <v>448</v>
      </c>
    </row>
    <row r="14" customFormat="false" ht="15" hidden="false" customHeight="false" outlineLevel="0" collapsed="false">
      <c r="A14" s="66" t="n">
        <v>13</v>
      </c>
      <c r="B14" s="68" t="s">
        <v>449</v>
      </c>
      <c r="C14" s="68" t="s">
        <v>450</v>
      </c>
    </row>
    <row r="15" customFormat="false" ht="15" hidden="false" customHeight="false" outlineLevel="0" collapsed="false">
      <c r="A15" s="66" t="n">
        <v>14</v>
      </c>
      <c r="B15" s="68" t="s">
        <v>303</v>
      </c>
      <c r="C15" s="68" t="s">
        <v>451</v>
      </c>
    </row>
    <row r="16" customFormat="false" ht="27.25" hidden="false" customHeight="false" outlineLevel="0" collapsed="false">
      <c r="A16" s="66" t="n">
        <v>15</v>
      </c>
      <c r="B16" s="68" t="s">
        <v>452</v>
      </c>
      <c r="C16" s="68" t="s">
        <v>453</v>
      </c>
    </row>
    <row r="17" customFormat="false" ht="27.25" hidden="false" customHeight="false" outlineLevel="0" collapsed="false">
      <c r="A17" s="66" t="n">
        <v>16</v>
      </c>
      <c r="B17" s="68" t="s">
        <v>323</v>
      </c>
      <c r="C17" s="68" t="s">
        <v>454</v>
      </c>
    </row>
    <row r="18" customFormat="false" ht="15" hidden="false" customHeight="false" outlineLevel="0" collapsed="false">
      <c r="A18" s="66" t="n">
        <v>17</v>
      </c>
      <c r="B18" s="68" t="s">
        <v>455</v>
      </c>
      <c r="C18" s="68" t="s">
        <v>456</v>
      </c>
    </row>
    <row r="19" customFormat="false" ht="15" hidden="false" customHeight="false" outlineLevel="0" collapsed="false">
      <c r="A19" s="66" t="n">
        <v>18</v>
      </c>
      <c r="B19" s="68" t="s">
        <v>457</v>
      </c>
      <c r="C19" s="68" t="s">
        <v>458</v>
      </c>
    </row>
    <row r="20" customFormat="false" ht="15" hidden="false" customHeight="false" outlineLevel="0" collapsed="false">
      <c r="A20" s="66" t="n">
        <v>19</v>
      </c>
      <c r="B20" s="68" t="s">
        <v>459</v>
      </c>
      <c r="C20" s="68" t="s">
        <v>460</v>
      </c>
    </row>
    <row r="21" customFormat="false" ht="15" hidden="false" customHeight="false" outlineLevel="0" collapsed="false">
      <c r="A21" s="66" t="n">
        <v>20</v>
      </c>
      <c r="B21" s="68" t="s">
        <v>461</v>
      </c>
      <c r="C21" s="68" t="s">
        <v>462</v>
      </c>
    </row>
    <row r="22" customFormat="false" ht="15" hidden="false" customHeight="false" outlineLevel="0" collapsed="false">
      <c r="A22" s="66" t="n">
        <v>21</v>
      </c>
      <c r="B22" s="68" t="s">
        <v>463</v>
      </c>
      <c r="C22" s="68" t="s">
        <v>464</v>
      </c>
    </row>
    <row r="23" customFormat="false" ht="15" hidden="false" customHeight="false" outlineLevel="0" collapsed="false">
      <c r="A23" s="66" t="n">
        <v>22</v>
      </c>
      <c r="B23" s="68" t="s">
        <v>465</v>
      </c>
      <c r="C23" s="68" t="s">
        <v>466</v>
      </c>
    </row>
    <row r="24" customFormat="false" ht="15" hidden="false" customHeight="false" outlineLevel="0" collapsed="false">
      <c r="A24" s="66" t="n">
        <v>23</v>
      </c>
      <c r="B24" s="68" t="s">
        <v>467</v>
      </c>
      <c r="C24" s="68" t="s">
        <v>468</v>
      </c>
    </row>
    <row r="25" customFormat="false" ht="15" hidden="false" customHeight="false" outlineLevel="0" collapsed="false">
      <c r="A25" s="66" t="n">
        <v>24</v>
      </c>
      <c r="B25" s="68" t="s">
        <v>469</v>
      </c>
      <c r="C25" s="68" t="s">
        <v>470</v>
      </c>
    </row>
    <row r="26" customFormat="false" ht="15" hidden="false" customHeight="false" outlineLevel="0" collapsed="false">
      <c r="A26" s="66" t="n">
        <v>25</v>
      </c>
      <c r="B26" s="69" t="s">
        <v>471</v>
      </c>
      <c r="C26" s="69" t="s">
        <v>472</v>
      </c>
    </row>
    <row r="27" customFormat="false" ht="15" hidden="false" customHeight="false" outlineLevel="0" collapsed="false">
      <c r="A27" s="66" t="n">
        <v>26</v>
      </c>
      <c r="B27" s="69" t="s">
        <v>473</v>
      </c>
      <c r="C27" s="69" t="s">
        <v>474</v>
      </c>
    </row>
    <row r="28" customFormat="false" ht="15" hidden="false" customHeight="false" outlineLevel="0" collapsed="false">
      <c r="A28" s="66" t="n">
        <v>27</v>
      </c>
      <c r="B28" s="69" t="s">
        <v>354</v>
      </c>
      <c r="C28" s="69" t="s">
        <v>475</v>
      </c>
    </row>
    <row r="29" customFormat="false" ht="15" hidden="false" customHeight="false" outlineLevel="0" collapsed="false">
      <c r="A29" s="66" t="n">
        <v>28</v>
      </c>
      <c r="B29" s="69" t="s">
        <v>476</v>
      </c>
      <c r="C29" s="69" t="s">
        <v>477</v>
      </c>
    </row>
    <row r="30" customFormat="false" ht="15" hidden="false" customHeight="false" outlineLevel="0" collapsed="false">
      <c r="A30" s="66" t="n">
        <v>29</v>
      </c>
      <c r="B30" s="69" t="s">
        <v>478</v>
      </c>
      <c r="C30" s="69" t="s">
        <v>479</v>
      </c>
    </row>
    <row r="31" customFormat="false" ht="15" hidden="false" customHeight="false" outlineLevel="0" collapsed="false">
      <c r="A31" s="66" t="n">
        <v>30</v>
      </c>
      <c r="B31" s="69" t="s">
        <v>480</v>
      </c>
      <c r="C31" s="69" t="s">
        <v>481</v>
      </c>
    </row>
    <row r="32" customFormat="false" ht="15" hidden="false" customHeight="false" outlineLevel="0" collapsed="false">
      <c r="A32" s="66" t="n">
        <v>31</v>
      </c>
      <c r="B32" s="69" t="s">
        <v>482</v>
      </c>
      <c r="C32" s="69" t="s">
        <v>483</v>
      </c>
    </row>
    <row r="33" customFormat="false" ht="15" hidden="false" customHeight="false" outlineLevel="0" collapsed="false">
      <c r="A33" s="66" t="n">
        <v>32</v>
      </c>
      <c r="B33" s="69" t="s">
        <v>484</v>
      </c>
      <c r="C33" s="69" t="s">
        <v>485</v>
      </c>
    </row>
    <row r="34" customFormat="false" ht="15" hidden="false" customHeight="false" outlineLevel="0" collapsed="false">
      <c r="A34" s="66" t="n">
        <v>33</v>
      </c>
      <c r="B34" s="69" t="s">
        <v>486</v>
      </c>
      <c r="C34" s="69" t="s">
        <v>487</v>
      </c>
    </row>
    <row r="35" customFormat="false" ht="15" hidden="false" customHeight="false" outlineLevel="0" collapsed="false">
      <c r="A35" s="66" t="n">
        <v>34</v>
      </c>
      <c r="B35" s="69" t="s">
        <v>488</v>
      </c>
      <c r="C35" s="69" t="s">
        <v>489</v>
      </c>
    </row>
    <row r="36" customFormat="false" ht="15" hidden="false" customHeight="false" outlineLevel="0" collapsed="false">
      <c r="A36" s="66" t="n">
        <v>35</v>
      </c>
      <c r="B36" s="69" t="s">
        <v>490</v>
      </c>
      <c r="C36" s="69" t="s">
        <v>491</v>
      </c>
    </row>
    <row r="37" customFormat="false" ht="15" hidden="false" customHeight="false" outlineLevel="0" collapsed="false">
      <c r="A37" s="66" t="n">
        <v>36</v>
      </c>
      <c r="B37" s="69" t="s">
        <v>492</v>
      </c>
      <c r="C37" s="69" t="s">
        <v>493</v>
      </c>
    </row>
    <row r="38" customFormat="false" ht="15" hidden="false" customHeight="false" outlineLevel="0" collapsed="false">
      <c r="A38" s="66" t="n">
        <v>37</v>
      </c>
      <c r="B38" s="69" t="s">
        <v>494</v>
      </c>
      <c r="C38" s="69" t="s">
        <v>495</v>
      </c>
    </row>
    <row r="39" customFormat="false" ht="15" hidden="false" customHeight="false" outlineLevel="0" collapsed="false">
      <c r="A39" s="66" t="n">
        <v>38</v>
      </c>
      <c r="B39" s="69" t="s">
        <v>496</v>
      </c>
      <c r="C39" s="69" t="s">
        <v>497</v>
      </c>
    </row>
    <row r="40" customFormat="false" ht="15.75" hidden="false" customHeight="false" outlineLevel="0" collapsed="false">
      <c r="A40" s="66" t="n">
        <v>39</v>
      </c>
      <c r="B40" s="69" t="s">
        <v>498</v>
      </c>
      <c r="C40" s="69" t="s">
        <v>499</v>
      </c>
    </row>
    <row r="41" customFormat="false" ht="15" hidden="false" customHeight="false" outlineLevel="0" collapsed="false">
      <c r="A41" s="66" t="n">
        <v>40</v>
      </c>
      <c r="B41" s="69" t="s">
        <v>500</v>
      </c>
      <c r="C41" s="69" t="s">
        <v>501</v>
      </c>
    </row>
    <row r="42" customFormat="false" ht="15" hidden="false" customHeight="false" outlineLevel="0" collapsed="false">
      <c r="A42" s="66" t="n">
        <v>41</v>
      </c>
      <c r="B42" s="69" t="s">
        <v>502</v>
      </c>
      <c r="C42" s="69" t="s">
        <v>503</v>
      </c>
    </row>
    <row r="43" customFormat="false" ht="15" hidden="false" customHeight="false" outlineLevel="0" collapsed="false">
      <c r="A43" s="66" t="n">
        <v>42</v>
      </c>
      <c r="B43" s="69" t="s">
        <v>504</v>
      </c>
      <c r="C43" s="69" t="s">
        <v>505</v>
      </c>
    </row>
    <row r="44" customFormat="false" ht="15" hidden="false" customHeight="false" outlineLevel="0" collapsed="false">
      <c r="A44" s="66" t="n">
        <v>43</v>
      </c>
      <c r="B44" s="69" t="s">
        <v>506</v>
      </c>
      <c r="C44" s="69" t="s">
        <v>507</v>
      </c>
    </row>
    <row r="45" customFormat="false" ht="15" hidden="false" customHeight="false" outlineLevel="0" collapsed="false">
      <c r="A45" s="66" t="n">
        <v>44</v>
      </c>
      <c r="B45" s="69" t="s">
        <v>508</v>
      </c>
      <c r="C45" s="69" t="s">
        <v>509</v>
      </c>
    </row>
    <row r="46" customFormat="false" ht="15" hidden="false" customHeight="false" outlineLevel="0" collapsed="false">
      <c r="A46" s="66" t="n">
        <v>45</v>
      </c>
      <c r="B46" s="69" t="s">
        <v>510</v>
      </c>
      <c r="C46" s="69" t="s">
        <v>511</v>
      </c>
    </row>
    <row r="47" customFormat="false" ht="15" hidden="false" customHeight="false" outlineLevel="0" collapsed="false">
      <c r="A47" s="66" t="n">
        <v>46</v>
      </c>
      <c r="B47" s="69" t="s">
        <v>512</v>
      </c>
      <c r="C47" s="69" t="s">
        <v>513</v>
      </c>
    </row>
    <row r="48" customFormat="false" ht="15.75" hidden="false" customHeight="false" outlineLevel="0" collapsed="false">
      <c r="A48" s="66" t="n">
        <v>47</v>
      </c>
      <c r="B48" s="69" t="s">
        <v>514</v>
      </c>
      <c r="C48" s="69" t="s">
        <v>515</v>
      </c>
    </row>
    <row r="49" customFormat="false" ht="15" hidden="false" customHeight="false" outlineLevel="0" collapsed="false">
      <c r="A49" s="66" t="n">
        <v>48</v>
      </c>
      <c r="B49" s="69" t="s">
        <v>516</v>
      </c>
      <c r="C49" s="69" t="s">
        <v>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Belew</cp:lastModifiedBy>
  <dcterms:modified xsi:type="dcterms:W3CDTF">2024-04-05T11:24:43Z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