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0" yWindow="-460" windowWidth="25600" windowHeight="16000" tabRatio="500" activeTab="2"/>
  </bookViews>
  <sheets>
    <sheet name="Classicos" sheetId="1" r:id="rId1"/>
    <sheet name="Correcao" sheetId="3" r:id="rId2"/>
    <sheet name="Específicos" sheetId="4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2" i="4" l="1"/>
  <c r="X21" i="4"/>
  <c r="X20" i="4"/>
  <c r="X19" i="4"/>
  <c r="X18" i="4"/>
  <c r="Y22" i="4"/>
  <c r="Y21" i="4"/>
  <c r="Y20" i="4"/>
  <c r="Y19" i="4"/>
  <c r="Y18" i="4"/>
  <c r="R22" i="4"/>
  <c r="S22" i="4"/>
  <c r="Q22" i="4"/>
  <c r="P22" i="4"/>
  <c r="R21" i="4"/>
  <c r="S21" i="4"/>
  <c r="Q21" i="4"/>
  <c r="P21" i="4"/>
  <c r="R20" i="4"/>
  <c r="S20" i="4"/>
  <c r="Q20" i="4"/>
  <c r="P20" i="4"/>
  <c r="R19" i="4"/>
  <c r="S19" i="4"/>
  <c r="Q19" i="4"/>
  <c r="P19" i="4"/>
  <c r="R18" i="4"/>
  <c r="S18" i="4"/>
  <c r="Q18" i="4"/>
  <c r="P18" i="4"/>
  <c r="Y3" i="4"/>
  <c r="Y4" i="4"/>
  <c r="Y5" i="4"/>
  <c r="Y6" i="4"/>
  <c r="Y7" i="4"/>
  <c r="Y8" i="4"/>
  <c r="Y9" i="4"/>
  <c r="X10" i="4"/>
  <c r="Y10" i="4"/>
  <c r="X11" i="4"/>
  <c r="Y11" i="4"/>
  <c r="X12" i="4"/>
  <c r="Y12" i="4"/>
  <c r="X13" i="4"/>
  <c r="Y13" i="4"/>
  <c r="X14" i="4"/>
  <c r="Y14" i="4"/>
  <c r="Y2" i="4"/>
  <c r="R14" i="4"/>
  <c r="Q14" i="4"/>
  <c r="P14" i="4"/>
  <c r="R13" i="4"/>
  <c r="Q13" i="4"/>
  <c r="P13" i="4"/>
  <c r="R12" i="4"/>
  <c r="Q12" i="4"/>
  <c r="P12" i="4"/>
  <c r="R11" i="4"/>
  <c r="Q11" i="4"/>
  <c r="P11" i="4"/>
  <c r="R10" i="4"/>
  <c r="Q10" i="4"/>
  <c r="P10" i="4"/>
  <c r="S14" i="4"/>
  <c r="S13" i="4"/>
  <c r="S12" i="4"/>
  <c r="S11" i="4"/>
  <c r="S10" i="4"/>
  <c r="F33" i="4"/>
  <c r="I33" i="4"/>
  <c r="J33" i="4"/>
  <c r="L33" i="4"/>
  <c r="F32" i="4"/>
  <c r="I32" i="4"/>
  <c r="J32" i="4"/>
  <c r="L32" i="4"/>
  <c r="F31" i="4"/>
  <c r="I31" i="4"/>
  <c r="J31" i="4"/>
  <c r="L31" i="4"/>
  <c r="F30" i="4"/>
  <c r="I30" i="4"/>
  <c r="J30" i="4"/>
  <c r="L30" i="4"/>
  <c r="F29" i="4"/>
  <c r="I29" i="4"/>
  <c r="J29" i="4"/>
  <c r="L29" i="4"/>
  <c r="F28" i="4"/>
  <c r="I28" i="4"/>
  <c r="J28" i="4"/>
  <c r="L28" i="4"/>
  <c r="F27" i="4"/>
  <c r="I27" i="4"/>
  <c r="J27" i="4"/>
  <c r="L27" i="4"/>
  <c r="F26" i="4"/>
  <c r="I26" i="4"/>
  <c r="J26" i="4"/>
  <c r="L26" i="4"/>
  <c r="F25" i="4"/>
  <c r="I25" i="4"/>
  <c r="J25" i="4"/>
  <c r="L25" i="4"/>
  <c r="F24" i="4"/>
  <c r="I24" i="4"/>
  <c r="J24" i="4"/>
  <c r="L24" i="4"/>
  <c r="F23" i="4"/>
  <c r="I23" i="4"/>
  <c r="J23" i="4"/>
  <c r="L23" i="4"/>
  <c r="F22" i="4"/>
  <c r="I22" i="4"/>
  <c r="J22" i="4"/>
  <c r="L22" i="4"/>
  <c r="F21" i="4"/>
  <c r="I21" i="4"/>
  <c r="J21" i="4"/>
  <c r="L21" i="4"/>
  <c r="F20" i="4"/>
  <c r="I20" i="4"/>
  <c r="J20" i="4"/>
  <c r="L20" i="4"/>
  <c r="F19" i="4"/>
  <c r="I19" i="4"/>
  <c r="J19" i="4"/>
  <c r="L19" i="4"/>
  <c r="F18" i="4"/>
  <c r="I18" i="4"/>
  <c r="J18" i="4"/>
  <c r="L18" i="4"/>
  <c r="F17" i="4"/>
  <c r="I17" i="4"/>
  <c r="J17" i="4"/>
  <c r="L17" i="4"/>
  <c r="F16" i="4"/>
  <c r="I16" i="4"/>
  <c r="J16" i="4"/>
  <c r="L16" i="4"/>
  <c r="F15" i="4"/>
  <c r="I15" i="4"/>
  <c r="J15" i="4"/>
  <c r="L15" i="4"/>
  <c r="F14" i="4"/>
  <c r="I14" i="4"/>
  <c r="J14" i="4"/>
  <c r="L14" i="4"/>
  <c r="F13" i="4"/>
  <c r="I13" i="4"/>
  <c r="J13" i="4"/>
  <c r="L13" i="4"/>
  <c r="F12" i="4"/>
  <c r="I12" i="4"/>
  <c r="J12" i="4"/>
  <c r="L12" i="4"/>
  <c r="F11" i="4"/>
  <c r="I11" i="4"/>
  <c r="J11" i="4"/>
  <c r="L11" i="4"/>
  <c r="F10" i="4"/>
  <c r="I10" i="4"/>
  <c r="J10" i="4"/>
  <c r="L10" i="4"/>
  <c r="X3" i="4"/>
  <c r="X4" i="4"/>
  <c r="X5" i="4"/>
  <c r="X6" i="4"/>
  <c r="X7" i="4"/>
  <c r="X8" i="4"/>
  <c r="X9" i="4"/>
  <c r="X2" i="4"/>
  <c r="P9" i="4"/>
  <c r="Q9" i="4"/>
  <c r="R9" i="4"/>
  <c r="S9" i="4"/>
  <c r="F9" i="4"/>
  <c r="I9" i="4"/>
  <c r="J9" i="4"/>
  <c r="L9" i="4"/>
  <c r="P8" i="4"/>
  <c r="Q8" i="4"/>
  <c r="R8" i="4"/>
  <c r="S8" i="4"/>
  <c r="I8" i="4"/>
  <c r="J8" i="4"/>
  <c r="F8" i="4"/>
  <c r="L8" i="4"/>
  <c r="J7" i="4"/>
  <c r="I7" i="4"/>
  <c r="F7" i="4"/>
  <c r="R3" i="4"/>
  <c r="S3" i="4"/>
  <c r="R4" i="4"/>
  <c r="S4" i="4"/>
  <c r="R5" i="4"/>
  <c r="S5" i="4"/>
  <c r="R6" i="4"/>
  <c r="S6" i="4"/>
  <c r="R7" i="4"/>
  <c r="S7" i="4"/>
  <c r="R2" i="4"/>
  <c r="S2" i="4"/>
  <c r="P7" i="4"/>
  <c r="Q7" i="4"/>
  <c r="L7" i="4"/>
  <c r="Q3" i="4"/>
  <c r="Q4" i="4"/>
  <c r="Q5" i="4"/>
  <c r="Q6" i="4"/>
  <c r="Q2" i="4"/>
  <c r="P3" i="4"/>
  <c r="P4" i="4"/>
  <c r="P5" i="4"/>
  <c r="P6" i="4"/>
  <c r="P2" i="4"/>
  <c r="J6" i="4"/>
  <c r="F6" i="4"/>
  <c r="F3" i="4"/>
  <c r="J3" i="4"/>
  <c r="I3" i="4"/>
  <c r="L3" i="4"/>
  <c r="F4" i="4"/>
  <c r="J4" i="4"/>
  <c r="I4" i="4"/>
  <c r="L4" i="4"/>
  <c r="F5" i="4"/>
  <c r="J5" i="4"/>
  <c r="I5" i="4"/>
  <c r="L5" i="4"/>
  <c r="I6" i="4"/>
  <c r="L6" i="4"/>
  <c r="F2" i="4"/>
  <c r="I2" i="4"/>
  <c r="J2" i="4"/>
  <c r="L2" i="4"/>
  <c r="F39" i="4"/>
  <c r="I39" i="4"/>
  <c r="J39" i="4"/>
  <c r="L39" i="4"/>
  <c r="F38" i="4"/>
  <c r="I38" i="4"/>
  <c r="J38" i="4"/>
  <c r="L38" i="4"/>
  <c r="F37" i="4"/>
  <c r="I37" i="4"/>
  <c r="J37" i="4"/>
  <c r="L37" i="4"/>
  <c r="F36" i="4"/>
  <c r="I36" i="4"/>
  <c r="J36" i="4"/>
  <c r="L36" i="4"/>
  <c r="Q6" i="3"/>
  <c r="F6" i="3"/>
  <c r="I6" i="3"/>
  <c r="J6" i="3"/>
  <c r="L6" i="3"/>
  <c r="Q5" i="3"/>
  <c r="F5" i="3"/>
  <c r="I5" i="3"/>
  <c r="J5" i="3"/>
  <c r="L5" i="3"/>
  <c r="Q4" i="3"/>
  <c r="F4" i="3"/>
  <c r="I4" i="3"/>
  <c r="J4" i="3"/>
  <c r="L4" i="3"/>
  <c r="Q3" i="3"/>
  <c r="F3" i="3"/>
  <c r="I3" i="3"/>
  <c r="J3" i="3"/>
  <c r="L3" i="3"/>
  <c r="Q2" i="3"/>
  <c r="F2" i="3"/>
  <c r="I2" i="3"/>
  <c r="J2" i="3"/>
  <c r="L2" i="3"/>
  <c r="Q2" i="1"/>
  <c r="Q3" i="1"/>
  <c r="Q5" i="1"/>
  <c r="Q6" i="1"/>
  <c r="Q4" i="1"/>
  <c r="L3" i="1"/>
  <c r="L4" i="1"/>
  <c r="L5" i="1"/>
  <c r="L6" i="1"/>
  <c r="L2" i="1"/>
  <c r="J6" i="1"/>
  <c r="J5" i="1"/>
  <c r="J4" i="1"/>
  <c r="J3" i="1"/>
  <c r="J2" i="1"/>
  <c r="I3" i="1"/>
  <c r="I4" i="1"/>
  <c r="I5" i="1"/>
  <c r="I6" i="1"/>
  <c r="I2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<sst xmlns="http://schemas.openxmlformats.org/spreadsheetml/2006/main" count="195" uniqueCount="34">
  <si>
    <t>Estratégia</t>
  </si>
  <si>
    <t>Problema</t>
  </si>
  <si>
    <t>População</t>
  </si>
  <si>
    <t>Crossover</t>
  </si>
  <si>
    <t>Elitismo</t>
  </si>
  <si>
    <t>Clone</t>
  </si>
  <si>
    <t>Mutação</t>
  </si>
  <si>
    <t>Tipo</t>
  </si>
  <si>
    <t>Descendentes</t>
  </si>
  <si>
    <t>Melhor Fitness</t>
  </si>
  <si>
    <t>A-n33-k5</t>
  </si>
  <si>
    <t>B-n38-k6</t>
  </si>
  <si>
    <t>P-n21-k2</t>
  </si>
  <si>
    <t>A-n80-k10</t>
  </si>
  <si>
    <t>2 Pontos</t>
  </si>
  <si>
    <t>Permutação</t>
  </si>
  <si>
    <t>Gama de sobrecarga</t>
  </si>
  <si>
    <t>Geração Parada</t>
  </si>
  <si>
    <t>Geração Melhor</t>
  </si>
  <si>
    <t>Variação</t>
  </si>
  <si>
    <t>Fitness Referência</t>
  </si>
  <si>
    <t>REFAZER TABELA DEPOIS DOS ESPECIFICOS!!!!</t>
  </si>
  <si>
    <t>PMX</t>
  </si>
  <si>
    <t>Melhor Rodada 1</t>
  </si>
  <si>
    <t>Melhor Rodada 2</t>
  </si>
  <si>
    <t>Melhor Rodada 3</t>
  </si>
  <si>
    <t>Pior Fitness</t>
  </si>
  <si>
    <t>Média</t>
  </si>
  <si>
    <t>SRM</t>
  </si>
  <si>
    <t>Em 100 R1</t>
  </si>
  <si>
    <t>Em 100 R2</t>
  </si>
  <si>
    <t>Em 100 R3</t>
  </si>
  <si>
    <t>% sobre Best</t>
  </si>
  <si>
    <t>Média em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</si>
</sst>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6" formatCode="_-* #,##0_-;\-* #,##0_-;_-* &quot;-&quot;??_-;_-@_-"/>
    <numFmt numFmtId="167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4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 wrapText="1"/>
    </xf>
    <xf numFmtId="9" fontId="0" fillId="0" borderId="0" xfId="2" applyFont="1"/>
    <xf numFmtId="166" fontId="0" fillId="0" borderId="0" xfId="1" applyNumberFormat="1" applyFont="1"/>
    <xf numFmtId="43" fontId="0" fillId="0" borderId="2" xfId="1" applyFont="1" applyBorder="1"/>
    <xf numFmtId="43" fontId="0" fillId="0" borderId="3" xfId="1" applyFont="1" applyBorder="1"/>
    <xf numFmtId="43" fontId="0" fillId="0" borderId="4" xfId="1" applyFont="1" applyBorder="1"/>
    <xf numFmtId="43" fontId="0" fillId="0" borderId="5" xfId="1" applyFont="1" applyBorder="1"/>
    <xf numFmtId="43" fontId="0" fillId="0" borderId="0" xfId="1" applyFont="1" applyBorder="1"/>
    <xf numFmtId="43" fontId="0" fillId="0" borderId="6" xfId="1" applyFont="1" applyBorder="1"/>
    <xf numFmtId="43" fontId="0" fillId="0" borderId="5" xfId="1" applyFont="1" applyFill="1" applyBorder="1"/>
    <xf numFmtId="43" fontId="0" fillId="0" borderId="6" xfId="1" applyFont="1" applyFill="1" applyBorder="1"/>
    <xf numFmtId="43" fontId="0" fillId="0" borderId="0" xfId="1" applyFont="1" applyFill="1" applyBorder="1"/>
    <xf numFmtId="0" fontId="2" fillId="2" borderId="8" xfId="0" applyFont="1" applyFill="1" applyBorder="1" applyAlignment="1">
      <alignment horizontal="center" vertical="center" wrapText="1"/>
    </xf>
    <xf numFmtId="167" fontId="0" fillId="0" borderId="6" xfId="2" applyNumberFormat="1" applyFont="1" applyBorder="1"/>
    <xf numFmtId="0" fontId="2" fillId="2" borderId="7" xfId="0" applyFont="1" applyFill="1" applyBorder="1" applyAlignment="1">
      <alignment horizontal="center" vertical="center" wrapText="1"/>
    </xf>
    <xf numFmtId="43" fontId="0" fillId="0" borderId="6" xfId="0" applyNumberFormat="1" applyBorder="1"/>
    <xf numFmtId="0" fontId="2" fillId="4" borderId="1" xfId="0" applyFont="1" applyFill="1" applyBorder="1" applyAlignment="1">
      <alignment horizontal="center" vertical="center" wrapText="1"/>
    </xf>
    <xf numFmtId="166" fontId="0" fillId="0" borderId="1" xfId="1" applyNumberFormat="1" applyFont="1" applyBorder="1"/>
    <xf numFmtId="166" fontId="0" fillId="0" borderId="1" xfId="0" applyNumberFormat="1" applyBorder="1"/>
    <xf numFmtId="166" fontId="0" fillId="3" borderId="1" xfId="0" applyNumberFormat="1" applyFill="1" applyBorder="1"/>
    <xf numFmtId="0" fontId="0" fillId="3" borderId="1" xfId="0" applyFill="1" applyBorder="1"/>
    <xf numFmtId="43" fontId="0" fillId="0" borderId="7" xfId="1" applyFont="1" applyFill="1" applyBorder="1"/>
    <xf numFmtId="43" fontId="0" fillId="0" borderId="1" xfId="1" applyFont="1" applyFill="1" applyBorder="1"/>
    <xf numFmtId="43" fontId="0" fillId="0" borderId="8" xfId="1" applyFont="1" applyFill="1" applyBorder="1"/>
    <xf numFmtId="167" fontId="0" fillId="0" borderId="8" xfId="2" applyNumberFormat="1" applyFont="1" applyBorder="1"/>
    <xf numFmtId="43" fontId="0" fillId="0" borderId="8" xfId="0" applyNumberFormat="1" applyBorder="1"/>
    <xf numFmtId="0" fontId="0" fillId="0" borderId="0" xfId="0" applyBorder="1"/>
    <xf numFmtId="166" fontId="0" fillId="0" borderId="0" xfId="1" applyNumberFormat="1" applyFont="1" applyBorder="1"/>
    <xf numFmtId="166" fontId="0" fillId="0" borderId="0" xfId="0" applyNumberFormat="1" applyBorder="1"/>
    <xf numFmtId="166" fontId="0" fillId="3" borderId="0" xfId="0" applyNumberFormat="1" applyFill="1" applyBorder="1"/>
    <xf numFmtId="0" fontId="0" fillId="3" borderId="0" xfId="0" applyFill="1" applyBorder="1"/>
    <xf numFmtId="166" fontId="0" fillId="0" borderId="6" xfId="0" applyNumberFormat="1" applyBorder="1"/>
    <xf numFmtId="166" fontId="0" fillId="3" borderId="0" xfId="1" applyNumberFormat="1" applyFont="1" applyFill="1" applyBorder="1"/>
    <xf numFmtId="166" fontId="0" fillId="0" borderId="8" xfId="0" applyNumberFormat="1" applyBorder="1"/>
    <xf numFmtId="0" fontId="0" fillId="0" borderId="8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7" fontId="0" fillId="0" borderId="9" xfId="2" applyNumberFormat="1" applyFont="1" applyBorder="1"/>
  </cellXfs>
  <cellStyles count="14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"/>
  <sheetViews>
    <sheetView workbookViewId="0">
      <selection activeCell="N4" sqref="A4:N4"/>
    </sheetView>
  </sheetViews>
  <sheetFormatPr baseColWidth="10" defaultRowHeight="15" x14ac:dyDescent="0"/>
  <cols>
    <col min="12" max="12" width="13.1640625" customWidth="1"/>
  </cols>
  <sheetData>
    <row r="1" spans="1:17" s="1" customFormat="1" ht="30">
      <c r="A1" s="2" t="s">
        <v>0</v>
      </c>
      <c r="B1" s="2" t="s">
        <v>1</v>
      </c>
      <c r="C1" s="2" t="s">
        <v>20</v>
      </c>
      <c r="D1" s="2" t="s">
        <v>16</v>
      </c>
      <c r="E1" s="2" t="s">
        <v>2</v>
      </c>
      <c r="F1" s="2" t="s">
        <v>3</v>
      </c>
      <c r="G1" s="2" t="s">
        <v>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17</v>
      </c>
      <c r="N1" s="2" t="s">
        <v>9</v>
      </c>
      <c r="O1" s="2" t="s">
        <v>18</v>
      </c>
      <c r="Q1" s="1" t="s">
        <v>19</v>
      </c>
    </row>
    <row r="2" spans="1:17">
      <c r="A2">
        <v>1</v>
      </c>
      <c r="B2" t="s">
        <v>10</v>
      </c>
      <c r="C2">
        <v>661</v>
      </c>
      <c r="D2">
        <v>10000</v>
      </c>
      <c r="E2">
        <v>1000</v>
      </c>
      <c r="F2">
        <f>E2/2</f>
        <v>500</v>
      </c>
      <c r="G2" t="s">
        <v>14</v>
      </c>
      <c r="H2">
        <v>0</v>
      </c>
      <c r="I2">
        <f>E2*0.4 -H2</f>
        <v>400</v>
      </c>
      <c r="J2">
        <f>E2*0.1</f>
        <v>100</v>
      </c>
      <c r="K2" t="s">
        <v>15</v>
      </c>
      <c r="L2">
        <f>F2+H2+I2+J2</f>
        <v>1000</v>
      </c>
      <c r="M2">
        <v>28</v>
      </c>
      <c r="N2">
        <v>121670.56449999999</v>
      </c>
      <c r="O2">
        <v>1</v>
      </c>
      <c r="Q2" s="3">
        <f t="shared" ref="Q2:Q3" si="0">(N2-C2)/C2</f>
        <v>183.07044553706504</v>
      </c>
    </row>
    <row r="3" spans="1:17">
      <c r="A3">
        <v>2</v>
      </c>
      <c r="B3" t="s">
        <v>10</v>
      </c>
      <c r="C3">
        <v>661</v>
      </c>
      <c r="D3">
        <v>10000</v>
      </c>
      <c r="E3">
        <v>10000</v>
      </c>
      <c r="F3">
        <f t="shared" ref="F3:F6" si="1">E3/2</f>
        <v>5000</v>
      </c>
      <c r="G3" t="s">
        <v>14</v>
      </c>
      <c r="H3">
        <v>0</v>
      </c>
      <c r="I3">
        <f t="shared" ref="I3:I6" si="2">E3*0.4 -H3</f>
        <v>4000</v>
      </c>
      <c r="J3">
        <f t="shared" ref="J3:J6" si="3">E3*0.1</f>
        <v>1000</v>
      </c>
      <c r="K3" t="s">
        <v>15</v>
      </c>
      <c r="L3">
        <f t="shared" ref="L3:L6" si="4">F3+H3+I3+J3</f>
        <v>10000</v>
      </c>
      <c r="M3">
        <v>29</v>
      </c>
      <c r="N3">
        <v>1887.4885999999999</v>
      </c>
      <c r="O3">
        <v>1</v>
      </c>
      <c r="Q3" s="3">
        <f t="shared" si="0"/>
        <v>1.8555046898638425</v>
      </c>
    </row>
    <row r="4" spans="1:17">
      <c r="A4">
        <v>3</v>
      </c>
      <c r="B4" t="s">
        <v>12</v>
      </c>
      <c r="C4">
        <v>211</v>
      </c>
      <c r="D4">
        <v>10000</v>
      </c>
      <c r="E4">
        <v>1000</v>
      </c>
      <c r="F4">
        <f t="shared" si="1"/>
        <v>500</v>
      </c>
      <c r="G4" t="s">
        <v>14</v>
      </c>
      <c r="H4">
        <v>0</v>
      </c>
      <c r="I4">
        <f t="shared" si="2"/>
        <v>400</v>
      </c>
      <c r="J4">
        <f t="shared" si="3"/>
        <v>100</v>
      </c>
      <c r="K4" t="s">
        <v>15</v>
      </c>
      <c r="L4">
        <f t="shared" si="4"/>
        <v>1000</v>
      </c>
      <c r="M4">
        <v>39</v>
      </c>
      <c r="N4">
        <v>398.67770000000002</v>
      </c>
      <c r="O4">
        <v>2</v>
      </c>
      <c r="Q4" s="3">
        <f>(N4-C4)/C4</f>
        <v>0.88946777251184839</v>
      </c>
    </row>
    <row r="5" spans="1:17">
      <c r="A5">
        <v>4</v>
      </c>
      <c r="B5" t="s">
        <v>11</v>
      </c>
      <c r="C5">
        <v>805</v>
      </c>
      <c r="D5">
        <v>10000</v>
      </c>
      <c r="E5">
        <v>1000</v>
      </c>
      <c r="F5">
        <f t="shared" si="1"/>
        <v>500</v>
      </c>
      <c r="G5" t="s">
        <v>14</v>
      </c>
      <c r="H5">
        <v>1</v>
      </c>
      <c r="I5">
        <f t="shared" si="2"/>
        <v>399</v>
      </c>
      <c r="J5">
        <f t="shared" si="3"/>
        <v>100</v>
      </c>
      <c r="K5" t="s">
        <v>15</v>
      </c>
      <c r="L5">
        <f t="shared" si="4"/>
        <v>1000</v>
      </c>
      <c r="M5">
        <v>100</v>
      </c>
      <c r="N5">
        <v>1823.1746000000001</v>
      </c>
      <c r="O5">
        <v>94</v>
      </c>
      <c r="Q5" s="3">
        <f t="shared" ref="Q5:Q6" si="5">(N5-C5)/C5</f>
        <v>1.2648131677018635</v>
      </c>
    </row>
    <row r="6" spans="1:17">
      <c r="A6">
        <v>5</v>
      </c>
      <c r="B6" t="s">
        <v>13</v>
      </c>
      <c r="C6">
        <v>1764</v>
      </c>
      <c r="D6">
        <v>10000</v>
      </c>
      <c r="E6">
        <v>10000</v>
      </c>
      <c r="F6">
        <f t="shared" si="1"/>
        <v>5000</v>
      </c>
      <c r="G6" t="s">
        <v>14</v>
      </c>
      <c r="H6">
        <v>0</v>
      </c>
      <c r="I6">
        <f t="shared" si="2"/>
        <v>4000</v>
      </c>
      <c r="J6">
        <f t="shared" si="3"/>
        <v>1000</v>
      </c>
      <c r="K6" t="s">
        <v>15</v>
      </c>
      <c r="L6">
        <f t="shared" si="4"/>
        <v>10000</v>
      </c>
      <c r="M6">
        <v>32</v>
      </c>
      <c r="N6">
        <v>725204.12300000002</v>
      </c>
      <c r="O6">
        <v>1</v>
      </c>
      <c r="Q6" s="3">
        <f t="shared" si="5"/>
        <v>410.1134484126984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E11" sqref="E11"/>
    </sheetView>
  </sheetViews>
  <sheetFormatPr baseColWidth="10" defaultRowHeight="15" x14ac:dyDescent="0"/>
  <cols>
    <col min="12" max="12" width="13.1640625" customWidth="1"/>
  </cols>
  <sheetData>
    <row r="1" spans="1:17" s="1" customFormat="1" ht="30">
      <c r="A1" s="2" t="s">
        <v>0</v>
      </c>
      <c r="B1" s="2" t="s">
        <v>1</v>
      </c>
      <c r="C1" s="2" t="s">
        <v>20</v>
      </c>
      <c r="D1" s="2" t="s">
        <v>16</v>
      </c>
      <c r="E1" s="2" t="s">
        <v>2</v>
      </c>
      <c r="F1" s="2" t="s">
        <v>3</v>
      </c>
      <c r="G1" s="2" t="s">
        <v>7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17</v>
      </c>
      <c r="N1" s="2" t="s">
        <v>9</v>
      </c>
      <c r="O1" s="2" t="s">
        <v>18</v>
      </c>
      <c r="Q1" s="1" t="s">
        <v>19</v>
      </c>
    </row>
    <row r="2" spans="1:17">
      <c r="A2">
        <v>1</v>
      </c>
      <c r="B2" t="s">
        <v>10</v>
      </c>
      <c r="C2">
        <v>661</v>
      </c>
      <c r="D2">
        <v>10000</v>
      </c>
      <c r="E2">
        <v>1000</v>
      </c>
      <c r="F2">
        <f>E2/2</f>
        <v>500</v>
      </c>
      <c r="G2" t="s">
        <v>14</v>
      </c>
      <c r="H2">
        <v>0</v>
      </c>
      <c r="I2">
        <f>E2*0.4 -H2</f>
        <v>400</v>
      </c>
      <c r="J2">
        <f>E2*0.1</f>
        <v>100</v>
      </c>
      <c r="K2" t="s">
        <v>15</v>
      </c>
      <c r="L2">
        <f>F2+H2+I2+J2</f>
        <v>1000</v>
      </c>
      <c r="Q2" s="3">
        <f t="shared" ref="Q2:Q3" si="0">(N2-C2)/C2</f>
        <v>-1</v>
      </c>
    </row>
    <row r="3" spans="1:17">
      <c r="A3">
        <v>2</v>
      </c>
      <c r="B3" t="s">
        <v>10</v>
      </c>
      <c r="C3">
        <v>661</v>
      </c>
      <c r="D3">
        <v>10000</v>
      </c>
      <c r="E3">
        <v>10000</v>
      </c>
      <c r="F3">
        <f t="shared" ref="F3:F6" si="1">E3/2</f>
        <v>5000</v>
      </c>
      <c r="G3" t="s">
        <v>14</v>
      </c>
      <c r="H3">
        <v>0</v>
      </c>
      <c r="I3">
        <f t="shared" ref="I3:I6" si="2">E3*0.4 -H3</f>
        <v>4000</v>
      </c>
      <c r="J3">
        <f t="shared" ref="J3:J6" si="3">E3*0.1</f>
        <v>1000</v>
      </c>
      <c r="K3" t="s">
        <v>15</v>
      </c>
      <c r="L3">
        <f t="shared" ref="L3:L6" si="4">F3+H3+I3+J3</f>
        <v>10000</v>
      </c>
      <c r="Q3" s="3">
        <f t="shared" si="0"/>
        <v>-1</v>
      </c>
    </row>
    <row r="4" spans="1:17">
      <c r="A4">
        <v>3</v>
      </c>
      <c r="B4" t="s">
        <v>12</v>
      </c>
      <c r="C4">
        <v>211</v>
      </c>
      <c r="D4">
        <v>10000</v>
      </c>
      <c r="E4">
        <v>1000</v>
      </c>
      <c r="F4">
        <f t="shared" si="1"/>
        <v>500</v>
      </c>
      <c r="G4" t="s">
        <v>14</v>
      </c>
      <c r="H4">
        <v>0</v>
      </c>
      <c r="I4">
        <f t="shared" si="2"/>
        <v>400</v>
      </c>
      <c r="J4">
        <f t="shared" si="3"/>
        <v>100</v>
      </c>
      <c r="K4" t="s">
        <v>15</v>
      </c>
      <c r="L4">
        <f t="shared" si="4"/>
        <v>1000</v>
      </c>
      <c r="Q4" s="3">
        <f>(N4-C4)/C4</f>
        <v>-1</v>
      </c>
    </row>
    <row r="5" spans="1:17">
      <c r="A5">
        <v>4</v>
      </c>
      <c r="B5" t="s">
        <v>11</v>
      </c>
      <c r="C5">
        <v>805</v>
      </c>
      <c r="D5">
        <v>10000</v>
      </c>
      <c r="E5">
        <v>1000</v>
      </c>
      <c r="F5">
        <f t="shared" si="1"/>
        <v>500</v>
      </c>
      <c r="G5" t="s">
        <v>14</v>
      </c>
      <c r="H5">
        <v>1</v>
      </c>
      <c r="I5">
        <f t="shared" si="2"/>
        <v>399</v>
      </c>
      <c r="J5">
        <f t="shared" si="3"/>
        <v>100</v>
      </c>
      <c r="K5" t="s">
        <v>15</v>
      </c>
      <c r="L5">
        <f t="shared" si="4"/>
        <v>1000</v>
      </c>
      <c r="Q5" s="3">
        <f t="shared" ref="Q5:Q6" si="5">(N5-C5)/C5</f>
        <v>-1</v>
      </c>
    </row>
    <row r="6" spans="1:17">
      <c r="A6">
        <v>5</v>
      </c>
      <c r="B6" t="s">
        <v>13</v>
      </c>
      <c r="C6">
        <v>1764</v>
      </c>
      <c r="D6">
        <v>10000</v>
      </c>
      <c r="E6">
        <v>10000</v>
      </c>
      <c r="F6">
        <f t="shared" si="1"/>
        <v>5000</v>
      </c>
      <c r="G6" t="s">
        <v>14</v>
      </c>
      <c r="H6">
        <v>0</v>
      </c>
      <c r="I6">
        <f t="shared" si="2"/>
        <v>4000</v>
      </c>
      <c r="J6">
        <f t="shared" si="3"/>
        <v>1000</v>
      </c>
      <c r="K6" t="s">
        <v>15</v>
      </c>
      <c r="L6">
        <f t="shared" si="4"/>
        <v>10000</v>
      </c>
      <c r="Q6" s="3">
        <f t="shared" si="5"/>
        <v>-1</v>
      </c>
    </row>
    <row r="10" spans="1:17">
      <c r="E10" t="s">
        <v>21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9"/>
  <sheetViews>
    <sheetView tabSelected="1" topLeftCell="C1" workbookViewId="0">
      <selection activeCell="A19" sqref="A19"/>
    </sheetView>
  </sheetViews>
  <sheetFormatPr baseColWidth="10" defaultRowHeight="15" x14ac:dyDescent="0"/>
  <cols>
    <col min="7" max="7" width="8.33203125" bestFit="1" customWidth="1"/>
    <col min="12" max="12" width="13.1640625" customWidth="1"/>
    <col min="19" max="19" width="8" customWidth="1"/>
    <col min="25" max="25" width="8.1640625" bestFit="1" customWidth="1"/>
  </cols>
  <sheetData>
    <row r="1" spans="1:25" s="1" customFormat="1" ht="30">
      <c r="A1" s="2" t="s">
        <v>1</v>
      </c>
      <c r="B1" s="18" t="s">
        <v>0</v>
      </c>
      <c r="C1" s="2" t="s">
        <v>20</v>
      </c>
      <c r="D1" s="2" t="s">
        <v>16</v>
      </c>
      <c r="E1" s="18" t="s">
        <v>2</v>
      </c>
      <c r="F1" s="18" t="s">
        <v>3</v>
      </c>
      <c r="G1" s="2" t="s">
        <v>7</v>
      </c>
      <c r="H1" s="18" t="s">
        <v>4</v>
      </c>
      <c r="I1" s="18" t="s">
        <v>5</v>
      </c>
      <c r="J1" s="18" t="s">
        <v>6</v>
      </c>
      <c r="K1" s="18" t="s">
        <v>7</v>
      </c>
      <c r="L1" s="14" t="s">
        <v>8</v>
      </c>
      <c r="M1" s="16" t="s">
        <v>23</v>
      </c>
      <c r="N1" s="2" t="s">
        <v>24</v>
      </c>
      <c r="O1" s="14" t="s">
        <v>25</v>
      </c>
      <c r="P1" s="16" t="s">
        <v>9</v>
      </c>
      <c r="Q1" s="2" t="s">
        <v>26</v>
      </c>
      <c r="R1" s="14" t="s">
        <v>27</v>
      </c>
      <c r="S1" s="14" t="s">
        <v>32</v>
      </c>
      <c r="U1" s="16" t="s">
        <v>29</v>
      </c>
      <c r="V1" s="2" t="s">
        <v>30</v>
      </c>
      <c r="W1" s="14" t="s">
        <v>31</v>
      </c>
      <c r="X1" s="14" t="s">
        <v>33</v>
      </c>
      <c r="Y1" s="14" t="s">
        <v>32</v>
      </c>
    </row>
    <row r="2" spans="1:25">
      <c r="A2" s="28" t="s">
        <v>10</v>
      </c>
      <c r="B2" s="28">
        <v>1</v>
      </c>
      <c r="C2" s="28">
        <v>661</v>
      </c>
      <c r="D2" s="28">
        <v>50</v>
      </c>
      <c r="E2" s="29">
        <v>1000</v>
      </c>
      <c r="F2" s="30">
        <f>E2* 0.3</f>
        <v>300</v>
      </c>
      <c r="G2" s="28" t="s">
        <v>22</v>
      </c>
      <c r="H2" s="28">
        <v>1</v>
      </c>
      <c r="I2" s="30">
        <f>E2*0.3 -H2</f>
        <v>299</v>
      </c>
      <c r="J2" s="30">
        <f>E2*0.4</f>
        <v>400</v>
      </c>
      <c r="K2" s="28" t="s">
        <v>15</v>
      </c>
      <c r="L2" s="33">
        <f>F2+H2+I2+J2</f>
        <v>1000</v>
      </c>
      <c r="M2" s="5">
        <v>957.26949999999999</v>
      </c>
      <c r="N2" s="6">
        <v>891.56219999999996</v>
      </c>
      <c r="O2" s="7">
        <v>817.95820000000003</v>
      </c>
      <c r="P2" s="5">
        <f>MIN(M2:O2)</f>
        <v>817.95820000000003</v>
      </c>
      <c r="Q2" s="6">
        <f>MAX(M2:O2)</f>
        <v>957.26949999999999</v>
      </c>
      <c r="R2" s="7">
        <f>AVERAGE(M2:O2)</f>
        <v>888.92996666666659</v>
      </c>
      <c r="S2" s="15">
        <f>(R2-C2)/C2</f>
        <v>0.34482597075138666</v>
      </c>
      <c r="U2" s="5">
        <v>1172.9893999999999</v>
      </c>
      <c r="V2" s="6">
        <v>1123.8188</v>
      </c>
      <c r="W2" s="10">
        <v>1128.1081999999999</v>
      </c>
      <c r="X2" s="17">
        <f>AVERAGE(U2:W2)</f>
        <v>1141.6387999999999</v>
      </c>
      <c r="Y2" s="15">
        <f>(X2-C2)/C2</f>
        <v>0.7271388804841149</v>
      </c>
    </row>
    <row r="3" spans="1:25">
      <c r="A3" s="28" t="s">
        <v>10</v>
      </c>
      <c r="B3" s="28">
        <v>2</v>
      </c>
      <c r="C3" s="28">
        <v>661</v>
      </c>
      <c r="D3" s="28">
        <v>50</v>
      </c>
      <c r="E3" s="29">
        <v>1000</v>
      </c>
      <c r="F3" s="30">
        <f t="shared" ref="F3:F5" si="0">E3* 0.3</f>
        <v>300</v>
      </c>
      <c r="G3" s="28" t="s">
        <v>22</v>
      </c>
      <c r="H3" s="32">
        <v>0</v>
      </c>
      <c r="I3" s="30">
        <f t="shared" ref="I3:I6" si="1">E3*0.3 -H3</f>
        <v>300</v>
      </c>
      <c r="J3" s="30">
        <f t="shared" ref="J3:J5" si="2">E3*0.4</f>
        <v>400</v>
      </c>
      <c r="K3" s="28" t="s">
        <v>15</v>
      </c>
      <c r="L3" s="33">
        <f t="shared" ref="L3:L6" si="3">F3+H3+I3+J3</f>
        <v>1000</v>
      </c>
      <c r="M3" s="8">
        <v>1224.1606999999999</v>
      </c>
      <c r="N3" s="9">
        <v>1265.5310999999999</v>
      </c>
      <c r="O3" s="10">
        <v>1210.3493000000001</v>
      </c>
      <c r="P3" s="8">
        <f t="shared" ref="P3:P6" si="4">MIN(M3:O3)</f>
        <v>1210.3493000000001</v>
      </c>
      <c r="Q3" s="9">
        <f t="shared" ref="Q3:Q6" si="5">MAX(M3:O3)</f>
        <v>1265.5310999999999</v>
      </c>
      <c r="R3" s="10">
        <f t="shared" ref="R3:R6" si="6">AVERAGE(M3:O3)</f>
        <v>1233.3470333333332</v>
      </c>
      <c r="S3" s="15">
        <f>(R3-C3)/C3</f>
        <v>0.86588053454362057</v>
      </c>
      <c r="U3" s="8">
        <v>1350.7720999999999</v>
      </c>
      <c r="V3" s="9">
        <v>1331.3112000000001</v>
      </c>
      <c r="W3" s="10">
        <v>1316.4632999999999</v>
      </c>
      <c r="X3" s="17">
        <f t="shared" ref="X3:X14" si="7">AVERAGE(U3:W3)</f>
        <v>1332.8488666666667</v>
      </c>
      <c r="Y3" s="15">
        <f t="shared" ref="Y3:Y14" si="8">(X3-C3)/C3</f>
        <v>1.0164128088754414</v>
      </c>
    </row>
    <row r="4" spans="1:25">
      <c r="A4" s="28" t="s">
        <v>10</v>
      </c>
      <c r="B4" s="28">
        <v>3</v>
      </c>
      <c r="C4" s="28">
        <v>661</v>
      </c>
      <c r="D4" s="28">
        <v>50</v>
      </c>
      <c r="E4" s="34">
        <v>100</v>
      </c>
      <c r="F4" s="30">
        <f t="shared" si="0"/>
        <v>30</v>
      </c>
      <c r="G4" s="28" t="s">
        <v>22</v>
      </c>
      <c r="H4" s="28">
        <v>1</v>
      </c>
      <c r="I4" s="30">
        <f t="shared" si="1"/>
        <v>29</v>
      </c>
      <c r="J4" s="30">
        <f t="shared" si="2"/>
        <v>40</v>
      </c>
      <c r="K4" s="28" t="s">
        <v>15</v>
      </c>
      <c r="L4" s="33">
        <f t="shared" si="3"/>
        <v>100</v>
      </c>
      <c r="M4" s="8">
        <v>903.66309999999999</v>
      </c>
      <c r="N4" s="9">
        <v>921.55870000000004</v>
      </c>
      <c r="O4" s="10">
        <v>843.21540000000005</v>
      </c>
      <c r="P4" s="8">
        <f t="shared" si="4"/>
        <v>843.21540000000005</v>
      </c>
      <c r="Q4" s="9">
        <f t="shared" si="5"/>
        <v>921.55870000000004</v>
      </c>
      <c r="R4" s="10">
        <f t="shared" si="6"/>
        <v>889.47906666666677</v>
      </c>
      <c r="S4" s="15">
        <f>(R4-C4)/C4</f>
        <v>0.34565668179525988</v>
      </c>
      <c r="U4" s="8">
        <v>1113.7618</v>
      </c>
      <c r="V4" s="9">
        <v>1183.0148999999999</v>
      </c>
      <c r="W4" s="10">
        <v>1127.0222000000001</v>
      </c>
      <c r="X4" s="17">
        <f t="shared" si="7"/>
        <v>1141.2663</v>
      </c>
      <c r="Y4" s="15">
        <f t="shared" si="8"/>
        <v>0.72657534039334337</v>
      </c>
    </row>
    <row r="5" spans="1:25">
      <c r="A5" s="28" t="s">
        <v>10</v>
      </c>
      <c r="B5" s="28">
        <v>4</v>
      </c>
      <c r="C5" s="28">
        <v>661</v>
      </c>
      <c r="D5" s="28">
        <v>50</v>
      </c>
      <c r="E5" s="34">
        <v>10000</v>
      </c>
      <c r="F5" s="30">
        <f t="shared" si="0"/>
        <v>3000</v>
      </c>
      <c r="G5" s="28" t="s">
        <v>22</v>
      </c>
      <c r="H5" s="28">
        <v>1</v>
      </c>
      <c r="I5" s="30">
        <f t="shared" si="1"/>
        <v>2999</v>
      </c>
      <c r="J5" s="30">
        <f t="shared" si="2"/>
        <v>4000</v>
      </c>
      <c r="K5" s="28" t="s">
        <v>15</v>
      </c>
      <c r="L5" s="33">
        <f t="shared" si="3"/>
        <v>10000</v>
      </c>
      <c r="M5" s="8">
        <v>883.24</v>
      </c>
      <c r="N5" s="9">
        <v>923.11810000000003</v>
      </c>
      <c r="O5" s="10">
        <v>963.38969999999995</v>
      </c>
      <c r="P5" s="8">
        <f t="shared" si="4"/>
        <v>883.24</v>
      </c>
      <c r="Q5" s="9">
        <f t="shared" si="5"/>
        <v>963.38969999999995</v>
      </c>
      <c r="R5" s="10">
        <f t="shared" si="6"/>
        <v>923.2492666666667</v>
      </c>
      <c r="S5" s="15">
        <f>(R5-C5)/C5</f>
        <v>0.3967462430660616</v>
      </c>
      <c r="U5" s="8">
        <v>1106.8852999999999</v>
      </c>
      <c r="V5" s="9">
        <v>1119.7598</v>
      </c>
      <c r="W5" s="10">
        <v>1157.2630999999999</v>
      </c>
      <c r="X5" s="17">
        <f t="shared" si="7"/>
        <v>1127.9694</v>
      </c>
      <c r="Y5" s="15">
        <f t="shared" si="8"/>
        <v>0.70645900151285923</v>
      </c>
    </row>
    <row r="6" spans="1:25">
      <c r="A6" s="28" t="s">
        <v>10</v>
      </c>
      <c r="B6" s="28">
        <v>5</v>
      </c>
      <c r="C6" s="28">
        <v>661</v>
      </c>
      <c r="D6" s="28">
        <v>50</v>
      </c>
      <c r="E6" s="29">
        <v>1000</v>
      </c>
      <c r="F6" s="30">
        <f>E6* 0.5</f>
        <v>500</v>
      </c>
      <c r="G6" s="28" t="s">
        <v>22</v>
      </c>
      <c r="H6" s="28">
        <v>1</v>
      </c>
      <c r="I6" s="30">
        <f t="shared" si="1"/>
        <v>299</v>
      </c>
      <c r="J6" s="31">
        <f>E6*0.2</f>
        <v>200</v>
      </c>
      <c r="K6" s="28" t="s">
        <v>15</v>
      </c>
      <c r="L6" s="33">
        <f t="shared" si="3"/>
        <v>1000</v>
      </c>
      <c r="M6" s="8">
        <v>944.18290000000002</v>
      </c>
      <c r="N6" s="9">
        <v>999.06479999999999</v>
      </c>
      <c r="O6" s="10">
        <v>1036.1890000000001</v>
      </c>
      <c r="P6" s="8">
        <f t="shared" si="4"/>
        <v>944.18290000000002</v>
      </c>
      <c r="Q6" s="9">
        <f t="shared" si="5"/>
        <v>1036.1890000000001</v>
      </c>
      <c r="R6" s="10">
        <f t="shared" si="6"/>
        <v>993.1455666666667</v>
      </c>
      <c r="S6" s="15">
        <f>(R6-C6)/C6</f>
        <v>0.50248951084215843</v>
      </c>
      <c r="U6" s="8">
        <v>1194.597</v>
      </c>
      <c r="V6" s="9">
        <v>1227.1706999999999</v>
      </c>
      <c r="W6" s="10">
        <v>1274.0432000000001</v>
      </c>
      <c r="X6" s="17">
        <f t="shared" si="7"/>
        <v>1231.9369666666666</v>
      </c>
      <c r="Y6" s="15">
        <f t="shared" si="8"/>
        <v>0.86374730206757433</v>
      </c>
    </row>
    <row r="7" spans="1:25">
      <c r="A7" s="28" t="s">
        <v>10</v>
      </c>
      <c r="B7" s="28">
        <v>6</v>
      </c>
      <c r="C7" s="28">
        <v>661</v>
      </c>
      <c r="D7" s="28">
        <v>50</v>
      </c>
      <c r="E7" s="29">
        <v>1000</v>
      </c>
      <c r="F7" s="30">
        <f>E7* 0.3</f>
        <v>300</v>
      </c>
      <c r="G7" s="28" t="s">
        <v>22</v>
      </c>
      <c r="H7" s="28">
        <v>1</v>
      </c>
      <c r="I7" s="30">
        <f>E7*0.3 -H7</f>
        <v>299</v>
      </c>
      <c r="J7" s="30">
        <f>E7*0.4</f>
        <v>400</v>
      </c>
      <c r="K7" s="32" t="s">
        <v>28</v>
      </c>
      <c r="L7" s="33">
        <f t="shared" ref="L7" si="9">F7+H7+I7+J7</f>
        <v>1000</v>
      </c>
      <c r="M7" s="8">
        <v>747.00289999999995</v>
      </c>
      <c r="N7" s="9">
        <v>751.8175</v>
      </c>
      <c r="O7" s="10">
        <v>684.90629999999999</v>
      </c>
      <c r="P7" s="8">
        <f t="shared" ref="P7:P8" si="10">MIN(M7:O7)</f>
        <v>684.90629999999999</v>
      </c>
      <c r="Q7" s="9">
        <f t="shared" ref="Q7:Q8" si="11">MAX(M7:O7)</f>
        <v>751.8175</v>
      </c>
      <c r="R7" s="10">
        <f t="shared" ref="R7:R8" si="12">AVERAGE(M7:O7)</f>
        <v>727.90890000000002</v>
      </c>
      <c r="S7" s="15">
        <f>(R7-C7)/C7</f>
        <v>0.10122375189107416</v>
      </c>
      <c r="U7" s="8">
        <v>997.68050000000005</v>
      </c>
      <c r="V7" s="9">
        <v>953.90170000000001</v>
      </c>
      <c r="W7" s="10">
        <v>944.14020000000005</v>
      </c>
      <c r="X7" s="17">
        <f t="shared" si="7"/>
        <v>965.24080000000004</v>
      </c>
      <c r="Y7" s="15">
        <f t="shared" si="8"/>
        <v>0.46027352496217855</v>
      </c>
    </row>
    <row r="8" spans="1:25">
      <c r="A8" s="28" t="s">
        <v>10</v>
      </c>
      <c r="B8" s="28">
        <v>7</v>
      </c>
      <c r="C8" s="28">
        <v>661</v>
      </c>
      <c r="D8" s="28">
        <v>50</v>
      </c>
      <c r="E8" s="29">
        <v>1000</v>
      </c>
      <c r="F8" s="30">
        <f>E8* 0.3</f>
        <v>300</v>
      </c>
      <c r="G8" s="28" t="s">
        <v>22</v>
      </c>
      <c r="H8" s="28">
        <v>1</v>
      </c>
      <c r="I8" s="31">
        <f>E8*0.1 -H8</f>
        <v>99</v>
      </c>
      <c r="J8" s="31">
        <f>E8*0.6</f>
        <v>600</v>
      </c>
      <c r="K8" s="28" t="s">
        <v>15</v>
      </c>
      <c r="L8" s="33">
        <f t="shared" ref="L8" si="13">F8+H8+I8+J8</f>
        <v>1000</v>
      </c>
      <c r="M8" s="11">
        <v>877.87</v>
      </c>
      <c r="N8" s="28">
        <v>873.77239999999995</v>
      </c>
      <c r="O8" s="12">
        <v>787.71159999999998</v>
      </c>
      <c r="P8" s="11">
        <f t="shared" si="10"/>
        <v>787.71159999999998</v>
      </c>
      <c r="Q8" s="13">
        <f t="shared" si="11"/>
        <v>877.87</v>
      </c>
      <c r="R8" s="12">
        <f t="shared" si="12"/>
        <v>846.45133333333331</v>
      </c>
      <c r="S8" s="15">
        <f>(R8-C8)/C8</f>
        <v>0.28056177508825009</v>
      </c>
      <c r="U8" s="11">
        <v>1105.9027000000001</v>
      </c>
      <c r="V8" s="13">
        <v>1184.6442999999999</v>
      </c>
      <c r="W8" s="12">
        <v>1206.7911999999999</v>
      </c>
      <c r="X8" s="17">
        <f t="shared" si="7"/>
        <v>1165.7794000000001</v>
      </c>
      <c r="Y8" s="15">
        <f t="shared" si="8"/>
        <v>0.76366021180030275</v>
      </c>
    </row>
    <row r="9" spans="1:25" s="1" customFormat="1">
      <c r="A9" s="1" t="s">
        <v>10</v>
      </c>
      <c r="B9" s="1">
        <v>8</v>
      </c>
      <c r="C9" s="1">
        <v>661</v>
      </c>
      <c r="D9" s="1">
        <v>50</v>
      </c>
      <c r="E9" s="19">
        <v>1000</v>
      </c>
      <c r="F9" s="20">
        <f>E9* 0.3</f>
        <v>300</v>
      </c>
      <c r="G9" s="1" t="s">
        <v>22</v>
      </c>
      <c r="H9" s="1">
        <v>1</v>
      </c>
      <c r="I9" s="21">
        <f>E9*0.1 -H9</f>
        <v>99</v>
      </c>
      <c r="J9" s="21">
        <f>E9*0.6</f>
        <v>600</v>
      </c>
      <c r="K9" s="22" t="s">
        <v>28</v>
      </c>
      <c r="L9" s="35">
        <f t="shared" ref="L9" si="14">F9+H9+I9+J9</f>
        <v>1000</v>
      </c>
      <c r="M9" s="23">
        <v>709.46180000000004</v>
      </c>
      <c r="N9" s="24">
        <v>719.9126</v>
      </c>
      <c r="O9" s="36">
        <v>712.63170000000002</v>
      </c>
      <c r="P9" s="23">
        <f t="shared" ref="P9" si="15">MIN(M9:O9)</f>
        <v>709.46180000000004</v>
      </c>
      <c r="Q9" s="24">
        <f t="shared" ref="Q9" si="16">MAX(M9:O9)</f>
        <v>719.9126</v>
      </c>
      <c r="R9" s="25">
        <f t="shared" ref="R9" si="17">AVERAGE(M9:O9)</f>
        <v>714.00203333333332</v>
      </c>
      <c r="S9" s="26">
        <f>(R9-C9)/C9</f>
        <v>8.0184619263741777E-2</v>
      </c>
      <c r="U9" s="23">
        <v>921.88639999999998</v>
      </c>
      <c r="V9" s="24">
        <v>911.95010000000002</v>
      </c>
      <c r="W9" s="25">
        <v>949.65449999999998</v>
      </c>
      <c r="X9" s="27">
        <f t="shared" si="7"/>
        <v>927.83033333333333</v>
      </c>
      <c r="Y9" s="40">
        <f t="shared" si="8"/>
        <v>0.40367675239536055</v>
      </c>
    </row>
    <row r="10" spans="1:25">
      <c r="A10" s="28" t="s">
        <v>12</v>
      </c>
      <c r="B10" s="28">
        <v>1</v>
      </c>
      <c r="C10" s="28">
        <v>211</v>
      </c>
      <c r="D10" s="28">
        <v>50</v>
      </c>
      <c r="E10" s="29">
        <v>1000</v>
      </c>
      <c r="F10" s="30">
        <f>E10* 0.3</f>
        <v>300</v>
      </c>
      <c r="G10" s="28" t="s">
        <v>22</v>
      </c>
      <c r="H10" s="28">
        <v>1</v>
      </c>
      <c r="I10" s="30">
        <f>E10*0.3 -H10</f>
        <v>299</v>
      </c>
      <c r="J10" s="30">
        <f>E10*0.4</f>
        <v>400</v>
      </c>
      <c r="K10" s="28" t="s">
        <v>15</v>
      </c>
      <c r="L10" s="33">
        <f>F10+H10+I10+J10</f>
        <v>1000</v>
      </c>
      <c r="M10" s="37">
        <v>223.50460000000001</v>
      </c>
      <c r="N10" s="13">
        <v>220.1885</v>
      </c>
      <c r="O10" s="38">
        <v>249.42150000000001</v>
      </c>
      <c r="P10" s="5">
        <f>MIN(M10:O10)</f>
        <v>220.1885</v>
      </c>
      <c r="Q10" s="6">
        <f>MAX(M10:O10)</f>
        <v>249.42150000000001</v>
      </c>
      <c r="R10" s="7">
        <f>AVERAGE(M10:O10)</f>
        <v>231.03819999999999</v>
      </c>
      <c r="S10" s="15">
        <f>(R10-C10)/C10</f>
        <v>9.4967772511848292E-2</v>
      </c>
      <c r="U10" s="5">
        <v>301.16910000000001</v>
      </c>
      <c r="V10" s="6">
        <v>287.59890000000001</v>
      </c>
      <c r="W10" s="10">
        <v>285.68720000000002</v>
      </c>
      <c r="X10" s="17">
        <f>AVERAGE(U10:W10)</f>
        <v>291.48506666666668</v>
      </c>
      <c r="Y10" s="15">
        <f t="shared" si="8"/>
        <v>0.38144581358609803</v>
      </c>
    </row>
    <row r="11" spans="1:25">
      <c r="A11" s="28" t="s">
        <v>12</v>
      </c>
      <c r="B11" s="28">
        <v>2</v>
      </c>
      <c r="C11" s="28">
        <v>211</v>
      </c>
      <c r="D11" s="28">
        <v>50</v>
      </c>
      <c r="E11" s="29">
        <v>1000</v>
      </c>
      <c r="F11" s="30">
        <f t="shared" ref="F11:F13" si="18">E11* 0.3</f>
        <v>300</v>
      </c>
      <c r="G11" s="28" t="s">
        <v>22</v>
      </c>
      <c r="H11" s="32">
        <v>0</v>
      </c>
      <c r="I11" s="30">
        <f t="shared" ref="I11:I14" si="19">E11*0.3 -H11</f>
        <v>300</v>
      </c>
      <c r="J11" s="30">
        <f t="shared" ref="J11:J13" si="20">E11*0.4</f>
        <v>400</v>
      </c>
      <c r="K11" s="28" t="s">
        <v>15</v>
      </c>
      <c r="L11" s="33">
        <f t="shared" ref="L11:L17" si="21">F11+H11+I11+J11</f>
        <v>1000</v>
      </c>
      <c r="M11" s="37">
        <v>291.9579</v>
      </c>
      <c r="N11" s="13">
        <v>231.13130000000001</v>
      </c>
      <c r="O11" s="38">
        <v>239.88990000000001</v>
      </c>
      <c r="P11" s="8">
        <f t="shared" ref="P11:P14" si="22">MIN(M11:O11)</f>
        <v>231.13130000000001</v>
      </c>
      <c r="Q11" s="9">
        <f t="shared" ref="Q11:Q14" si="23">MAX(M11:O11)</f>
        <v>291.9579</v>
      </c>
      <c r="R11" s="10">
        <f t="shared" ref="R11:R14" si="24">AVERAGE(M11:O11)</f>
        <v>254.32636666666667</v>
      </c>
      <c r="S11" s="15">
        <f>(R11-C11)/C11</f>
        <v>0.20533823064770934</v>
      </c>
      <c r="U11" s="8">
        <v>325.82299999999998</v>
      </c>
      <c r="V11" s="9">
        <v>296.25439999999998</v>
      </c>
      <c r="W11" s="10">
        <v>317.10860000000002</v>
      </c>
      <c r="X11" s="17">
        <f t="shared" si="7"/>
        <v>313.06199999999995</v>
      </c>
      <c r="Y11" s="15">
        <f t="shared" si="8"/>
        <v>0.48370616113744053</v>
      </c>
    </row>
    <row r="12" spans="1:25">
      <c r="A12" s="28" t="s">
        <v>12</v>
      </c>
      <c r="B12" s="28">
        <v>3</v>
      </c>
      <c r="C12" s="28">
        <v>211</v>
      </c>
      <c r="D12" s="28">
        <v>50</v>
      </c>
      <c r="E12" s="34">
        <v>100</v>
      </c>
      <c r="F12" s="30">
        <f t="shared" si="18"/>
        <v>30</v>
      </c>
      <c r="G12" s="28" t="s">
        <v>22</v>
      </c>
      <c r="H12" s="28">
        <v>1</v>
      </c>
      <c r="I12" s="30">
        <f t="shared" si="19"/>
        <v>29</v>
      </c>
      <c r="J12" s="30">
        <f t="shared" si="20"/>
        <v>40</v>
      </c>
      <c r="K12" s="28" t="s">
        <v>15</v>
      </c>
      <c r="L12" s="33">
        <f t="shared" si="21"/>
        <v>100</v>
      </c>
      <c r="M12" s="37">
        <v>212.7115</v>
      </c>
      <c r="N12" s="13">
        <v>212.7115</v>
      </c>
      <c r="O12" s="38">
        <v>218.1139</v>
      </c>
      <c r="P12" s="8">
        <f t="shared" si="22"/>
        <v>212.7115</v>
      </c>
      <c r="Q12" s="9">
        <f t="shared" si="23"/>
        <v>218.1139</v>
      </c>
      <c r="R12" s="10">
        <f t="shared" si="24"/>
        <v>214.51230000000001</v>
      </c>
      <c r="S12" s="15">
        <f>(R12-C12)/C12</f>
        <v>1.6645971563981093E-2</v>
      </c>
      <c r="U12" s="8">
        <v>273.69990000000001</v>
      </c>
      <c r="V12" s="9">
        <v>279.90609999999998</v>
      </c>
      <c r="W12" s="10">
        <v>265.76069999999999</v>
      </c>
      <c r="X12" s="17">
        <f t="shared" si="7"/>
        <v>273.12223333333333</v>
      </c>
      <c r="Y12" s="15">
        <f t="shared" si="8"/>
        <v>0.29441816745655602</v>
      </c>
    </row>
    <row r="13" spans="1:25">
      <c r="A13" s="28" t="s">
        <v>12</v>
      </c>
      <c r="B13" s="28">
        <v>4</v>
      </c>
      <c r="C13" s="28">
        <v>211</v>
      </c>
      <c r="D13" s="28">
        <v>50</v>
      </c>
      <c r="E13" s="34">
        <v>10000</v>
      </c>
      <c r="F13" s="30">
        <f t="shared" si="18"/>
        <v>3000</v>
      </c>
      <c r="G13" s="28" t="s">
        <v>22</v>
      </c>
      <c r="H13" s="28">
        <v>1</v>
      </c>
      <c r="I13" s="30">
        <f t="shared" si="19"/>
        <v>2999</v>
      </c>
      <c r="J13" s="30">
        <f t="shared" si="20"/>
        <v>4000</v>
      </c>
      <c r="K13" s="28" t="s">
        <v>15</v>
      </c>
      <c r="L13" s="33">
        <f t="shared" si="21"/>
        <v>10000</v>
      </c>
      <c r="M13" s="37">
        <v>246.2543</v>
      </c>
      <c r="N13" s="13">
        <v>233.28550000000001</v>
      </c>
      <c r="O13" s="38">
        <v>216.81960000000001</v>
      </c>
      <c r="P13" s="8">
        <f t="shared" si="22"/>
        <v>216.81960000000001</v>
      </c>
      <c r="Q13" s="9">
        <f t="shared" si="23"/>
        <v>246.2543</v>
      </c>
      <c r="R13" s="10">
        <f t="shared" si="24"/>
        <v>232.11980000000003</v>
      </c>
      <c r="S13" s="15">
        <f>(R13-C13)/C13</f>
        <v>0.10009383886255936</v>
      </c>
      <c r="U13" s="8">
        <v>284.2629</v>
      </c>
      <c r="V13" s="9">
        <v>283.22809999999998</v>
      </c>
      <c r="W13" s="10">
        <v>287.4796</v>
      </c>
      <c r="X13" s="17">
        <f t="shared" si="7"/>
        <v>284.99020000000002</v>
      </c>
      <c r="Y13" s="15">
        <f t="shared" si="8"/>
        <v>0.35066445497630339</v>
      </c>
    </row>
    <row r="14" spans="1:25">
      <c r="A14" s="28" t="s">
        <v>12</v>
      </c>
      <c r="B14" s="28">
        <v>5</v>
      </c>
      <c r="C14" s="28">
        <v>211</v>
      </c>
      <c r="D14" s="28">
        <v>50</v>
      </c>
      <c r="E14" s="29">
        <v>1000</v>
      </c>
      <c r="F14" s="30">
        <f>E14* 0.5</f>
        <v>500</v>
      </c>
      <c r="G14" s="28" t="s">
        <v>22</v>
      </c>
      <c r="H14" s="28">
        <v>1</v>
      </c>
      <c r="I14" s="30">
        <f t="shared" si="19"/>
        <v>299</v>
      </c>
      <c r="J14" s="31">
        <f>E14*0.2</f>
        <v>200</v>
      </c>
      <c r="K14" s="28" t="s">
        <v>15</v>
      </c>
      <c r="L14" s="33">
        <f t="shared" si="21"/>
        <v>1000</v>
      </c>
      <c r="M14" s="37">
        <v>221.32239999999999</v>
      </c>
      <c r="N14" s="13">
        <v>243.15180000000001</v>
      </c>
      <c r="O14" s="38">
        <v>220.1885</v>
      </c>
      <c r="P14" s="8">
        <f t="shared" si="22"/>
        <v>220.1885</v>
      </c>
      <c r="Q14" s="9">
        <f t="shared" si="23"/>
        <v>243.15180000000001</v>
      </c>
      <c r="R14" s="10">
        <f t="shared" si="24"/>
        <v>228.2209</v>
      </c>
      <c r="S14" s="15">
        <f>(R14-C14)/C14</f>
        <v>8.1615639810426535E-2</v>
      </c>
      <c r="U14" s="8">
        <v>294.1551</v>
      </c>
      <c r="V14" s="9">
        <v>280.93520000000001</v>
      </c>
      <c r="W14" s="10">
        <v>315.44290000000001</v>
      </c>
      <c r="X14" s="17">
        <f t="shared" si="7"/>
        <v>296.84440000000001</v>
      </c>
      <c r="Y14" s="15">
        <f t="shared" si="8"/>
        <v>0.40684549763033179</v>
      </c>
    </row>
    <row r="15" spans="1:25">
      <c r="A15" s="28" t="s">
        <v>12</v>
      </c>
      <c r="B15" s="28">
        <v>6</v>
      </c>
      <c r="C15" s="28">
        <v>211</v>
      </c>
      <c r="D15" s="28">
        <v>50</v>
      </c>
      <c r="E15" s="29">
        <v>1000</v>
      </c>
      <c r="F15" s="30">
        <f>E15* 0.3</f>
        <v>300</v>
      </c>
      <c r="G15" s="28" t="s">
        <v>22</v>
      </c>
      <c r="H15" s="28">
        <v>1</v>
      </c>
      <c r="I15" s="30">
        <f>E15*0.3 -H15</f>
        <v>299</v>
      </c>
      <c r="J15" s="30">
        <f>E15*0.4</f>
        <v>400</v>
      </c>
      <c r="K15" s="32" t="s">
        <v>28</v>
      </c>
      <c r="L15" s="33">
        <f t="shared" si="21"/>
        <v>1000</v>
      </c>
      <c r="M15" s="37"/>
      <c r="N15" s="28"/>
      <c r="O15" s="38"/>
      <c r="P15" s="37"/>
      <c r="Q15" s="28"/>
      <c r="R15" s="38"/>
      <c r="S15" s="38"/>
      <c r="U15" s="8"/>
      <c r="V15" s="9"/>
      <c r="W15" s="10"/>
      <c r="X15" s="38"/>
      <c r="Y15" s="38"/>
    </row>
    <row r="16" spans="1:25">
      <c r="A16" s="28" t="s">
        <v>12</v>
      </c>
      <c r="B16" s="28">
        <v>7</v>
      </c>
      <c r="C16" s="28">
        <v>211</v>
      </c>
      <c r="D16" s="28">
        <v>50</v>
      </c>
      <c r="E16" s="29">
        <v>1000</v>
      </c>
      <c r="F16" s="30">
        <f>E16* 0.3</f>
        <v>300</v>
      </c>
      <c r="G16" s="28" t="s">
        <v>22</v>
      </c>
      <c r="H16" s="28">
        <v>1</v>
      </c>
      <c r="I16" s="31">
        <f>E16*0.1 -H16</f>
        <v>99</v>
      </c>
      <c r="J16" s="31">
        <f>E16*0.6</f>
        <v>600</v>
      </c>
      <c r="K16" s="28" t="s">
        <v>15</v>
      </c>
      <c r="L16" s="33">
        <f t="shared" si="21"/>
        <v>1000</v>
      </c>
      <c r="M16" s="37"/>
      <c r="N16" s="28"/>
      <c r="O16" s="38"/>
      <c r="P16" s="37"/>
      <c r="Q16" s="28"/>
      <c r="R16" s="38"/>
      <c r="S16" s="38"/>
      <c r="U16" s="11"/>
      <c r="V16" s="13"/>
      <c r="W16" s="12"/>
      <c r="X16" s="38"/>
      <c r="Y16" s="38"/>
    </row>
    <row r="17" spans="1:25" s="1" customFormat="1">
      <c r="A17" s="1" t="s">
        <v>12</v>
      </c>
      <c r="B17" s="1">
        <v>8</v>
      </c>
      <c r="C17" s="1">
        <v>211</v>
      </c>
      <c r="D17" s="1">
        <v>50</v>
      </c>
      <c r="E17" s="19">
        <v>1000</v>
      </c>
      <c r="F17" s="20">
        <f>E17* 0.3</f>
        <v>300</v>
      </c>
      <c r="G17" s="1" t="s">
        <v>22</v>
      </c>
      <c r="H17" s="1">
        <v>1</v>
      </c>
      <c r="I17" s="21">
        <f>E17*0.1 -H17</f>
        <v>99</v>
      </c>
      <c r="J17" s="21">
        <f>E17*0.6</f>
        <v>600</v>
      </c>
      <c r="K17" s="22" t="s">
        <v>28</v>
      </c>
      <c r="L17" s="35">
        <f t="shared" si="21"/>
        <v>1000</v>
      </c>
      <c r="M17" s="39"/>
      <c r="O17" s="36"/>
      <c r="P17" s="39"/>
      <c r="R17" s="36"/>
      <c r="S17" s="36"/>
      <c r="U17" s="23"/>
      <c r="V17" s="24"/>
      <c r="W17" s="25"/>
      <c r="X17" s="36"/>
      <c r="Y17" s="36"/>
    </row>
    <row r="18" spans="1:25">
      <c r="A18" s="28" t="s">
        <v>11</v>
      </c>
      <c r="B18" s="28">
        <v>1</v>
      </c>
      <c r="C18" s="28">
        <v>805</v>
      </c>
      <c r="D18" s="28">
        <v>50</v>
      </c>
      <c r="E18" s="29">
        <v>1000</v>
      </c>
      <c r="F18" s="30">
        <f>E18* 0.3</f>
        <v>300</v>
      </c>
      <c r="G18" s="28" t="s">
        <v>22</v>
      </c>
      <c r="H18" s="28">
        <v>1</v>
      </c>
      <c r="I18" s="30">
        <f>E18*0.3 -H18</f>
        <v>299</v>
      </c>
      <c r="J18" s="30">
        <f>E18*0.4</f>
        <v>400</v>
      </c>
      <c r="K18" s="28" t="s">
        <v>15</v>
      </c>
      <c r="L18" s="33">
        <f>F18+H18+I18+J18</f>
        <v>1000</v>
      </c>
      <c r="M18" s="37">
        <v>987.65309999999999</v>
      </c>
      <c r="N18" s="28"/>
      <c r="O18" s="38"/>
      <c r="P18" s="5">
        <f>MIN(M18:O18)</f>
        <v>987.65309999999999</v>
      </c>
      <c r="Q18" s="6">
        <f>MAX(M18:O18)</f>
        <v>987.65309999999999</v>
      </c>
      <c r="R18" s="7">
        <f>AVERAGE(M18:O18)</f>
        <v>987.65309999999999</v>
      </c>
      <c r="S18" s="15">
        <f>(R18-C18)/C18</f>
        <v>0.22689826086956522</v>
      </c>
      <c r="U18" s="5">
        <v>1409.627</v>
      </c>
      <c r="V18" s="6"/>
      <c r="W18" s="10"/>
      <c r="X18" s="17">
        <f>AVERAGE(U18:W18)</f>
        <v>1409.627</v>
      </c>
      <c r="Y18" s="15">
        <f t="shared" ref="Y18:Y22" si="25">(X18-C18)/C18</f>
        <v>0.75108944099378872</v>
      </c>
    </row>
    <row r="19" spans="1:25">
      <c r="A19" s="28" t="s">
        <v>11</v>
      </c>
      <c r="B19" s="28">
        <v>2</v>
      </c>
      <c r="C19" s="28">
        <v>805</v>
      </c>
      <c r="D19" s="28">
        <v>50</v>
      </c>
      <c r="E19" s="29">
        <v>1000</v>
      </c>
      <c r="F19" s="30">
        <f t="shared" ref="F19:F21" si="26">E19* 0.3</f>
        <v>300</v>
      </c>
      <c r="G19" s="28" t="s">
        <v>22</v>
      </c>
      <c r="H19" s="32">
        <v>0</v>
      </c>
      <c r="I19" s="30">
        <f t="shared" ref="I19:I22" si="27">E19*0.3 -H19</f>
        <v>300</v>
      </c>
      <c r="J19" s="30">
        <f t="shared" ref="J19:J21" si="28">E19*0.4</f>
        <v>400</v>
      </c>
      <c r="K19" s="28" t="s">
        <v>15</v>
      </c>
      <c r="L19" s="33">
        <f t="shared" ref="L19:L25" si="29">F19+H19+I19+J19</f>
        <v>1000</v>
      </c>
      <c r="M19" s="37">
        <v>1373.6658</v>
      </c>
      <c r="N19" s="28"/>
      <c r="O19" s="38"/>
      <c r="P19" s="8">
        <f t="shared" ref="P19:P22" si="30">MIN(M19:O19)</f>
        <v>1373.6658</v>
      </c>
      <c r="Q19" s="9">
        <f t="shared" ref="Q19:Q22" si="31">MAX(M19:O19)</f>
        <v>1373.6658</v>
      </c>
      <c r="R19" s="10">
        <f t="shared" ref="R19:R22" si="32">AVERAGE(M19:O19)</f>
        <v>1373.6658</v>
      </c>
      <c r="S19" s="15">
        <f>(R19-C19)/C19</f>
        <v>0.70641714285714285</v>
      </c>
      <c r="U19" s="8">
        <v>1574.3920000000001</v>
      </c>
      <c r="V19" s="9"/>
      <c r="W19" s="10"/>
      <c r="X19" s="17">
        <f t="shared" ref="X19:X22" si="33">AVERAGE(U19:W19)</f>
        <v>1574.3920000000001</v>
      </c>
      <c r="Y19" s="15">
        <f t="shared" si="25"/>
        <v>0.95576645962732931</v>
      </c>
    </row>
    <row r="20" spans="1:25">
      <c r="A20" s="28" t="s">
        <v>11</v>
      </c>
      <c r="B20" s="28">
        <v>3</v>
      </c>
      <c r="C20" s="28">
        <v>805</v>
      </c>
      <c r="D20" s="28">
        <v>50</v>
      </c>
      <c r="E20" s="34">
        <v>100</v>
      </c>
      <c r="F20" s="30">
        <f t="shared" si="26"/>
        <v>30</v>
      </c>
      <c r="G20" s="28" t="s">
        <v>22</v>
      </c>
      <c r="H20" s="28">
        <v>1</v>
      </c>
      <c r="I20" s="30">
        <f t="shared" si="27"/>
        <v>29</v>
      </c>
      <c r="J20" s="30">
        <f t="shared" si="28"/>
        <v>40</v>
      </c>
      <c r="K20" s="28" t="s">
        <v>15</v>
      </c>
      <c r="L20" s="33">
        <f t="shared" si="29"/>
        <v>100</v>
      </c>
      <c r="M20" s="37">
        <v>978.17759999999998</v>
      </c>
      <c r="N20" s="28"/>
      <c r="O20" s="38"/>
      <c r="P20" s="8">
        <f t="shared" si="30"/>
        <v>978.17759999999998</v>
      </c>
      <c r="Q20" s="9">
        <f t="shared" si="31"/>
        <v>978.17759999999998</v>
      </c>
      <c r="R20" s="10">
        <f t="shared" si="32"/>
        <v>978.17759999999998</v>
      </c>
      <c r="S20" s="15">
        <f>(R20-C20)/C20</f>
        <v>0.21512745341614906</v>
      </c>
      <c r="U20" s="8">
        <v>1313.2080000000001</v>
      </c>
      <c r="V20" s="9"/>
      <c r="W20" s="10"/>
      <c r="X20" s="17">
        <f t="shared" si="33"/>
        <v>1313.2080000000001</v>
      </c>
      <c r="Y20" s="15">
        <f t="shared" si="25"/>
        <v>0.63131428571428583</v>
      </c>
    </row>
    <row r="21" spans="1:25">
      <c r="A21" s="28" t="s">
        <v>11</v>
      </c>
      <c r="B21" s="28">
        <v>4</v>
      </c>
      <c r="C21" s="28">
        <v>805</v>
      </c>
      <c r="D21" s="28">
        <v>50</v>
      </c>
      <c r="E21" s="34">
        <v>10000</v>
      </c>
      <c r="F21" s="30">
        <f t="shared" si="26"/>
        <v>3000</v>
      </c>
      <c r="G21" s="28" t="s">
        <v>22</v>
      </c>
      <c r="H21" s="28">
        <v>1</v>
      </c>
      <c r="I21" s="30">
        <f t="shared" si="27"/>
        <v>2999</v>
      </c>
      <c r="J21" s="30">
        <f t="shared" si="28"/>
        <v>4000</v>
      </c>
      <c r="K21" s="28" t="s">
        <v>15</v>
      </c>
      <c r="L21" s="33">
        <f t="shared" si="29"/>
        <v>10000</v>
      </c>
      <c r="M21" s="37">
        <v>1019.2563</v>
      </c>
      <c r="N21" s="28"/>
      <c r="O21" s="38"/>
      <c r="P21" s="8">
        <f t="shared" si="30"/>
        <v>1019.2563</v>
      </c>
      <c r="Q21" s="9">
        <f t="shared" si="31"/>
        <v>1019.2563</v>
      </c>
      <c r="R21" s="10">
        <f t="shared" si="32"/>
        <v>1019.2563</v>
      </c>
      <c r="S21" s="15">
        <f>(R21-C21)/C21</f>
        <v>0.26615689440993789</v>
      </c>
      <c r="U21" s="8">
        <v>1242.567</v>
      </c>
      <c r="V21" s="9"/>
      <c r="W21" s="10"/>
      <c r="X21" s="17">
        <f t="shared" si="33"/>
        <v>1242.567</v>
      </c>
      <c r="Y21" s="15">
        <f t="shared" si="25"/>
        <v>0.54356149068322979</v>
      </c>
    </row>
    <row r="22" spans="1:25">
      <c r="A22" s="28" t="s">
        <v>11</v>
      </c>
      <c r="B22" s="28">
        <v>5</v>
      </c>
      <c r="C22" s="28">
        <v>805</v>
      </c>
      <c r="D22" s="28">
        <v>50</v>
      </c>
      <c r="E22" s="29">
        <v>1000</v>
      </c>
      <c r="F22" s="30">
        <f>E22* 0.5</f>
        <v>500</v>
      </c>
      <c r="G22" s="28" t="s">
        <v>22</v>
      </c>
      <c r="H22" s="28">
        <v>1</v>
      </c>
      <c r="I22" s="30">
        <f t="shared" si="27"/>
        <v>299</v>
      </c>
      <c r="J22" s="31">
        <f>E22*0.2</f>
        <v>200</v>
      </c>
      <c r="K22" s="28" t="s">
        <v>15</v>
      </c>
      <c r="L22" s="33">
        <f t="shared" si="29"/>
        <v>1000</v>
      </c>
      <c r="M22" s="37">
        <v>1115.3578</v>
      </c>
      <c r="N22" s="28"/>
      <c r="O22" s="38"/>
      <c r="P22" s="8">
        <f t="shared" si="30"/>
        <v>1115.3578</v>
      </c>
      <c r="Q22" s="9">
        <f t="shared" si="31"/>
        <v>1115.3578</v>
      </c>
      <c r="R22" s="10">
        <f t="shared" si="32"/>
        <v>1115.3578</v>
      </c>
      <c r="S22" s="15">
        <f>(R22-C22)/C22</f>
        <v>0.38553763975155281</v>
      </c>
      <c r="U22" s="8">
        <v>1393.1</v>
      </c>
      <c r="V22" s="9"/>
      <c r="W22" s="10"/>
      <c r="X22" s="17">
        <f t="shared" si="33"/>
        <v>1393.1</v>
      </c>
      <c r="Y22" s="15">
        <f t="shared" si="25"/>
        <v>0.73055900621117997</v>
      </c>
    </row>
    <row r="23" spans="1:25">
      <c r="A23" s="28" t="s">
        <v>11</v>
      </c>
      <c r="B23" s="28">
        <v>6</v>
      </c>
      <c r="C23" s="28">
        <v>805</v>
      </c>
      <c r="D23" s="28">
        <v>50</v>
      </c>
      <c r="E23" s="29">
        <v>1000</v>
      </c>
      <c r="F23" s="30">
        <f>E23* 0.3</f>
        <v>300</v>
      </c>
      <c r="G23" s="28" t="s">
        <v>22</v>
      </c>
      <c r="H23" s="28">
        <v>1</v>
      </c>
      <c r="I23" s="30">
        <f>E23*0.3 -H23</f>
        <v>299</v>
      </c>
      <c r="J23" s="30">
        <f>E23*0.4</f>
        <v>400</v>
      </c>
      <c r="K23" s="32" t="s">
        <v>28</v>
      </c>
      <c r="L23" s="33">
        <f t="shared" si="29"/>
        <v>1000</v>
      </c>
      <c r="M23" s="37"/>
      <c r="N23" s="28"/>
      <c r="O23" s="38"/>
      <c r="P23" s="37"/>
      <c r="Q23" s="28"/>
      <c r="R23" s="38"/>
      <c r="S23" s="38"/>
      <c r="U23" s="8"/>
      <c r="V23" s="9"/>
      <c r="W23" s="10"/>
      <c r="X23" s="38"/>
      <c r="Y23" s="38"/>
    </row>
    <row r="24" spans="1:25">
      <c r="A24" s="28" t="s">
        <v>11</v>
      </c>
      <c r="B24" s="28">
        <v>7</v>
      </c>
      <c r="C24" s="28">
        <v>805</v>
      </c>
      <c r="D24" s="28">
        <v>50</v>
      </c>
      <c r="E24" s="29">
        <v>1000</v>
      </c>
      <c r="F24" s="30">
        <f>E24* 0.3</f>
        <v>300</v>
      </c>
      <c r="G24" s="28" t="s">
        <v>22</v>
      </c>
      <c r="H24" s="28">
        <v>1</v>
      </c>
      <c r="I24" s="31">
        <f>E24*0.1 -H24</f>
        <v>99</v>
      </c>
      <c r="J24" s="31">
        <f>E24*0.6</f>
        <v>600</v>
      </c>
      <c r="K24" s="28" t="s">
        <v>15</v>
      </c>
      <c r="L24" s="33">
        <f t="shared" si="29"/>
        <v>1000</v>
      </c>
      <c r="M24" s="37"/>
      <c r="N24" s="28"/>
      <c r="O24" s="38"/>
      <c r="P24" s="37"/>
      <c r="Q24" s="28"/>
      <c r="R24" s="38"/>
      <c r="S24" s="38"/>
      <c r="U24" s="11"/>
      <c r="V24" s="13"/>
      <c r="W24" s="12"/>
      <c r="X24" s="38"/>
      <c r="Y24" s="38"/>
    </row>
    <row r="25" spans="1:25" s="1" customFormat="1">
      <c r="A25" s="1" t="s">
        <v>11</v>
      </c>
      <c r="B25" s="1">
        <v>8</v>
      </c>
      <c r="C25" s="1">
        <v>805</v>
      </c>
      <c r="D25" s="1">
        <v>50</v>
      </c>
      <c r="E25" s="19">
        <v>1000</v>
      </c>
      <c r="F25" s="20">
        <f>E25* 0.3</f>
        <v>300</v>
      </c>
      <c r="G25" s="1" t="s">
        <v>22</v>
      </c>
      <c r="H25" s="1">
        <v>1</v>
      </c>
      <c r="I25" s="21">
        <f>E25*0.1 -H25</f>
        <v>99</v>
      </c>
      <c r="J25" s="21">
        <f>E25*0.6</f>
        <v>600</v>
      </c>
      <c r="K25" s="22" t="s">
        <v>28</v>
      </c>
      <c r="L25" s="35">
        <f t="shared" si="29"/>
        <v>1000</v>
      </c>
      <c r="M25" s="39"/>
      <c r="O25" s="36"/>
      <c r="P25" s="39"/>
      <c r="R25" s="36"/>
      <c r="S25" s="36"/>
      <c r="U25" s="23"/>
      <c r="V25" s="24"/>
      <c r="W25" s="25"/>
      <c r="X25" s="36"/>
      <c r="Y25" s="36"/>
    </row>
    <row r="26" spans="1:25">
      <c r="A26" s="28" t="s">
        <v>13</v>
      </c>
      <c r="B26" s="28">
        <v>1</v>
      </c>
      <c r="C26" s="28">
        <v>1764</v>
      </c>
      <c r="D26" s="28">
        <v>50</v>
      </c>
      <c r="E26" s="29">
        <v>1000</v>
      </c>
      <c r="F26" s="30">
        <f>E26* 0.3</f>
        <v>300</v>
      </c>
      <c r="G26" s="28" t="s">
        <v>22</v>
      </c>
      <c r="H26" s="28">
        <v>1</v>
      </c>
      <c r="I26" s="30">
        <f>E26*0.3 -H26</f>
        <v>299</v>
      </c>
      <c r="J26" s="30">
        <f>E26*0.4</f>
        <v>400</v>
      </c>
      <c r="K26" s="28" t="s">
        <v>15</v>
      </c>
      <c r="L26" s="33">
        <f>F26+H26+I26+J26</f>
        <v>1000</v>
      </c>
      <c r="M26" s="37"/>
      <c r="N26" s="28"/>
      <c r="O26" s="38"/>
      <c r="P26" s="37"/>
      <c r="Q26" s="28"/>
      <c r="R26" s="38"/>
      <c r="S26" s="38"/>
      <c r="U26" s="37"/>
      <c r="V26" s="28"/>
      <c r="W26" s="38"/>
      <c r="X26" s="38"/>
      <c r="Y26" s="38"/>
    </row>
    <row r="27" spans="1:25">
      <c r="A27" s="28" t="s">
        <v>13</v>
      </c>
      <c r="B27" s="28">
        <v>2</v>
      </c>
      <c r="C27" s="28">
        <v>1764</v>
      </c>
      <c r="D27" s="28">
        <v>50</v>
      </c>
      <c r="E27" s="29">
        <v>1000</v>
      </c>
      <c r="F27" s="30">
        <f t="shared" ref="F27:F29" si="34">E27* 0.3</f>
        <v>300</v>
      </c>
      <c r="G27" s="28" t="s">
        <v>22</v>
      </c>
      <c r="H27" s="32">
        <v>0</v>
      </c>
      <c r="I27" s="30">
        <f t="shared" ref="I27:I30" si="35">E27*0.3 -H27</f>
        <v>300</v>
      </c>
      <c r="J27" s="30">
        <f t="shared" ref="J27:J29" si="36">E27*0.4</f>
        <v>400</v>
      </c>
      <c r="K27" s="28" t="s">
        <v>15</v>
      </c>
      <c r="L27" s="33">
        <f t="shared" ref="L27:L33" si="37">F27+H27+I27+J27</f>
        <v>1000</v>
      </c>
      <c r="M27" s="37"/>
      <c r="N27" s="28"/>
      <c r="O27" s="38"/>
      <c r="P27" s="37"/>
      <c r="Q27" s="28"/>
      <c r="R27" s="38"/>
      <c r="S27" s="38"/>
      <c r="U27" s="37"/>
      <c r="V27" s="28"/>
      <c r="W27" s="38"/>
      <c r="X27" s="38"/>
      <c r="Y27" s="38"/>
    </row>
    <row r="28" spans="1:25">
      <c r="A28" s="28" t="s">
        <v>13</v>
      </c>
      <c r="B28" s="28">
        <v>3</v>
      </c>
      <c r="C28" s="28">
        <v>1764</v>
      </c>
      <c r="D28" s="28">
        <v>50</v>
      </c>
      <c r="E28" s="34">
        <v>100</v>
      </c>
      <c r="F28" s="30">
        <f t="shared" si="34"/>
        <v>30</v>
      </c>
      <c r="G28" s="28" t="s">
        <v>22</v>
      </c>
      <c r="H28" s="28">
        <v>1</v>
      </c>
      <c r="I28" s="30">
        <f t="shared" si="35"/>
        <v>29</v>
      </c>
      <c r="J28" s="30">
        <f t="shared" si="36"/>
        <v>40</v>
      </c>
      <c r="K28" s="28" t="s">
        <v>15</v>
      </c>
      <c r="L28" s="33">
        <f t="shared" si="37"/>
        <v>100</v>
      </c>
      <c r="M28" s="37"/>
      <c r="N28" s="28"/>
      <c r="O28" s="38"/>
      <c r="P28" s="37"/>
      <c r="Q28" s="28"/>
      <c r="R28" s="38"/>
      <c r="S28" s="38"/>
      <c r="U28" s="37"/>
      <c r="V28" s="28"/>
      <c r="W28" s="38"/>
      <c r="X28" s="38"/>
      <c r="Y28" s="38"/>
    </row>
    <row r="29" spans="1:25">
      <c r="A29" s="28" t="s">
        <v>13</v>
      </c>
      <c r="B29" s="28">
        <v>4</v>
      </c>
      <c r="C29" s="28">
        <v>1764</v>
      </c>
      <c r="D29" s="28">
        <v>50</v>
      </c>
      <c r="E29" s="34">
        <v>10000</v>
      </c>
      <c r="F29" s="30">
        <f t="shared" si="34"/>
        <v>3000</v>
      </c>
      <c r="G29" s="28" t="s">
        <v>22</v>
      </c>
      <c r="H29" s="28">
        <v>1</v>
      </c>
      <c r="I29" s="30">
        <f t="shared" si="35"/>
        <v>2999</v>
      </c>
      <c r="J29" s="30">
        <f t="shared" si="36"/>
        <v>4000</v>
      </c>
      <c r="K29" s="28" t="s">
        <v>15</v>
      </c>
      <c r="L29" s="33">
        <f t="shared" si="37"/>
        <v>10000</v>
      </c>
      <c r="M29" s="37"/>
      <c r="N29" s="28"/>
      <c r="O29" s="38"/>
      <c r="P29" s="37"/>
      <c r="Q29" s="28"/>
      <c r="R29" s="38"/>
      <c r="S29" s="38"/>
      <c r="U29" s="37"/>
      <c r="V29" s="28"/>
      <c r="W29" s="38"/>
      <c r="X29" s="38"/>
      <c r="Y29" s="38"/>
    </row>
    <row r="30" spans="1:25">
      <c r="A30" s="28" t="s">
        <v>13</v>
      </c>
      <c r="B30" s="28">
        <v>5</v>
      </c>
      <c r="C30" s="28">
        <v>1764</v>
      </c>
      <c r="D30" s="28">
        <v>50</v>
      </c>
      <c r="E30" s="29">
        <v>1000</v>
      </c>
      <c r="F30" s="30">
        <f>E30* 0.5</f>
        <v>500</v>
      </c>
      <c r="G30" s="28" t="s">
        <v>22</v>
      </c>
      <c r="H30" s="28">
        <v>1</v>
      </c>
      <c r="I30" s="30">
        <f t="shared" si="35"/>
        <v>299</v>
      </c>
      <c r="J30" s="31">
        <f>E30*0.2</f>
        <v>200</v>
      </c>
      <c r="K30" s="28" t="s">
        <v>15</v>
      </c>
      <c r="L30" s="33">
        <f t="shared" si="37"/>
        <v>1000</v>
      </c>
      <c r="M30" s="37"/>
      <c r="N30" s="28"/>
      <c r="O30" s="38"/>
      <c r="P30" s="37"/>
      <c r="Q30" s="28"/>
      <c r="R30" s="38"/>
      <c r="S30" s="38"/>
      <c r="U30" s="37"/>
      <c r="V30" s="28"/>
      <c r="W30" s="38"/>
      <c r="X30" s="38"/>
      <c r="Y30" s="38"/>
    </row>
    <row r="31" spans="1:25">
      <c r="A31" s="28" t="s">
        <v>13</v>
      </c>
      <c r="B31" s="28">
        <v>6</v>
      </c>
      <c r="C31" s="28">
        <v>1764</v>
      </c>
      <c r="D31" s="28">
        <v>50</v>
      </c>
      <c r="E31" s="29">
        <v>1000</v>
      </c>
      <c r="F31" s="30">
        <f>E31* 0.3</f>
        <v>300</v>
      </c>
      <c r="G31" s="28" t="s">
        <v>22</v>
      </c>
      <c r="H31" s="28">
        <v>1</v>
      </c>
      <c r="I31" s="30">
        <f>E31*0.3 -H31</f>
        <v>299</v>
      </c>
      <c r="J31" s="30">
        <f>E31*0.4</f>
        <v>400</v>
      </c>
      <c r="K31" s="32" t="s">
        <v>28</v>
      </c>
      <c r="L31" s="33">
        <f t="shared" si="37"/>
        <v>1000</v>
      </c>
      <c r="M31" s="37"/>
      <c r="N31" s="28"/>
      <c r="O31" s="38"/>
      <c r="P31" s="37"/>
      <c r="Q31" s="28"/>
      <c r="R31" s="38"/>
      <c r="S31" s="38"/>
      <c r="U31" s="37"/>
      <c r="V31" s="28"/>
      <c r="W31" s="38"/>
      <c r="X31" s="38"/>
      <c r="Y31" s="38"/>
    </row>
    <row r="32" spans="1:25">
      <c r="A32" s="28" t="s">
        <v>13</v>
      </c>
      <c r="B32" s="28">
        <v>7</v>
      </c>
      <c r="C32" s="28">
        <v>1764</v>
      </c>
      <c r="D32" s="28">
        <v>50</v>
      </c>
      <c r="E32" s="29">
        <v>1000</v>
      </c>
      <c r="F32" s="30">
        <f>E32* 0.3</f>
        <v>300</v>
      </c>
      <c r="G32" s="28" t="s">
        <v>22</v>
      </c>
      <c r="H32" s="28">
        <v>1</v>
      </c>
      <c r="I32" s="31">
        <f>E32*0.1 -H32</f>
        <v>99</v>
      </c>
      <c r="J32" s="31">
        <f>E32*0.6</f>
        <v>600</v>
      </c>
      <c r="K32" s="28" t="s">
        <v>15</v>
      </c>
      <c r="L32" s="33">
        <f t="shared" si="37"/>
        <v>1000</v>
      </c>
      <c r="M32" s="37"/>
      <c r="N32" s="28"/>
      <c r="O32" s="38"/>
      <c r="P32" s="37"/>
      <c r="Q32" s="28"/>
      <c r="R32" s="38"/>
      <c r="S32" s="38"/>
      <c r="U32" s="37"/>
      <c r="V32" s="28"/>
      <c r="W32" s="38"/>
      <c r="X32" s="38"/>
      <c r="Y32" s="38"/>
    </row>
    <row r="33" spans="1:25" s="1" customFormat="1">
      <c r="A33" s="1" t="s">
        <v>13</v>
      </c>
      <c r="B33" s="1">
        <v>8</v>
      </c>
      <c r="C33" s="1">
        <v>1764</v>
      </c>
      <c r="D33" s="1">
        <v>50</v>
      </c>
      <c r="E33" s="19">
        <v>1000</v>
      </c>
      <c r="F33" s="20">
        <f>E33* 0.3</f>
        <v>300</v>
      </c>
      <c r="G33" s="1" t="s">
        <v>22</v>
      </c>
      <c r="H33" s="1">
        <v>1</v>
      </c>
      <c r="I33" s="21">
        <f>E33*0.1 -H33</f>
        <v>99</v>
      </c>
      <c r="J33" s="21">
        <f>E33*0.6</f>
        <v>600</v>
      </c>
      <c r="K33" s="22" t="s">
        <v>28</v>
      </c>
      <c r="L33" s="35">
        <f t="shared" si="37"/>
        <v>1000</v>
      </c>
      <c r="M33" s="39"/>
      <c r="O33" s="36"/>
      <c r="P33" s="39"/>
      <c r="R33" s="36"/>
      <c r="S33" s="36"/>
      <c r="U33" s="39"/>
      <c r="W33" s="36"/>
      <c r="X33" s="36"/>
      <c r="Y33" s="36"/>
    </row>
    <row r="36" spans="1:25">
      <c r="A36" t="s">
        <v>10</v>
      </c>
      <c r="B36">
        <v>2</v>
      </c>
      <c r="C36">
        <v>661</v>
      </c>
      <c r="D36">
        <v>50</v>
      </c>
      <c r="E36" s="4">
        <v>10000</v>
      </c>
      <c r="F36" s="4">
        <f t="shared" ref="F36:F39" si="38">E36/2</f>
        <v>5000</v>
      </c>
      <c r="G36" t="s">
        <v>22</v>
      </c>
      <c r="H36">
        <v>0</v>
      </c>
      <c r="I36" s="4">
        <f t="shared" ref="I36:I39" si="39">E36*0.4 -H36</f>
        <v>4000</v>
      </c>
      <c r="J36" s="4">
        <f t="shared" ref="J36:J39" si="40">E36*0.1</f>
        <v>1000</v>
      </c>
      <c r="K36" t="s">
        <v>15</v>
      </c>
      <c r="L36" s="4">
        <f t="shared" ref="L36:L39" si="41">F36+H36+I36+J36</f>
        <v>10000</v>
      </c>
      <c r="S36" s="3"/>
    </row>
    <row r="37" spans="1:25">
      <c r="A37" t="s">
        <v>12</v>
      </c>
      <c r="B37">
        <v>3</v>
      </c>
      <c r="C37">
        <v>211</v>
      </c>
      <c r="D37">
        <v>50</v>
      </c>
      <c r="E37" s="4">
        <v>1000</v>
      </c>
      <c r="F37" s="4">
        <f t="shared" si="38"/>
        <v>500</v>
      </c>
      <c r="G37" t="s">
        <v>22</v>
      </c>
      <c r="H37">
        <v>0</v>
      </c>
      <c r="I37" s="4">
        <f t="shared" si="39"/>
        <v>400</v>
      </c>
      <c r="J37" s="4">
        <f t="shared" si="40"/>
        <v>100</v>
      </c>
      <c r="K37" t="s">
        <v>15</v>
      </c>
      <c r="L37" s="4">
        <f t="shared" si="41"/>
        <v>1000</v>
      </c>
      <c r="S37" s="3"/>
    </row>
    <row r="38" spans="1:25">
      <c r="A38" t="s">
        <v>11</v>
      </c>
      <c r="B38">
        <v>4</v>
      </c>
      <c r="C38">
        <v>805</v>
      </c>
      <c r="D38">
        <v>50</v>
      </c>
      <c r="E38" s="4">
        <v>1000</v>
      </c>
      <c r="F38" s="4">
        <f t="shared" si="38"/>
        <v>500</v>
      </c>
      <c r="G38" t="s">
        <v>22</v>
      </c>
      <c r="H38">
        <v>1</v>
      </c>
      <c r="I38" s="4">
        <f t="shared" si="39"/>
        <v>399</v>
      </c>
      <c r="J38" s="4">
        <f t="shared" si="40"/>
        <v>100</v>
      </c>
      <c r="K38" t="s">
        <v>15</v>
      </c>
      <c r="L38" s="4">
        <f t="shared" si="41"/>
        <v>1000</v>
      </c>
      <c r="S38" s="3"/>
    </row>
    <row r="39" spans="1:25">
      <c r="A39" t="s">
        <v>13</v>
      </c>
      <c r="B39">
        <v>5</v>
      </c>
      <c r="C39">
        <v>1764</v>
      </c>
      <c r="D39">
        <v>50</v>
      </c>
      <c r="E39" s="4">
        <v>10000</v>
      </c>
      <c r="F39" s="4">
        <f t="shared" si="38"/>
        <v>5000</v>
      </c>
      <c r="G39" t="s">
        <v>22</v>
      </c>
      <c r="H39">
        <v>0</v>
      </c>
      <c r="I39" s="4">
        <f t="shared" si="39"/>
        <v>4000</v>
      </c>
      <c r="J39" s="4">
        <f t="shared" si="40"/>
        <v>1000</v>
      </c>
      <c r="K39" t="s">
        <v>15</v>
      </c>
      <c r="L39" s="4">
        <f t="shared" si="41"/>
        <v>10000</v>
      </c>
      <c r="S3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Classicos</vt:lpstr>
      <vt:lpstr>Correcao</vt:lpstr>
      <vt:lpstr>Específicos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Elthon Manhas de Freitas</dc:creator>
  <cp:lastModifiedBy>Elthon Manhas de Freitas</cp:lastModifiedBy>
  <dcterms:created xsi:type="dcterms:W3CDTF">2016-06-09T13:07:00Z</dcterms:created>
  <dcterms:modified xsi:type="dcterms:W3CDTF">2016-06-14T13:21:33Z</dcterms:modified>
</cp:coreProperties>
</file>