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rago\source\repos\spring25-net-db-final\Data\"/>
    </mc:Choice>
  </mc:AlternateContent>
  <xr:revisionPtr revIDLastSave="0" documentId="8_{75BA18DA-367C-4F8F-954E-A49BA2733849}" xr6:coauthVersionLast="47" xr6:coauthVersionMax="47" xr10:uidLastSave="{00000000-0000-0000-0000-000000000000}"/>
  <bookViews>
    <workbookView xWindow="-108" yWindow="-108" windowWidth="23256" windowHeight="12576" activeTab="1" xr2:uid="{27093918-5284-4051-9B0D-D9158BCB7D0F}"/>
  </bookViews>
  <sheets>
    <sheet name="Items" sheetId="1" r:id="rId1"/>
    <sheet name="Skills" sheetId="3" r:id="rId2"/>
    <sheet name="Sheet1" sheetId="5" r:id="rId3"/>
    <sheet name="Rooms" sheetId="4" r:id="rId4"/>
  </sheets>
  <definedNames>
    <definedName name="_xlnm._FilterDatabase" localSheetId="0" hidden="1">Items!$A$1:$O$1</definedName>
    <definedName name="_xlnm._FilterDatabase" localSheetId="3" hidden="1">Rooms!$A$1:$G$112</definedName>
    <definedName name="_xlnm._FilterDatabase" localSheetId="1" hidden="1">Skills!$A$1:$P$330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3" l="1"/>
  <c r="G3" i="3"/>
  <c r="Q3" i="3" s="1"/>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87" i="3"/>
  <c r="Q188" i="3"/>
  <c r="Q189" i="3"/>
  <c r="Q1" i="3"/>
  <c r="Q2"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0" i="3"/>
  <c r="F99" i="3"/>
  <c r="F97" i="3"/>
  <c r="F96" i="3"/>
  <c r="F94" i="3"/>
  <c r="F93" i="3"/>
  <c r="F91" i="3"/>
  <c r="F90" i="3"/>
  <c r="F88" i="3"/>
  <c r="F87" i="3"/>
  <c r="F84" i="3"/>
  <c r="F81" i="3"/>
  <c r="F78" i="3"/>
  <c r="F75" i="3"/>
  <c r="F72" i="3"/>
  <c r="F69" i="3"/>
  <c r="F68" i="3"/>
  <c r="F65" i="3"/>
  <c r="F64" i="3"/>
  <c r="F61" i="3"/>
  <c r="F60" i="3"/>
  <c r="F57" i="3"/>
  <c r="F56" i="3"/>
  <c r="F53" i="3"/>
  <c r="F52" i="3"/>
  <c r="F51" i="3"/>
  <c r="F50" i="3"/>
  <c r="F49" i="3"/>
  <c r="F48" i="3"/>
  <c r="F47" i="3"/>
  <c r="F46" i="3"/>
  <c r="F45" i="3"/>
  <c r="F44" i="3"/>
  <c r="F43" i="3"/>
  <c r="F42" i="3"/>
  <c r="F41" i="3"/>
  <c r="F40" i="3"/>
  <c r="F39" i="3"/>
  <c r="F38" i="3"/>
  <c r="F37" i="3"/>
  <c r="F35" i="3"/>
  <c r="F34" i="3"/>
  <c r="F32" i="3"/>
  <c r="F31" i="3"/>
  <c r="F29" i="3"/>
  <c r="F28" i="3"/>
  <c r="F26" i="3"/>
  <c r="F25" i="3"/>
  <c r="F23" i="3"/>
  <c r="F22" i="3"/>
  <c r="F11" i="3"/>
  <c r="F10" i="3"/>
  <c r="F9" i="3"/>
  <c r="F8" i="3"/>
  <c r="F7" i="3"/>
  <c r="F6" i="3"/>
  <c r="F5" i="3"/>
  <c r="F4" i="3"/>
  <c r="F3" i="3"/>
  <c r="F2" i="3"/>
  <c r="H206" i="3"/>
  <c r="F206" i="3" s="1"/>
  <c r="H207" i="3"/>
  <c r="F207" i="3" s="1"/>
  <c r="H208" i="3"/>
  <c r="F208" i="3" s="1"/>
  <c r="H209" i="3"/>
  <c r="F209" i="3" s="1"/>
  <c r="H210" i="3"/>
  <c r="F210" i="3" s="1"/>
  <c r="H211" i="3"/>
  <c r="F211" i="3" s="1"/>
  <c r="H212" i="3"/>
  <c r="I212" i="3" s="1"/>
  <c r="H213" i="3"/>
  <c r="F213" i="3" s="1"/>
  <c r="H205" i="3"/>
  <c r="F205" i="3" s="1"/>
  <c r="I207" i="3"/>
  <c r="I156" i="3"/>
  <c r="H191" i="3"/>
  <c r="I191" i="3" s="1"/>
  <c r="H192" i="3"/>
  <c r="I192" i="3" s="1"/>
  <c r="H193" i="3"/>
  <c r="I193" i="3" s="1"/>
  <c r="H194" i="3"/>
  <c r="F194" i="3" s="1"/>
  <c r="H195" i="3"/>
  <c r="F195" i="3" s="1"/>
  <c r="H196" i="3"/>
  <c r="F196" i="3" s="1"/>
  <c r="H197" i="3"/>
  <c r="F197" i="3" s="1"/>
  <c r="H198" i="3"/>
  <c r="F198" i="3" s="1"/>
  <c r="H199" i="3"/>
  <c r="I199" i="3" s="1"/>
  <c r="H200" i="3"/>
  <c r="I200" i="3" s="1"/>
  <c r="H201" i="3"/>
  <c r="I201" i="3" s="1"/>
  <c r="H202" i="3"/>
  <c r="F202" i="3" s="1"/>
  <c r="H203" i="3"/>
  <c r="F203" i="3" s="1"/>
  <c r="H204" i="3"/>
  <c r="F204" i="3" s="1"/>
  <c r="H190" i="3"/>
  <c r="F190" i="3" s="1"/>
  <c r="H168" i="3"/>
  <c r="G168" i="3" s="1"/>
  <c r="H169" i="3"/>
  <c r="G169" i="3" s="1"/>
  <c r="H170" i="3"/>
  <c r="I170" i="3" s="1"/>
  <c r="H171" i="3"/>
  <c r="G171" i="3" s="1"/>
  <c r="H172" i="3"/>
  <c r="G172" i="3" s="1"/>
  <c r="H173" i="3"/>
  <c r="N173" i="3" s="1"/>
  <c r="H174" i="3"/>
  <c r="N174" i="3" s="1"/>
  <c r="H175" i="3"/>
  <c r="N175" i="3" s="1"/>
  <c r="H176" i="3"/>
  <c r="I176" i="3" s="1"/>
  <c r="H177" i="3"/>
  <c r="G177" i="3" s="1"/>
  <c r="H178" i="3"/>
  <c r="G178" i="3" s="1"/>
  <c r="H179" i="3"/>
  <c r="F179" i="3" s="1"/>
  <c r="H180" i="3"/>
  <c r="N180" i="3" s="1"/>
  <c r="H181" i="3"/>
  <c r="F181" i="3" s="1"/>
  <c r="H182" i="3"/>
  <c r="G182" i="3" s="1"/>
  <c r="H183" i="3"/>
  <c r="I183" i="3" s="1"/>
  <c r="H184" i="3"/>
  <c r="G184" i="3" s="1"/>
  <c r="H185" i="3"/>
  <c r="I185" i="3" s="1"/>
  <c r="H186" i="3"/>
  <c r="F186" i="3" s="1"/>
  <c r="H167" i="3"/>
  <c r="G167" i="3" s="1"/>
  <c r="I101" i="3"/>
  <c r="G101" i="3"/>
  <c r="F101" i="3"/>
  <c r="A14" i="5" a="1"/>
  <c r="A14" i="5" s="1"/>
  <c r="A15" i="5" a="1"/>
  <c r="A15" i="5" s="1"/>
  <c r="A16" i="5" a="1"/>
  <c r="A16" i="5" s="1"/>
  <c r="A17" i="5" a="1"/>
  <c r="A17" i="5" s="1"/>
  <c r="A18" i="5" a="1"/>
  <c r="A18" i="5" s="1"/>
  <c r="A19" i="5" a="1"/>
  <c r="A19" i="5" s="1"/>
  <c r="A20" i="5" a="1"/>
  <c r="A20" i="5" s="1"/>
  <c r="A21" i="5" a="1"/>
  <c r="A21" i="5" s="1"/>
  <c r="A22" i="5" a="1"/>
  <c r="A22" i="5" s="1"/>
  <c r="A23" i="5" a="1"/>
  <c r="A23" i="5" s="1"/>
  <c r="A24" i="5" a="1"/>
  <c r="A24" i="5" s="1"/>
  <c r="A25" i="5" a="1"/>
  <c r="A25" i="5" s="1"/>
  <c r="A26" i="5" a="1"/>
  <c r="A26" i="5" s="1"/>
  <c r="A27" i="5" a="1"/>
  <c r="A27" i="5" s="1"/>
  <c r="A28" i="5" a="1"/>
  <c r="A28" i="5" s="1"/>
  <c r="A29" i="5" a="1"/>
  <c r="A29" i="5" s="1"/>
  <c r="A13" i="5" a="1"/>
  <c r="A13" i="5" s="1"/>
  <c r="A30" i="5" s="1" a="1"/>
  <c r="A30" i="5" s="1"/>
  <c r="H158" i="3"/>
  <c r="I158" i="3" s="1"/>
  <c r="H159" i="3"/>
  <c r="I159" i="3" s="1"/>
  <c r="H160" i="3"/>
  <c r="I160" i="3" s="1"/>
  <c r="H161" i="3"/>
  <c r="I161" i="3" s="1"/>
  <c r="H162" i="3"/>
  <c r="F162" i="3" s="1"/>
  <c r="H163" i="3"/>
  <c r="F163" i="3" s="1"/>
  <c r="H164" i="3"/>
  <c r="F164" i="3" s="1"/>
  <c r="H165" i="3"/>
  <c r="I165" i="3" s="1"/>
  <c r="H166" i="3"/>
  <c r="I166" i="3" s="1"/>
  <c r="H157" i="3"/>
  <c r="F157" i="3" s="1"/>
  <c r="F20" i="3"/>
  <c r="F16" i="3"/>
  <c r="F18" i="3"/>
  <c r="F14" i="3"/>
  <c r="F12"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N101" i="3"/>
  <c r="N98" i="3"/>
  <c r="N95" i="3"/>
  <c r="N92" i="3"/>
  <c r="N89" i="3"/>
  <c r="N86" i="3"/>
  <c r="N85" i="3"/>
  <c r="N83" i="3"/>
  <c r="N82" i="3"/>
  <c r="N80" i="3"/>
  <c r="N79" i="3"/>
  <c r="N77" i="3"/>
  <c r="N76" i="3"/>
  <c r="N74" i="3"/>
  <c r="N73" i="3"/>
  <c r="N71" i="3"/>
  <c r="N70" i="3"/>
  <c r="N67" i="3"/>
  <c r="N66" i="3"/>
  <c r="N63" i="3"/>
  <c r="N62" i="3"/>
  <c r="N59" i="3"/>
  <c r="N58" i="3"/>
  <c r="N55" i="3"/>
  <c r="N54" i="3"/>
  <c r="N36" i="3"/>
  <c r="N33" i="3"/>
  <c r="N30" i="3"/>
  <c r="N27" i="3"/>
  <c r="N24" i="3"/>
  <c r="N21" i="3"/>
  <c r="N19" i="3"/>
  <c r="N17" i="3"/>
  <c r="N15" i="3"/>
  <c r="N13" i="3"/>
  <c r="I98" i="3"/>
  <c r="I95" i="3"/>
  <c r="I92" i="3"/>
  <c r="I89" i="3"/>
  <c r="I86" i="3"/>
  <c r="I85" i="3"/>
  <c r="I83" i="3"/>
  <c r="I82" i="3"/>
  <c r="I80" i="3"/>
  <c r="I79" i="3"/>
  <c r="I77" i="3"/>
  <c r="I76" i="3"/>
  <c r="I74" i="3"/>
  <c r="I73" i="3"/>
  <c r="I71" i="3"/>
  <c r="I70" i="3"/>
  <c r="I67" i="3"/>
  <c r="I66" i="3"/>
  <c r="I63" i="3"/>
  <c r="I62" i="3"/>
  <c r="I59" i="3"/>
  <c r="I58" i="3"/>
  <c r="I55" i="3"/>
  <c r="I54" i="3"/>
  <c r="I36" i="3"/>
  <c r="I33" i="3"/>
  <c r="I30" i="3"/>
  <c r="I27" i="3"/>
  <c r="I24" i="3"/>
  <c r="I21" i="3"/>
  <c r="I19" i="3"/>
  <c r="I17" i="3"/>
  <c r="I15" i="3"/>
  <c r="I13" i="3"/>
  <c r="F98" i="3"/>
  <c r="F95" i="3"/>
  <c r="F92" i="3"/>
  <c r="F89" i="3"/>
  <c r="F86" i="3"/>
  <c r="F85" i="3"/>
  <c r="F83" i="3"/>
  <c r="F82" i="3"/>
  <c r="F80" i="3"/>
  <c r="F79" i="3"/>
  <c r="F77" i="3"/>
  <c r="F76" i="3"/>
  <c r="F74" i="3"/>
  <c r="F73" i="3"/>
  <c r="F71" i="3"/>
  <c r="F70" i="3"/>
  <c r="F67" i="3"/>
  <c r="F66" i="3"/>
  <c r="F63" i="3"/>
  <c r="F62" i="3"/>
  <c r="F59" i="3"/>
  <c r="F58" i="3"/>
  <c r="F55" i="3"/>
  <c r="F54" i="3"/>
  <c r="F36" i="3"/>
  <c r="F33" i="3"/>
  <c r="F30" i="3"/>
  <c r="F27" i="3"/>
  <c r="F24" i="3"/>
  <c r="F21" i="3"/>
  <c r="F19" i="3"/>
  <c r="F17" i="3"/>
  <c r="F15" i="3"/>
  <c r="F13" i="3"/>
  <c r="G98" i="3"/>
  <c r="G95" i="3"/>
  <c r="G92" i="3"/>
  <c r="G89" i="3"/>
  <c r="G86" i="3"/>
  <c r="G85" i="3"/>
  <c r="G83" i="3"/>
  <c r="G82" i="3"/>
  <c r="G80" i="3"/>
  <c r="G79" i="3"/>
  <c r="G77" i="3"/>
  <c r="G76" i="3"/>
  <c r="G74" i="3"/>
  <c r="G73" i="3"/>
  <c r="G71" i="3"/>
  <c r="G70" i="3"/>
  <c r="G67" i="3"/>
  <c r="G66" i="3"/>
  <c r="G63" i="3"/>
  <c r="G62" i="3"/>
  <c r="G59" i="3"/>
  <c r="G58" i="3"/>
  <c r="G55" i="3"/>
  <c r="G54" i="3"/>
  <c r="G36" i="3"/>
  <c r="G33" i="3"/>
  <c r="G30" i="3"/>
  <c r="G27" i="3"/>
  <c r="G24" i="3"/>
  <c r="G21" i="3"/>
  <c r="G19" i="3"/>
  <c r="G17" i="3"/>
  <c r="G15" i="3"/>
  <c r="G13" i="3"/>
  <c r="G111" i="3"/>
  <c r="G110" i="3"/>
  <c r="G109" i="3"/>
  <c r="G108" i="3"/>
  <c r="G107" i="3"/>
  <c r="G106" i="3"/>
  <c r="G105" i="3"/>
  <c r="G104" i="3"/>
  <c r="G103" i="3"/>
  <c r="G102" i="3"/>
  <c r="G100" i="3"/>
  <c r="G99" i="3"/>
  <c r="G97" i="3"/>
  <c r="G96" i="3"/>
  <c r="G94" i="3"/>
  <c r="G93" i="3"/>
  <c r="G91" i="3"/>
  <c r="G90" i="3"/>
  <c r="G88" i="3"/>
  <c r="G87" i="3"/>
  <c r="G84" i="3"/>
  <c r="G81" i="3"/>
  <c r="G78" i="3"/>
  <c r="G75" i="3"/>
  <c r="G72" i="3"/>
  <c r="G69" i="3"/>
  <c r="G68" i="3"/>
  <c r="G65" i="3"/>
  <c r="G64" i="3"/>
  <c r="G61" i="3"/>
  <c r="G60" i="3"/>
  <c r="G57" i="3"/>
  <c r="G56" i="3"/>
  <c r="G53" i="3"/>
  <c r="G52" i="3"/>
  <c r="G51" i="3"/>
  <c r="G50" i="3"/>
  <c r="G49" i="3"/>
  <c r="G48" i="3"/>
  <c r="G47" i="3"/>
  <c r="G46" i="3"/>
  <c r="G45" i="3"/>
  <c r="G44" i="3"/>
  <c r="G43" i="3"/>
  <c r="G42" i="3"/>
  <c r="G41" i="3"/>
  <c r="G40" i="3"/>
  <c r="G39" i="3"/>
  <c r="G38" i="3"/>
  <c r="G37" i="3"/>
  <c r="G35" i="3"/>
  <c r="G34" i="3"/>
  <c r="G32" i="3"/>
  <c r="G31" i="3"/>
  <c r="G29" i="3"/>
  <c r="G28" i="3"/>
  <c r="G26" i="3"/>
  <c r="G25" i="3"/>
  <c r="G23" i="3"/>
  <c r="G22" i="3"/>
  <c r="G11" i="3"/>
  <c r="G6" i="3"/>
  <c r="G10" i="3"/>
  <c r="G5" i="3"/>
  <c r="G9" i="3"/>
  <c r="G4" i="3"/>
  <c r="G8" i="3"/>
  <c r="G7" i="3"/>
  <c r="I111" i="3"/>
  <c r="I110" i="3"/>
  <c r="I109" i="3"/>
  <c r="I108" i="3"/>
  <c r="I107" i="3"/>
  <c r="I106" i="3"/>
  <c r="I105" i="3"/>
  <c r="I104" i="3"/>
  <c r="I103" i="3"/>
  <c r="I102" i="3"/>
  <c r="I100" i="3"/>
  <c r="I99" i="3"/>
  <c r="I97" i="3"/>
  <c r="I96" i="3"/>
  <c r="I94" i="3"/>
  <c r="I93" i="3"/>
  <c r="I91" i="3"/>
  <c r="I90" i="3"/>
  <c r="I88" i="3"/>
  <c r="I87" i="3"/>
  <c r="I84" i="3"/>
  <c r="I81" i="3"/>
  <c r="I78" i="3"/>
  <c r="I75" i="3"/>
  <c r="I72" i="3"/>
  <c r="I69" i="3"/>
  <c r="I68" i="3"/>
  <c r="I65" i="3"/>
  <c r="I64" i="3"/>
  <c r="I61" i="3"/>
  <c r="I60" i="3"/>
  <c r="I57" i="3"/>
  <c r="I56" i="3"/>
  <c r="I53" i="3"/>
  <c r="I52" i="3"/>
  <c r="I51" i="3"/>
  <c r="I50" i="3"/>
  <c r="I49" i="3"/>
  <c r="I48" i="3"/>
  <c r="I47" i="3"/>
  <c r="I46" i="3"/>
  <c r="I45" i="3"/>
  <c r="I44" i="3"/>
  <c r="I43" i="3"/>
  <c r="I42" i="3"/>
  <c r="I41" i="3"/>
  <c r="I40" i="3"/>
  <c r="I39" i="3"/>
  <c r="I38" i="3"/>
  <c r="I37" i="3"/>
  <c r="I35" i="3"/>
  <c r="I34" i="3"/>
  <c r="I32" i="3"/>
  <c r="I31" i="3"/>
  <c r="I29" i="3"/>
  <c r="I28" i="3"/>
  <c r="I26" i="3"/>
  <c r="I25" i="3"/>
  <c r="I23" i="3"/>
  <c r="I22" i="3"/>
  <c r="I11" i="3"/>
  <c r="I6" i="3"/>
  <c r="I10" i="3"/>
  <c r="I5" i="3"/>
  <c r="I9" i="3"/>
  <c r="I4" i="3"/>
  <c r="I8" i="3"/>
  <c r="I3" i="3"/>
  <c r="I7" i="3"/>
  <c r="I2" i="3"/>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2" i="4"/>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18" i="1"/>
  <c r="P168" i="1"/>
  <c r="P169" i="1"/>
  <c r="P170" i="1"/>
  <c r="P171" i="1"/>
  <c r="P172" i="1"/>
  <c r="P173" i="1"/>
  <c r="P174" i="1"/>
  <c r="P175" i="1"/>
  <c r="P176" i="1"/>
  <c r="P177" i="1"/>
  <c r="P178" i="1"/>
  <c r="P179" i="1"/>
  <c r="D159" i="1"/>
  <c r="D160" i="1"/>
  <c r="D161" i="1"/>
  <c r="D162" i="1"/>
  <c r="D163" i="1"/>
  <c r="D164" i="1"/>
  <c r="D165" i="1"/>
  <c r="D166" i="1"/>
  <c r="D167" i="1"/>
  <c r="D158" i="1"/>
  <c r="D149" i="1"/>
  <c r="D150" i="1"/>
  <c r="D151" i="1"/>
  <c r="D152" i="1"/>
  <c r="D153" i="1"/>
  <c r="D154" i="1"/>
  <c r="D155" i="1"/>
  <c r="D156" i="1"/>
  <c r="D157" i="1"/>
  <c r="D148" i="1"/>
  <c r="D139" i="1"/>
  <c r="D140" i="1"/>
  <c r="D141" i="1"/>
  <c r="D142" i="1"/>
  <c r="D143" i="1"/>
  <c r="D144" i="1"/>
  <c r="D145" i="1"/>
  <c r="D146" i="1"/>
  <c r="D147" i="1"/>
  <c r="D138" i="1"/>
  <c r="D129" i="1"/>
  <c r="D130" i="1"/>
  <c r="D131" i="1"/>
  <c r="D132" i="1"/>
  <c r="D133" i="1"/>
  <c r="D134" i="1"/>
  <c r="D135" i="1"/>
  <c r="D136" i="1"/>
  <c r="D128" i="1"/>
  <c r="D119" i="1"/>
  <c r="D120" i="1"/>
  <c r="D121" i="1"/>
  <c r="D122" i="1"/>
  <c r="D123" i="1"/>
  <c r="D124" i="1"/>
  <c r="D125" i="1"/>
  <c r="D126" i="1"/>
  <c r="D127" i="1"/>
  <c r="D118" i="1"/>
  <c r="D137" i="1"/>
  <c r="D3" i="1"/>
  <c r="P3" i="1" s="1"/>
  <c r="D4" i="1"/>
  <c r="P4" i="1" s="1"/>
  <c r="D5" i="1"/>
  <c r="P5" i="1" s="1"/>
  <c r="D6" i="1"/>
  <c r="P6" i="1" s="1"/>
  <c r="D7" i="1"/>
  <c r="P7" i="1" s="1"/>
  <c r="D8" i="1"/>
  <c r="P8" i="1" s="1"/>
  <c r="D9" i="1"/>
  <c r="P9" i="1" s="1"/>
  <c r="D2" i="1"/>
  <c r="P2" i="1" s="1"/>
  <c r="K111" i="1"/>
  <c r="L111" i="1" s="1"/>
  <c r="K112" i="1"/>
  <c r="L112" i="1" s="1"/>
  <c r="K113" i="1"/>
  <c r="L113" i="1" s="1"/>
  <c r="K114" i="1"/>
  <c r="L114" i="1" s="1"/>
  <c r="K115" i="1"/>
  <c r="L115" i="1" s="1"/>
  <c r="K116" i="1"/>
  <c r="L116" i="1" s="1"/>
  <c r="K117" i="1"/>
  <c r="L117" i="1" s="1"/>
  <c r="K110" i="1"/>
  <c r="L110" i="1" s="1"/>
  <c r="K103" i="1"/>
  <c r="L103" i="1" s="1"/>
  <c r="K104" i="1"/>
  <c r="L104" i="1" s="1"/>
  <c r="K105" i="1"/>
  <c r="L105" i="1" s="1"/>
  <c r="K106" i="1"/>
  <c r="L106" i="1" s="1"/>
  <c r="K107" i="1"/>
  <c r="L107" i="1" s="1"/>
  <c r="K108" i="1"/>
  <c r="L108" i="1" s="1"/>
  <c r="K109" i="1"/>
  <c r="L109" i="1" s="1"/>
  <c r="K102" i="1"/>
  <c r="L102" i="1" s="1"/>
  <c r="K95" i="1"/>
  <c r="L95" i="1" s="1"/>
  <c r="K96" i="1"/>
  <c r="L96" i="1" s="1"/>
  <c r="K97" i="1"/>
  <c r="L97" i="1" s="1"/>
  <c r="K98" i="1"/>
  <c r="L98" i="1" s="1"/>
  <c r="K99" i="1"/>
  <c r="L99" i="1" s="1"/>
  <c r="K100" i="1"/>
  <c r="L100" i="1" s="1"/>
  <c r="K101" i="1"/>
  <c r="L101" i="1" s="1"/>
  <c r="K94" i="1"/>
  <c r="L94" i="1" s="1"/>
  <c r="K93" i="1"/>
  <c r="L93" i="1" s="1"/>
  <c r="K87" i="1"/>
  <c r="L87" i="1" s="1"/>
  <c r="K88" i="1"/>
  <c r="L88" i="1" s="1"/>
  <c r="K89" i="1"/>
  <c r="L89" i="1" s="1"/>
  <c r="K90" i="1"/>
  <c r="L90" i="1" s="1"/>
  <c r="K91" i="1"/>
  <c r="L91" i="1" s="1"/>
  <c r="K92" i="1"/>
  <c r="L92" i="1" s="1"/>
  <c r="K86" i="1"/>
  <c r="L86" i="1" s="1"/>
  <c r="K79" i="1"/>
  <c r="L79" i="1" s="1"/>
  <c r="K80" i="1"/>
  <c r="L80" i="1" s="1"/>
  <c r="K81" i="1"/>
  <c r="L81" i="1" s="1"/>
  <c r="K82" i="1"/>
  <c r="L82" i="1" s="1"/>
  <c r="K83" i="1"/>
  <c r="L83" i="1" s="1"/>
  <c r="K84" i="1"/>
  <c r="L84" i="1" s="1"/>
  <c r="K85" i="1"/>
  <c r="L85" i="1" s="1"/>
  <c r="K78" i="1"/>
  <c r="L78" i="1" s="1"/>
  <c r="F79" i="1"/>
  <c r="F80" i="1"/>
  <c r="F81" i="1"/>
  <c r="F82" i="1"/>
  <c r="F83" i="1"/>
  <c r="F84" i="1"/>
  <c r="F85" i="1"/>
  <c r="F78" i="1"/>
  <c r="F111" i="1"/>
  <c r="F112" i="1"/>
  <c r="F113" i="1"/>
  <c r="F114" i="1"/>
  <c r="F115" i="1"/>
  <c r="F116" i="1"/>
  <c r="F117" i="1"/>
  <c r="F110" i="1"/>
  <c r="F103" i="1"/>
  <c r="F104" i="1"/>
  <c r="F105" i="1"/>
  <c r="F106" i="1"/>
  <c r="F107" i="1"/>
  <c r="F108" i="1"/>
  <c r="F109" i="1"/>
  <c r="F102" i="1"/>
  <c r="F95" i="1"/>
  <c r="F96" i="1"/>
  <c r="F97" i="1"/>
  <c r="F98" i="1"/>
  <c r="F99" i="1"/>
  <c r="F100" i="1"/>
  <c r="F101" i="1"/>
  <c r="F94" i="1"/>
  <c r="F87" i="1"/>
  <c r="F88" i="1"/>
  <c r="F89" i="1"/>
  <c r="F90" i="1"/>
  <c r="F91" i="1"/>
  <c r="F92" i="1"/>
  <c r="F93" i="1"/>
  <c r="F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86" i="1"/>
  <c r="I44" i="1"/>
  <c r="D44" i="1" s="1"/>
  <c r="I62" i="1"/>
  <c r="D62" i="1" s="1"/>
  <c r="I63" i="1"/>
  <c r="D63" i="1" s="1"/>
  <c r="I64" i="1"/>
  <c r="D64" i="1" s="1"/>
  <c r="I65" i="1"/>
  <c r="D65" i="1" s="1"/>
  <c r="I66" i="1"/>
  <c r="D66" i="1" s="1"/>
  <c r="I67" i="1"/>
  <c r="D67" i="1" s="1"/>
  <c r="I68" i="1"/>
  <c r="D68" i="1" s="1"/>
  <c r="I69" i="1"/>
  <c r="D69" i="1" s="1"/>
  <c r="I70" i="1"/>
  <c r="D70" i="1" s="1"/>
  <c r="I71" i="1"/>
  <c r="D71" i="1" s="1"/>
  <c r="I72" i="1"/>
  <c r="D72" i="1" s="1"/>
  <c r="I73" i="1"/>
  <c r="D73" i="1" s="1"/>
  <c r="I74" i="1"/>
  <c r="D74" i="1" s="1"/>
  <c r="I75" i="1"/>
  <c r="D75" i="1" s="1"/>
  <c r="I76" i="1"/>
  <c r="D76" i="1" s="1"/>
  <c r="I77" i="1"/>
  <c r="D77" i="1" s="1"/>
  <c r="I61" i="1"/>
  <c r="D61" i="1" s="1"/>
  <c r="I46" i="1"/>
  <c r="D46" i="1" s="1"/>
  <c r="I47" i="1"/>
  <c r="D47" i="1" s="1"/>
  <c r="I48" i="1"/>
  <c r="D48" i="1" s="1"/>
  <c r="I49" i="1"/>
  <c r="D49" i="1" s="1"/>
  <c r="I50" i="1"/>
  <c r="D50" i="1" s="1"/>
  <c r="I51" i="1"/>
  <c r="D51" i="1" s="1"/>
  <c r="I52" i="1"/>
  <c r="D52" i="1" s="1"/>
  <c r="I53" i="1"/>
  <c r="D53" i="1" s="1"/>
  <c r="I54" i="1"/>
  <c r="D54" i="1" s="1"/>
  <c r="I55" i="1"/>
  <c r="D55" i="1" s="1"/>
  <c r="I56" i="1"/>
  <c r="D56" i="1" s="1"/>
  <c r="I57" i="1"/>
  <c r="D57" i="1" s="1"/>
  <c r="I58" i="1"/>
  <c r="D58" i="1" s="1"/>
  <c r="I59" i="1"/>
  <c r="D59" i="1" s="1"/>
  <c r="I60" i="1"/>
  <c r="D60" i="1" s="1"/>
  <c r="I45" i="1"/>
  <c r="D45" i="1" s="1"/>
  <c r="I28" i="1"/>
  <c r="D28" i="1" s="1"/>
  <c r="I29" i="1"/>
  <c r="D29" i="1" s="1"/>
  <c r="I30" i="1"/>
  <c r="D30" i="1" s="1"/>
  <c r="I31" i="1"/>
  <c r="D31" i="1" s="1"/>
  <c r="I32" i="1"/>
  <c r="D32" i="1" s="1"/>
  <c r="I33" i="1"/>
  <c r="D33" i="1" s="1"/>
  <c r="I34" i="1"/>
  <c r="D34" i="1" s="1"/>
  <c r="I35" i="1"/>
  <c r="D35" i="1" s="1"/>
  <c r="I36" i="1"/>
  <c r="D36" i="1" s="1"/>
  <c r="I37" i="1"/>
  <c r="D37" i="1" s="1"/>
  <c r="I38" i="1"/>
  <c r="D38" i="1" s="1"/>
  <c r="I39" i="1"/>
  <c r="D39" i="1" s="1"/>
  <c r="I40" i="1"/>
  <c r="D40" i="1" s="1"/>
  <c r="I41" i="1"/>
  <c r="D41" i="1" s="1"/>
  <c r="I42" i="1"/>
  <c r="D42" i="1" s="1"/>
  <c r="I43" i="1"/>
  <c r="D43" i="1" s="1"/>
  <c r="I27" i="1"/>
  <c r="D27" i="1" s="1"/>
  <c r="I11" i="1"/>
  <c r="D11" i="1" s="1"/>
  <c r="I12" i="1"/>
  <c r="D12" i="1" s="1"/>
  <c r="I13" i="1"/>
  <c r="D13" i="1" s="1"/>
  <c r="I14" i="1"/>
  <c r="D14" i="1" s="1"/>
  <c r="I15" i="1"/>
  <c r="D15" i="1" s="1"/>
  <c r="I16" i="1"/>
  <c r="D16" i="1" s="1"/>
  <c r="I17" i="1"/>
  <c r="D17" i="1" s="1"/>
  <c r="I18" i="1"/>
  <c r="D18" i="1" s="1"/>
  <c r="I19" i="1"/>
  <c r="D19" i="1" s="1"/>
  <c r="I20" i="1"/>
  <c r="D20" i="1" s="1"/>
  <c r="I21" i="1"/>
  <c r="D21" i="1" s="1"/>
  <c r="I22" i="1"/>
  <c r="D22" i="1" s="1"/>
  <c r="I23" i="1"/>
  <c r="D23" i="1" s="1"/>
  <c r="I24" i="1"/>
  <c r="D24" i="1" s="1"/>
  <c r="I25" i="1"/>
  <c r="D25" i="1" s="1"/>
  <c r="I26" i="1"/>
  <c r="D26" i="1" s="1"/>
  <c r="I10" i="1"/>
  <c r="D10" i="1" s="1"/>
  <c r="F62" i="1"/>
  <c r="F63" i="1"/>
  <c r="F64" i="1"/>
  <c r="F65" i="1"/>
  <c r="F66" i="1"/>
  <c r="F67" i="1"/>
  <c r="F68" i="1"/>
  <c r="F69" i="1"/>
  <c r="F70" i="1"/>
  <c r="F71" i="1"/>
  <c r="F72" i="1"/>
  <c r="F73" i="1"/>
  <c r="F74" i="1"/>
  <c r="F75" i="1"/>
  <c r="F76" i="1"/>
  <c r="F77" i="1"/>
  <c r="F61" i="1"/>
  <c r="F45" i="1"/>
  <c r="F46" i="1"/>
  <c r="F47" i="1"/>
  <c r="F48" i="1"/>
  <c r="F49" i="1"/>
  <c r="F50" i="1"/>
  <c r="F51" i="1"/>
  <c r="F52" i="1"/>
  <c r="F53" i="1"/>
  <c r="F54" i="1"/>
  <c r="F55" i="1"/>
  <c r="F56" i="1"/>
  <c r="F57" i="1"/>
  <c r="F58" i="1"/>
  <c r="F59" i="1"/>
  <c r="F60" i="1"/>
  <c r="F44" i="1"/>
  <c r="F28" i="1"/>
  <c r="F29" i="1"/>
  <c r="F30" i="1"/>
  <c r="F31" i="1"/>
  <c r="F32" i="1"/>
  <c r="F33" i="1"/>
  <c r="F34" i="1"/>
  <c r="F35" i="1"/>
  <c r="F36" i="1"/>
  <c r="F37" i="1"/>
  <c r="F38" i="1"/>
  <c r="F39" i="1"/>
  <c r="F40" i="1"/>
  <c r="F41" i="1"/>
  <c r="F42" i="1"/>
  <c r="F43" i="1"/>
  <c r="F27" i="1"/>
  <c r="F11" i="1"/>
  <c r="F12" i="1"/>
  <c r="F13" i="1"/>
  <c r="F14" i="1"/>
  <c r="F15" i="1"/>
  <c r="F16" i="1"/>
  <c r="F17" i="1"/>
  <c r="F18" i="1"/>
  <c r="F19" i="1"/>
  <c r="F20" i="1"/>
  <c r="F21" i="1"/>
  <c r="F22" i="1"/>
  <c r="F23" i="1"/>
  <c r="F24" i="1"/>
  <c r="F25" i="1"/>
  <c r="F26" i="1"/>
  <c r="F10" i="1"/>
  <c r="N208" i="3" l="1"/>
  <c r="I208" i="3"/>
  <c r="I209" i="3"/>
  <c r="N210" i="3"/>
  <c r="F191" i="3"/>
  <c r="Q191" i="3" s="1"/>
  <c r="F199" i="3"/>
  <c r="Q199" i="3" s="1"/>
  <c r="F192" i="3"/>
  <c r="Q192" i="3" s="1"/>
  <c r="F200" i="3"/>
  <c r="Q200" i="3" s="1"/>
  <c r="F193" i="3"/>
  <c r="Q193" i="3" s="1"/>
  <c r="F201" i="3"/>
  <c r="Q201" i="3" s="1"/>
  <c r="I211" i="3"/>
  <c r="N209" i="3"/>
  <c r="N211" i="3"/>
  <c r="I210" i="3"/>
  <c r="N212" i="3"/>
  <c r="F212" i="3"/>
  <c r="N207" i="3"/>
  <c r="Q207" i="3" s="1"/>
  <c r="I206" i="3"/>
  <c r="N206" i="3"/>
  <c r="N213" i="3"/>
  <c r="I213" i="3"/>
  <c r="N205" i="3"/>
  <c r="I205" i="3"/>
  <c r="P138" i="1"/>
  <c r="F171" i="3"/>
  <c r="I197" i="3"/>
  <c r="Q197" i="3" s="1"/>
  <c r="I198" i="3"/>
  <c r="Q198" i="3" s="1"/>
  <c r="I204" i="3"/>
  <c r="Q204" i="3" s="1"/>
  <c r="I196" i="3"/>
  <c r="Q196" i="3" s="1"/>
  <c r="I203" i="3"/>
  <c r="Q203" i="3" s="1"/>
  <c r="I195" i="3"/>
  <c r="Q195" i="3" s="1"/>
  <c r="I202" i="3"/>
  <c r="Q202" i="3" s="1"/>
  <c r="I194" i="3"/>
  <c r="Q194" i="3" s="1"/>
  <c r="I190" i="3"/>
  <c r="Q190" i="3" s="1"/>
  <c r="F178" i="3"/>
  <c r="N170" i="3"/>
  <c r="F170" i="3"/>
  <c r="G170" i="3"/>
  <c r="N178" i="3"/>
  <c r="N186" i="3"/>
  <c r="I168" i="3"/>
  <c r="I186" i="3"/>
  <c r="N171" i="3"/>
  <c r="I179" i="3"/>
  <c r="G186" i="3"/>
  <c r="I178" i="3"/>
  <c r="G179" i="3"/>
  <c r="Q179" i="3" s="1"/>
  <c r="I171" i="3"/>
  <c r="N179" i="3"/>
  <c r="I162" i="3"/>
  <c r="Q162" i="3" s="1"/>
  <c r="N176" i="3"/>
  <c r="F169" i="3"/>
  <c r="N185" i="3"/>
  <c r="F185" i="3"/>
  <c r="I177" i="3"/>
  <c r="I180" i="3"/>
  <c r="N177" i="3"/>
  <c r="G185" i="3"/>
  <c r="I169" i="3"/>
  <c r="F177" i="3"/>
  <c r="N169" i="3"/>
  <c r="F184" i="3"/>
  <c r="I181" i="3"/>
  <c r="F168" i="3"/>
  <c r="G176" i="3"/>
  <c r="I184" i="3"/>
  <c r="N184" i="3"/>
  <c r="N168" i="3"/>
  <c r="F176" i="3"/>
  <c r="F172" i="3"/>
  <c r="N172" i="3"/>
  <c r="G180" i="3"/>
  <c r="F180" i="3"/>
  <c r="I172" i="3"/>
  <c r="I175" i="3"/>
  <c r="G175" i="3"/>
  <c r="F182" i="3"/>
  <c r="N182" i="3"/>
  <c r="F174" i="3"/>
  <c r="I182" i="3"/>
  <c r="I174" i="3"/>
  <c r="G174" i="3"/>
  <c r="F173" i="3"/>
  <c r="G181" i="3"/>
  <c r="G173" i="3"/>
  <c r="I173" i="3"/>
  <c r="N181" i="3"/>
  <c r="N183" i="3"/>
  <c r="G183" i="3"/>
  <c r="F183" i="3"/>
  <c r="F175" i="3"/>
  <c r="F167" i="3"/>
  <c r="I167" i="3"/>
  <c r="N167" i="3"/>
  <c r="F160" i="3"/>
  <c r="Q160" i="3" s="1"/>
  <c r="F161" i="3"/>
  <c r="Q161" i="3" s="1"/>
  <c r="I164" i="3"/>
  <c r="Q164" i="3" s="1"/>
  <c r="F159" i="3"/>
  <c r="Q159" i="3" s="1"/>
  <c r="F158" i="3"/>
  <c r="Q158" i="3" s="1"/>
  <c r="F166" i="3"/>
  <c r="Q166" i="3" s="1"/>
  <c r="F165" i="3"/>
  <c r="Q165" i="3" s="1"/>
  <c r="I163" i="3"/>
  <c r="Q163" i="3" s="1"/>
  <c r="I157" i="3"/>
  <c r="Q157" i="3" s="1"/>
  <c r="P121" i="1"/>
  <c r="P158" i="1"/>
  <c r="P129" i="1"/>
  <c r="P137" i="1"/>
  <c r="P153" i="1"/>
  <c r="P145" i="1"/>
  <c r="P119" i="1"/>
  <c r="P127" i="1"/>
  <c r="P161" i="1"/>
  <c r="P132" i="1"/>
  <c r="P156" i="1"/>
  <c r="P148" i="1"/>
  <c r="P144" i="1"/>
  <c r="P160" i="1"/>
  <c r="P128" i="1"/>
  <c r="P136" i="1"/>
  <c r="P143" i="1"/>
  <c r="P167" i="1"/>
  <c r="P159" i="1"/>
  <c r="P135" i="1"/>
  <c r="P151" i="1"/>
  <c r="P118" i="1"/>
  <c r="P120" i="1"/>
  <c r="P140" i="1"/>
  <c r="P152" i="1"/>
  <c r="P164" i="1"/>
  <c r="P124" i="1"/>
  <c r="P131" i="1"/>
  <c r="P155" i="1"/>
  <c r="P130" i="1"/>
  <c r="P154" i="1"/>
  <c r="P147" i="1"/>
  <c r="P139" i="1"/>
  <c r="P163" i="1"/>
  <c r="P123" i="1"/>
  <c r="P146" i="1"/>
  <c r="P162" i="1"/>
  <c r="P122" i="1"/>
  <c r="P74" i="1"/>
  <c r="P66" i="1"/>
  <c r="P142" i="1"/>
  <c r="P166" i="1"/>
  <c r="P126" i="1"/>
  <c r="P141" i="1"/>
  <c r="P165" i="1"/>
  <c r="P125" i="1"/>
  <c r="P134" i="1"/>
  <c r="P150" i="1"/>
  <c r="P133" i="1"/>
  <c r="P157" i="1"/>
  <c r="P149" i="1"/>
  <c r="P26" i="1"/>
  <c r="P18" i="1"/>
  <c r="P27" i="1"/>
  <c r="P36" i="1"/>
  <c r="P28" i="1"/>
  <c r="P58" i="1"/>
  <c r="P50" i="1"/>
  <c r="P10" i="1"/>
  <c r="P19" i="1"/>
  <c r="P11" i="1"/>
  <c r="P54" i="1"/>
  <c r="P46" i="1"/>
  <c r="P71" i="1"/>
  <c r="P25" i="1"/>
  <c r="P17" i="1"/>
  <c r="P43" i="1"/>
  <c r="P35" i="1"/>
  <c r="P45" i="1"/>
  <c r="P53" i="1"/>
  <c r="P61" i="1"/>
  <c r="P70" i="1"/>
  <c r="P62" i="1"/>
  <c r="P16" i="1"/>
  <c r="P42" i="1"/>
  <c r="P34" i="1"/>
  <c r="P60" i="1"/>
  <c r="P52" i="1"/>
  <c r="P77" i="1"/>
  <c r="P69" i="1"/>
  <c r="P44" i="1"/>
  <c r="P23" i="1"/>
  <c r="P15" i="1"/>
  <c r="P59" i="1"/>
  <c r="P51" i="1"/>
  <c r="P76" i="1"/>
  <c r="P68" i="1"/>
  <c r="P24" i="1"/>
  <c r="P41" i="1"/>
  <c r="P22" i="1"/>
  <c r="P14" i="1"/>
  <c r="P40" i="1"/>
  <c r="P32" i="1"/>
  <c r="P75" i="1"/>
  <c r="P67" i="1"/>
  <c r="P33" i="1"/>
  <c r="P63" i="1"/>
  <c r="P21" i="1"/>
  <c r="P13" i="1"/>
  <c r="P39" i="1"/>
  <c r="P31" i="1"/>
  <c r="P57" i="1"/>
  <c r="P49" i="1"/>
  <c r="P20" i="1"/>
  <c r="P12" i="1"/>
  <c r="P38" i="1"/>
  <c r="P30" i="1"/>
  <c r="P56" i="1"/>
  <c r="P48" i="1"/>
  <c r="P73" i="1"/>
  <c r="P65" i="1"/>
  <c r="P37" i="1"/>
  <c r="P29" i="1"/>
  <c r="P55" i="1"/>
  <c r="P47" i="1"/>
  <c r="P72" i="1"/>
  <c r="P64" i="1"/>
  <c r="D117" i="1"/>
  <c r="P117" i="1" s="1"/>
  <c r="D110" i="1"/>
  <c r="P110" i="1" s="1"/>
  <c r="D109" i="1"/>
  <c r="P109" i="1" s="1"/>
  <c r="D102" i="1"/>
  <c r="P102" i="1" s="1"/>
  <c r="D101" i="1"/>
  <c r="P101" i="1" s="1"/>
  <c r="D94" i="1"/>
  <c r="P94" i="1" s="1"/>
  <c r="D86" i="1"/>
  <c r="P86" i="1" s="1"/>
  <c r="D85" i="1"/>
  <c r="P85" i="1" s="1"/>
  <c r="D116" i="1"/>
  <c r="P116" i="1" s="1"/>
  <c r="D108" i="1"/>
  <c r="P108" i="1" s="1"/>
  <c r="D100" i="1"/>
  <c r="P100" i="1" s="1"/>
  <c r="D92" i="1"/>
  <c r="P92" i="1" s="1"/>
  <c r="D84" i="1"/>
  <c r="P84" i="1" s="1"/>
  <c r="D115" i="1"/>
  <c r="P115" i="1" s="1"/>
  <c r="D107" i="1"/>
  <c r="P107" i="1" s="1"/>
  <c r="D99" i="1"/>
  <c r="P99" i="1" s="1"/>
  <c r="D91" i="1"/>
  <c r="P91" i="1" s="1"/>
  <c r="D83" i="1"/>
  <c r="P83" i="1" s="1"/>
  <c r="D114" i="1"/>
  <c r="P114" i="1" s="1"/>
  <c r="D106" i="1"/>
  <c r="P106" i="1" s="1"/>
  <c r="D98" i="1"/>
  <c r="P98" i="1" s="1"/>
  <c r="D90" i="1"/>
  <c r="P90" i="1" s="1"/>
  <c r="D82" i="1"/>
  <c r="P82" i="1" s="1"/>
  <c r="D93" i="1"/>
  <c r="P93" i="1" s="1"/>
  <c r="D113" i="1"/>
  <c r="P113" i="1" s="1"/>
  <c r="D105" i="1"/>
  <c r="P105" i="1" s="1"/>
  <c r="D97" i="1"/>
  <c r="P97" i="1" s="1"/>
  <c r="D89" i="1"/>
  <c r="P89" i="1" s="1"/>
  <c r="D81" i="1"/>
  <c r="P81" i="1" s="1"/>
  <c r="D112" i="1"/>
  <c r="P112" i="1" s="1"/>
  <c r="D104" i="1"/>
  <c r="P104" i="1" s="1"/>
  <c r="D96" i="1"/>
  <c r="P96" i="1" s="1"/>
  <c r="D88" i="1"/>
  <c r="P88" i="1" s="1"/>
  <c r="D80" i="1"/>
  <c r="P80" i="1" s="1"/>
  <c r="D111" i="1"/>
  <c r="P111" i="1" s="1"/>
  <c r="D103" i="1"/>
  <c r="P103" i="1" s="1"/>
  <c r="D95" i="1"/>
  <c r="P95" i="1" s="1"/>
  <c r="D87" i="1"/>
  <c r="P87" i="1" s="1"/>
  <c r="D79" i="1"/>
  <c r="P79" i="1" s="1"/>
  <c r="D78" i="1"/>
  <c r="P78" i="1" s="1"/>
  <c r="Q208" i="3" l="1"/>
  <c r="Q205" i="3"/>
  <c r="Q210" i="3"/>
  <c r="Q213" i="3"/>
  <c r="Q211" i="3"/>
  <c r="Q168" i="3"/>
  <c r="Q212" i="3"/>
  <c r="Q206" i="3"/>
  <c r="Q174" i="3"/>
  <c r="Q176" i="3"/>
  <c r="Q186" i="3"/>
  <c r="Q170" i="3"/>
  <c r="Q181" i="3"/>
  <c r="Q172" i="3"/>
  <c r="Q184" i="3"/>
  <c r="Q185" i="3"/>
  <c r="Q167" i="3"/>
  <c r="Q177" i="3"/>
  <c r="Q169" i="3"/>
  <c r="Q175" i="3"/>
  <c r="Q173" i="3"/>
  <c r="Q178" i="3"/>
  <c r="Q209" i="3"/>
  <c r="Q182" i="3"/>
  <c r="Q183" i="3"/>
  <c r="Q180" i="3"/>
  <c r="Q17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<sst xmlns="http://schemas.openxmlformats.org/spreadsheetml/2006/main" count="4335" uniqueCount="1247">
  <si>
    <t>Id</t>
  </si>
  <si>
    <t>Name</t>
  </si>
  <si>
    <t>Description</t>
  </si>
  <si>
    <t>Value</t>
  </si>
  <si>
    <t>Durability</t>
  </si>
  <si>
    <t>Weight</t>
  </si>
  <si>
    <t>RequiredLevel</t>
  </si>
  <si>
    <t>ItemType</t>
  </si>
  <si>
    <t>AttackPower</t>
  </si>
  <si>
    <t>DamageType</t>
  </si>
  <si>
    <t>DefensePower</t>
  </si>
  <si>
    <t>Resistance</t>
  </si>
  <si>
    <t>ArmorType</t>
  </si>
  <si>
    <t>A basic sword with a couple knicks in it</t>
  </si>
  <si>
    <t>A basic spear that leaves splinters in your hands</t>
  </si>
  <si>
    <t>A basic axe that's a little top heavy</t>
  </si>
  <si>
    <t>A  basic bow with a fraying bowstring</t>
  </si>
  <si>
    <t>A basic rod with a gem that's probably fake</t>
  </si>
  <si>
    <t>A basic scepter that doesn't even make you feel regal</t>
  </si>
  <si>
    <t>A basic staff that looks more like a broom</t>
  </si>
  <si>
    <t>A basic wand that's really just a stick from off the ground</t>
  </si>
  <si>
    <t>Weapon</t>
  </si>
  <si>
    <t>Armor</t>
  </si>
  <si>
    <t>null</t>
  </si>
  <si>
    <t>DamageType.Martial</t>
  </si>
  <si>
    <t>DamageType.Magical</t>
  </si>
  <si>
    <t>ArmorType.Chest</t>
  </si>
  <si>
    <t>ArmorType.Legs</t>
  </si>
  <si>
    <t>ArmorType.Arms</t>
  </si>
  <si>
    <t>ArmorType.Head</t>
  </si>
  <si>
    <t>Sword</t>
  </si>
  <si>
    <t>Spear</t>
  </si>
  <si>
    <t>Axe</t>
  </si>
  <si>
    <t>Bow</t>
  </si>
  <si>
    <t>Rod</t>
  </si>
  <si>
    <t>Scepter</t>
  </si>
  <si>
    <t>Staff</t>
  </si>
  <si>
    <t>Wand</t>
  </si>
  <si>
    <t>Labrys</t>
  </si>
  <si>
    <t>Falchion</t>
  </si>
  <si>
    <t xml:space="preserve"> A single-edged chopping sword.</t>
  </si>
  <si>
    <t>Cutlass</t>
  </si>
  <si>
    <t>A curved blade ideal for close combat.</t>
  </si>
  <si>
    <t>Spatha</t>
  </si>
  <si>
    <t>A long, straight Roman sword.</t>
  </si>
  <si>
    <t>Zweihander</t>
  </si>
  <si>
    <t>A massive, armor-breaking greatsword.</t>
  </si>
  <si>
    <t>Rapier</t>
  </si>
  <si>
    <t>A refined duelist’s weapon.</t>
  </si>
  <si>
    <t>Dao</t>
  </si>
  <si>
    <t>A curved sword with cultural and mystical roots.</t>
  </si>
  <si>
    <t>Claymore</t>
  </si>
  <si>
    <t>A large, two-handed greatsword.</t>
  </si>
  <si>
    <t>Katana</t>
  </si>
  <si>
    <t>A finely crafted, razor-sharp sword.</t>
  </si>
  <si>
    <t>Tachi</t>
  </si>
  <si>
    <t>A longer, cavalry-style curved sword.</t>
  </si>
  <si>
    <t>Longsword</t>
  </si>
  <si>
    <t>A balanced, versatile blade.</t>
  </si>
  <si>
    <t>Scimitar</t>
  </si>
  <si>
    <t>A curved, elegant slashing weapon.</t>
  </si>
  <si>
    <t>Gladius</t>
  </si>
  <si>
    <t>A short, powerful thrusting sword.</t>
  </si>
  <si>
    <t>A light throwing spear, great for ranged attacks.</t>
  </si>
  <si>
    <t>A stout spear with a crossbar to stop charging foes.</t>
  </si>
  <si>
    <t>A broad-headed spear, balanced for versatility.</t>
  </si>
  <si>
    <t>A lightweight, one-handed axe useful for quick strikes.</t>
  </si>
  <si>
    <t>Heavier than a hatchet, practical and robust.</t>
  </si>
  <si>
    <t>A sturdy, blunt weapon originally meant for forging.</t>
  </si>
  <si>
    <t>Compact and fast, ideal for quick, close-range shots.</t>
  </si>
  <si>
    <t>A simple wooden bow used for survival and tracking prey.</t>
  </si>
  <si>
    <t>A primitive bow-sling hybrid for light, arcing shots.</t>
  </si>
  <si>
    <t>A slender wand crafted from willow, responsive to healing or water magic.</t>
  </si>
  <si>
    <t>A basic rod carved with beginner runes, used in training.</t>
  </si>
  <si>
    <t>A polished silver scepter that faintly glows in moonlight.</t>
  </si>
  <si>
    <t>A crooked staff of sea-worn wood, favored by coastal mages.</t>
  </si>
  <si>
    <t>Flickers with small sparks; ideal for novice evocation magic.</t>
  </si>
  <si>
    <t>A polearm with a sword-like blade for sweeping strikes.</t>
  </si>
  <si>
    <t>A three-pronged spear used for both combat and ceremony.</t>
  </si>
  <si>
    <t>A very long spear designed for reach and crowd control.</t>
  </si>
  <si>
    <t>A classic double-bladed axe designed for war.</t>
  </si>
  <si>
    <t>Compact with a blunt head, ideal for breaking through armor.</t>
  </si>
  <si>
    <t>A Norse-style axe with a hooked lower blade, great for hooking shields.</t>
  </si>
  <si>
    <t>Great range and power, requires strength and skill to use effectively.</t>
  </si>
  <si>
    <t>Curved limbs for more power in a compact frame.</t>
  </si>
  <si>
    <t>Easy to aim and shoot, trades speed for precision and power.</t>
  </si>
  <si>
    <t>Crafted from a tree struck by lightning; hums with residual heat.</t>
  </si>
  <si>
    <t>Heavy rod inlaid with arcane script that pulses faintly with power.</t>
  </si>
  <si>
    <t>Forged from golden alloy, resonates with radiant energy.</t>
  </si>
  <si>
    <t>Crafted from an ancient tree touched by fey spirits.</t>
  </si>
  <si>
    <t>A crystal orb set in a clawed base; amplifies voice and spell.</t>
  </si>
  <si>
    <t>A broad, winged spear designed to parry and thrust.</t>
  </si>
  <si>
    <t>A spear-axe hybrid with cutting, hooking, and stabbing potential.</t>
  </si>
  <si>
    <t>A straight-bladed Japanese spear used for precise thrusts.</t>
  </si>
  <si>
    <t>A massive, heavy axe with a wide blade for powerful cleaves.</t>
  </si>
  <si>
    <t>A huge, sledge-like hammer used to smash enemies with sheer force.</t>
  </si>
  <si>
    <t>Technically a hammer-type weapon, perfect for brutal, crushing blows.</t>
  </si>
  <si>
    <t>Made of layered materials, combining flexibility and power.</t>
  </si>
  <si>
    <t>A wide-limbed bow known for stability and accuracy.</t>
  </si>
  <si>
    <t>A rare, rapid-fire version with a loading mechanism.</t>
  </si>
  <si>
    <t>Carved with channeling glyphs for focused spellcasting.</t>
  </si>
  <si>
    <t>Made of obsidian-like stone; ideal for shadow or necrotic spells.</t>
  </si>
  <si>
    <t>Emits a pale glow under moonlight, enhances illusion magic.</t>
  </si>
  <si>
    <t>Decorated with feathers and bones, connects to spirit realms.</t>
  </si>
  <si>
    <t>Amplifies divination and communication spells.</t>
  </si>
  <si>
    <t>A Swiss polearm combining a hammer, spike, and hook. Excellent against armor.</t>
  </si>
  <si>
    <t>A Japanese polearm with a curved blade, ideal for sweeping attacks and reach.</t>
  </si>
  <si>
    <t>A broad-bladed polearm similar to a cleaver, effective in both slashing and thrusting.</t>
  </si>
  <si>
    <t>A long-handled Viking axe, known for reach and deadly cuts.</t>
  </si>
  <si>
    <t>A polehammer with a spiked beak, perfect for armored foes.</t>
  </si>
  <si>
    <t>A ceremonial yet deadly double-headed axe from the Greek Amazons.</t>
  </si>
  <si>
    <t>Elegant and magically enhanced for speed and precision.</t>
  </si>
  <si>
    <t>A high-tension bow rumored to shoot with thunderous force.</t>
  </si>
  <si>
    <t>A finely crafted crossbow inscribed with runes for extra power.</t>
  </si>
  <si>
    <t>Crackles with electricity; forged in a hurricane.</t>
  </si>
  <si>
    <t>Deep green and blue rod; forged in the oceanic abyss.</t>
  </si>
  <si>
    <t>Symbol of magical leadership, a true object of power.</t>
  </si>
  <si>
    <t>Carved from starlight wood, aligns with radiant and astral magic.</t>
  </si>
  <si>
    <t>A swirling, shifting orb that draws out full magical ability.</t>
  </si>
  <si>
    <t>Javelin</t>
  </si>
  <si>
    <t>Boar Spear</t>
  </si>
  <si>
    <t>Leaf-Blade Spear</t>
  </si>
  <si>
    <t>Hatchet</t>
  </si>
  <si>
    <t>Woodcutter’s Axe</t>
  </si>
  <si>
    <t>Blacksmith’s Hammer</t>
  </si>
  <si>
    <t>Shortbow</t>
  </si>
  <si>
    <t>Hunting Bow</t>
  </si>
  <si>
    <t>Slingbow</t>
  </si>
  <si>
    <t>Willow Wand</t>
  </si>
  <si>
    <t>Apprentice’s Rod</t>
  </si>
  <si>
    <t>Glimmering Scepter</t>
  </si>
  <si>
    <t>Driftwood Staff</t>
  </si>
  <si>
    <t>Sparkwand</t>
  </si>
  <si>
    <t>Glaive</t>
  </si>
  <si>
    <t>Trident</t>
  </si>
  <si>
    <t>Pike</t>
  </si>
  <si>
    <t>Battleaxe</t>
  </si>
  <si>
    <t>Warhammer</t>
  </si>
  <si>
    <t>Bearded Axe</t>
  </si>
  <si>
    <t>Longbow</t>
  </si>
  <si>
    <t>Recurve Bow</t>
  </si>
  <si>
    <t>Crossbow</t>
  </si>
  <si>
    <t>Fireroot Wand</t>
  </si>
  <si>
    <t>Engraved Rod</t>
  </si>
  <si>
    <t>Sunmetal Scepter</t>
  </si>
  <si>
    <t>Spiritwood Staff</t>
  </si>
  <si>
    <t>Orb of Echoes</t>
  </si>
  <si>
    <t>Partisan</t>
  </si>
  <si>
    <t>Halberd</t>
  </si>
  <si>
    <t>Yari</t>
  </si>
  <si>
    <t>Executioner’s Axe</t>
  </si>
  <si>
    <t>Maul</t>
  </si>
  <si>
    <t>Spiked Mace</t>
  </si>
  <si>
    <t>Composite Bow</t>
  </si>
  <si>
    <t>Flatbow</t>
  </si>
  <si>
    <t>Repeating Crossbow</t>
  </si>
  <si>
    <t>Runed Wand</t>
  </si>
  <si>
    <t>Voidstone Rod</t>
  </si>
  <si>
    <t>Moonrise Scepter</t>
  </si>
  <si>
    <t>Shaman’s Totem Staff</t>
  </si>
  <si>
    <t>Orb of Resonance</t>
  </si>
  <si>
    <t>Lucerne Hammer</t>
  </si>
  <si>
    <t>Naginata</t>
  </si>
  <si>
    <t>Voulge</t>
  </si>
  <si>
    <t>Dane Axe</t>
  </si>
  <si>
    <t>Bec de Corbin</t>
  </si>
  <si>
    <t>Elven Warbow</t>
  </si>
  <si>
    <t>Stormpiercer</t>
  </si>
  <si>
    <t>Runed Crossbow</t>
  </si>
  <si>
    <t>Wand of Stormcall</t>
  </si>
  <si>
    <t>Rod of the Depths</t>
  </si>
  <si>
    <t>Scepter of Authority</t>
  </si>
  <si>
    <t>Celestial Staff</t>
  </si>
  <si>
    <t>Orb of Chaos</t>
  </si>
  <si>
    <t>Leather Armor</t>
  </si>
  <si>
    <t>Padded Armor</t>
  </si>
  <si>
    <t>Leather Pants</t>
  </si>
  <si>
    <t>Cloth Leggings</t>
  </si>
  <si>
    <t>Bracers</t>
  </si>
  <si>
    <t>Cloth Sleeves</t>
  </si>
  <si>
    <t>Cloth Hood</t>
  </si>
  <si>
    <t>Simple Helmet</t>
  </si>
  <si>
    <t>Studded Leather Armor</t>
  </si>
  <si>
    <t>Chain Shirt</t>
  </si>
  <si>
    <t>Studded Leather Pants</t>
  </si>
  <si>
    <t>Scale Mail</t>
  </si>
  <si>
    <t>Studded Leather Bracers</t>
  </si>
  <si>
    <t>Chain Sleeves</t>
  </si>
  <si>
    <t>Leather Cap</t>
  </si>
  <si>
    <t>Iron Helmet</t>
  </si>
  <si>
    <t>Breastplate</t>
  </si>
  <si>
    <t>Half-Plate</t>
  </si>
  <si>
    <t>Chainmail Pants</t>
  </si>
  <si>
    <t>Plate Mail Greaves</t>
  </si>
  <si>
    <t>Full Plate Bracers</t>
  </si>
  <si>
    <t>Reinforced Leather Armguards</t>
  </si>
  <si>
    <t>Steel Helm</t>
  </si>
  <si>
    <t>Visored Helmet</t>
  </si>
  <si>
    <t>Plate Armor</t>
  </si>
  <si>
    <t>Dragonhide Armor</t>
  </si>
  <si>
    <t>Plate Leggings</t>
  </si>
  <si>
    <t>Mithral Leggings</t>
  </si>
  <si>
    <t>Mithral Bracers</t>
  </si>
  <si>
    <t>Full Plate Gauntlets</t>
  </si>
  <si>
    <t>Full Helm</t>
  </si>
  <si>
    <t>Dragonbone Crown</t>
  </si>
  <si>
    <t>Adamantine Armor</t>
  </si>
  <si>
    <t>Celestial Armor</t>
  </si>
  <si>
    <t>Adamantine Leggings</t>
  </si>
  <si>
    <t>Dragonscale Plate Greaves</t>
  </si>
  <si>
    <t>Celestial Bracers</t>
  </si>
  <si>
    <t>Enchanted Gauntlets</t>
  </si>
  <si>
    <t>Crown of the Storm</t>
  </si>
  <si>
    <t>Helm of the Ancients</t>
  </si>
  <si>
    <t>Basic armor made of flexible leather. It won't stop a heavy blow, but it’s better than nothing.</t>
  </si>
  <si>
    <t>Thickly quilted fabric designed to absorb blows, but still leaves you vulnerable to piercing strikes.</t>
  </si>
  <si>
    <t>Sturdy pants made from tanned leather, offering minimal protection but decent mobility.</t>
  </si>
  <si>
    <t>Light fabric leggings, not much defense, but they won’t slow you down.</t>
  </si>
  <si>
    <t>Simple leather bracers that offer limited defense for your forearms.</t>
  </si>
  <si>
    <t>Light cloth sleeves, offering no real protection but easy to wear.</t>
  </si>
  <si>
    <t>A soft hood, more for warmth than protection, but it does help hide your face.</t>
  </si>
  <si>
    <t>A basic helmet that covers your head, but offers little in the way of defense.</t>
  </si>
  <si>
    <t>Leather armor with small metal studs, providing better defense than standard leather.</t>
  </si>
  <si>
    <t>A shirt of interwoven metal rings, offering good protection without too much weight.</t>
  </si>
  <si>
    <t>Leather pants reinforced with metal studs, offering more defense than regular leather.</t>
  </si>
  <si>
    <t>Metal scales sewn onto fabric, providing solid defense with a bit of flexibility.</t>
  </si>
  <si>
    <t>Leather bracers with metal studs, offering increased protection for your forearms.</t>
  </si>
  <si>
    <t>Armored sleeves made of interwoven metal rings, offering better protection for your arms.</t>
  </si>
  <si>
    <t>A basic leather cap, not much for defense, but good for covering your head.</t>
  </si>
  <si>
    <t>A heavy helmet made of iron, offering solid protection against blunt force.</t>
  </si>
  <si>
    <t>A sturdy metal chestplate that provides good protection without restricting movement too much.</t>
  </si>
  <si>
    <t>A suit of armor that covers the torso and shoulders with a mix of plate and chain, offering solid protection.</t>
  </si>
  <si>
    <t>A pair of pants made of interwoven metal rings, offering defense for your legs without too much weight.</t>
  </si>
  <si>
    <t>Heavy, full-leg armor made of solid metal, offering excellent protection for your legs.</t>
  </si>
  <si>
    <t>Bracers made of solid metal, offering maximum protection for your forearms.</t>
  </si>
  <si>
    <t>Leather armguards reinforced with metal, offering a balance of flexibility and defense.</t>
  </si>
  <si>
    <t>A heavy, steel helmet that offers excellent protection for your head.</t>
  </si>
  <si>
    <t>A helmet with a movable visor, offering good head protection with added versatility.</t>
  </si>
  <si>
    <t>Full-body armor made of solid metal plates, providing superior defense but limiting mobility.</t>
  </si>
  <si>
    <t>Armor crafted from the hide of a dragon, offering both protection and a touch of the dragon’s magical resistance.</t>
  </si>
  <si>
    <t>Full-leg armor made of plate metal, offering solid protection for your legs.</t>
  </si>
  <si>
    <t>Leggings made from lightweight mithral, offering full protection without slowing you down.</t>
  </si>
  <si>
    <t>Bracers made from mithral, offering excellent protection without the weight of regular metal.</t>
  </si>
  <si>
    <t>Heavy, full-arm gauntlets made of plate metal, providing top-notch protection for your hands and wrists.</t>
  </si>
  <si>
    <t>A complete, solid helmet that covers the entire head, offering maximum protection.</t>
  </si>
  <si>
    <t>A crown made from the bones of a dragon, offering a magical aura and protection for the wearer’s head.</t>
  </si>
  <si>
    <t>Armor made of the nearly indestructible metal, offering superior protection against physical damage.</t>
  </si>
  <si>
    <t>Armor imbued with celestial magic, offering divine protection that shines with a faint light.</t>
  </si>
  <si>
    <t>Leggings made from adamantine, nearly impervious to damage, offering unrivaled protection for your legs.</t>
  </si>
  <si>
    <t>Greaves made from the scales of a dragon, offering both protection and a connection to the dragon’s power.</t>
  </si>
  <si>
    <t>Bracers imbued with celestial magic, offering protection and a hint of divine grace.</t>
  </si>
  <si>
    <t>Gauntlets imbued with magic that enhances your strength and offers protection to your hands.</t>
  </si>
  <si>
    <t>A crown that crackles with storm energy, offering protection against lightning and thunder.</t>
  </si>
  <si>
    <t>A helm with ancient runes, offering both physical protection and a link to long-forgotten powers.</t>
  </si>
  <si>
    <t>Polished River Stone Pendant</t>
  </si>
  <si>
    <t>A smooth stone on a leather cord, warm from being worn often.</t>
  </si>
  <si>
    <t>Copper Ring with a Glass Bead</t>
  </si>
  <si>
    <t>A simple ring with a cloudy red bead set in dented copper.</t>
  </si>
  <si>
    <t>Simple Bone Necklace</t>
  </si>
  <si>
    <t>Animal bones strung together—crude, but oddly charming.</t>
  </si>
  <si>
    <t>Tiny Amber Chip</t>
  </si>
  <si>
    <t>A fingernail-sized shard of amber that glows faintly in sunlight.</t>
  </si>
  <si>
    <t>Carved Wooden Brooch</t>
  </si>
  <si>
    <t>A small brooch shaped like a leaf, whittled with care.</t>
  </si>
  <si>
    <t>Cracked Amethyst Shard</t>
  </si>
  <si>
    <t>A broken piece of amethyst with a jagged edge and soft glow.</t>
  </si>
  <si>
    <t>Pewter Bracelet</t>
  </si>
  <si>
    <t>A dull grey bracelet with faint etchings of vines.</t>
  </si>
  <si>
    <t>Obsidian Fragment</t>
  </si>
  <si>
    <t>Razor-thin volcanic glass, sharp and mirror-dark.</t>
  </si>
  <si>
    <t>Woven Hair Bracelet</t>
  </si>
  <si>
    <t>Intertwined strands of human and horsehair, braided tightly.</t>
  </si>
  <si>
    <t>Shell and String Anklet</t>
  </si>
  <si>
    <t>Small seashells knotted onto a bit of twine—smells faintly of salt.</t>
  </si>
  <si>
    <t>Valuable</t>
  </si>
  <si>
    <t>Cut Quartz Crystal</t>
  </si>
  <si>
    <t>A clear crystal with many facets, catching light like fire.</t>
  </si>
  <si>
    <t>Silver Ring with Tiny Opal</t>
  </si>
  <si>
    <t>A tarnished silver band with a clouded opal inset.</t>
  </si>
  <si>
    <t>Jasper-inlaid Brooch</t>
  </si>
  <si>
    <t>A copper brooch with blood-red jasper set in the center.</t>
  </si>
  <si>
    <t>Malachite Cameo</t>
  </si>
  <si>
    <t>Bronze Armlet with Leaf Etching</t>
  </si>
  <si>
    <t>A broad band engraved with curling vine patterns.</t>
  </si>
  <si>
    <t>Lapis Lazuli Beads</t>
  </si>
  <si>
    <t>Deep blue beads strung tightly together, flecked with gold.</t>
  </si>
  <si>
    <t>Coral Pendant in Silver Wire</t>
  </si>
  <si>
    <t>A pink coral sprig wrapped carefully in silver filigree.</t>
  </si>
  <si>
    <t>Miniature Portrait Locket</t>
  </si>
  <si>
    <t>A thumb-sized locket with a faded painting of a smiling child.</t>
  </si>
  <si>
    <t>Agate Ring with Swirl Pattern</t>
  </si>
  <si>
    <t>The swirling lines in the agate resemble smoke in water.</t>
  </si>
  <si>
    <t>Carved Ivory Comb</t>
  </si>
  <si>
    <t>An ornate comb made from old ivory, yellowed with age.</t>
  </si>
  <si>
    <t>A green and black stone carved with a woman’s profile.</t>
  </si>
  <si>
    <t>Gold Chain with Sapphire Chip</t>
  </si>
  <si>
    <t>A delicate chain with a bright blue stone like a droplet of sky.</t>
  </si>
  <si>
    <t>Ornate Silver Tiara</t>
  </si>
  <si>
    <t>A crescent-shaped tiara, polished to a mirror shine.</t>
  </si>
  <si>
    <t>Cloisonné Belt Buckle</t>
  </si>
  <si>
    <t>A wide buckle with tiny colored glass panels sealed in gold.</t>
  </si>
  <si>
    <t>Ruby-Capped Stickpin</t>
  </si>
  <si>
    <t>A gentleman’s pin with a deep red gem atop a gold needle.</t>
  </si>
  <si>
    <t>Jeweled Hairpin with Amethyst</t>
  </si>
  <si>
    <t>A silver hairpin tipped with a cut amethyst shaped like a flame.</t>
  </si>
  <si>
    <t>Enamel Pendant with Mythical Scene</t>
  </si>
  <si>
    <t>A painted pendant showing a dragon flying over a city.</t>
  </si>
  <si>
    <t>Serpentine Stone Ring</t>
  </si>
  <si>
    <t>This band of green stone feels oddly warm to the touch.</t>
  </si>
  <si>
    <t>Platinum Cufflink Set</t>
  </si>
  <si>
    <t>A pair of etched cufflinks bearing a forgotten noble crest.</t>
  </si>
  <si>
    <t>Fire Opal Pendant</t>
  </si>
  <si>
    <t>A gem like living fire, set in a blackened iron pendant.</t>
  </si>
  <si>
    <t>Miniature Gold-Gilded Idol</t>
  </si>
  <si>
    <t>A palm-sized statue of a laughing deity, covered in flaking gold.</t>
  </si>
  <si>
    <t>Jeweled Circlet with Emerald Inlay</t>
  </si>
  <si>
    <t>A thin band of gold set with three flawless emeralds.</t>
  </si>
  <si>
    <t>Gold Bracelet with Elven Script</t>
  </si>
  <si>
    <t>Etched in curling script, it reads: “May you always return.”</t>
  </si>
  <si>
    <t>Star Sapphire Earring Pair</t>
  </si>
  <si>
    <t>When light hits them, tiny stars seem to swirl within.</t>
  </si>
  <si>
    <t>Necklace of Interwoven Silver and Onyx</t>
  </si>
  <si>
    <t>Silver chains wind through gleaming black stones like ivy.</t>
  </si>
  <si>
    <t>Mythril-Set Ring with Moonstone</t>
  </si>
  <si>
    <t>Pale blue moonstone set in a light, silvery metal band.</t>
  </si>
  <si>
    <t>Carved Obsidian Relic</t>
  </si>
  <si>
    <t>An idol with strange angles that glint sharply in dim light.</t>
  </si>
  <si>
    <t>Brooch in the Shape of a Griffin</t>
  </si>
  <si>
    <t>Wings outstretched, its ruby eye stares fiercely.</t>
  </si>
  <si>
    <t>Tourmaline Choker</t>
  </si>
  <si>
    <t>A tight band of black velvet adorned with purple tourmaline.</t>
  </si>
  <si>
    <t>Decorative Ivory Horn with Gem Studs</t>
  </si>
  <si>
    <t>Etched and gilded, it no longer sounds—but still stuns.</t>
  </si>
  <si>
    <t>Gilded Mask with Peacock Feathers</t>
  </si>
  <si>
    <t>Meant for a masquerade, its jewels shimmer beneath the plumage.</t>
  </si>
  <si>
    <t>Diamond-Studded Diadem</t>
  </si>
  <si>
    <t>A thin, radiant circlet glittering with small diamonds.</t>
  </si>
  <si>
    <t>Black Pearl Necklace</t>
  </si>
  <si>
    <t>Perfect round pearls, dark as midnight, strung on silk.</t>
  </si>
  <si>
    <t>Marked with a crown and lion—no power, but much prestige.</t>
  </si>
  <si>
    <t>Platinum Hair Comb with Dragon Motif</t>
  </si>
  <si>
    <t>Engraved with twin dragons chasing their tails.</t>
  </si>
  <si>
    <t>Sunfire Opal Set in Gold</t>
  </si>
  <si>
    <t>A brilliant opal burning with reds and oranges like flame.</t>
  </si>
  <si>
    <t>Filigree Mask with Crystal Insets</t>
  </si>
  <si>
    <t>Fine silver mesh woven around gems that sparkle like stars.</t>
  </si>
  <si>
    <t>Bloodstone Anklet with Ancient Markings</t>
  </si>
  <si>
    <t>Carved runes speak of an empire lost to time.</t>
  </si>
  <si>
    <t>Crownpiece of an Old Kingdom</t>
  </si>
  <si>
    <t>A regal crest, too valuable to wear, once worn by kings.</t>
  </si>
  <si>
    <t>Mirror-polished Ruby Carving</t>
  </si>
  <si>
    <t>A deep red gem shaped into a rose, so smooth it reflects faces.</t>
  </si>
  <si>
    <t>Jeweled Medallion of a Forgotten Order</t>
  </si>
  <si>
    <t>A heavy disc showing a winged sun flanked by twin blades.</t>
  </si>
  <si>
    <t>Royal Signet Ring</t>
  </si>
  <si>
    <t>Power</t>
  </si>
  <si>
    <t>ConsumableType</t>
  </si>
  <si>
    <t>Potion of Healing</t>
  </si>
  <si>
    <t>Potion of Greater Healing</t>
  </si>
  <si>
    <t>Potion of Superior Healing</t>
  </si>
  <si>
    <t>Potion of Supreme Healing</t>
  </si>
  <si>
    <t>A small vial of red liquid</t>
  </si>
  <si>
    <t>A medium vial of red liquid</t>
  </si>
  <si>
    <t>A large vial of red liquid</t>
  </si>
  <si>
    <t>A small vial of red liquid with a gold topper.</t>
  </si>
  <si>
    <t>Consumable</t>
  </si>
  <si>
    <t>ConsumableType.Health</t>
  </si>
  <si>
    <t>Potion of Durability</t>
  </si>
  <si>
    <t>Potion of Greater Durability</t>
  </si>
  <si>
    <t>Potion of Superior Durability</t>
  </si>
  <si>
    <t>Potion of Supreme Durability</t>
  </si>
  <si>
    <t>A small vial of blue liquid</t>
  </si>
  <si>
    <t>A medium vial of blue liquid</t>
  </si>
  <si>
    <t>A large vial of blue liquid</t>
  </si>
  <si>
    <t>A small vial of blue liquid with a gold topper</t>
  </si>
  <si>
    <t>ConsumableType.Durability</t>
  </si>
  <si>
    <t>ConsumableType.Resource</t>
  </si>
  <si>
    <t>Potion of  Restoration</t>
  </si>
  <si>
    <t>Potion of Greater Restoration</t>
  </si>
  <si>
    <t>Potion of Superior Restoration</t>
  </si>
  <si>
    <t>Potion of Supreme Restoration</t>
  </si>
  <si>
    <t>A small vial of green liquid</t>
  </si>
  <si>
    <t>A medium vial of green liquid</t>
  </si>
  <si>
    <t>A large vial of green liquid</t>
  </si>
  <si>
    <t>A small vial of green liquid with a gold topper</t>
  </si>
  <si>
    <t>Cost</t>
  </si>
  <si>
    <t>Cooldown</t>
  </si>
  <si>
    <t>TargetType</t>
  </si>
  <si>
    <t>SkillType</t>
  </si>
  <si>
    <t>SkillCategory</t>
  </si>
  <si>
    <t>Duration</t>
  </si>
  <si>
    <t>StatAffected</t>
  </si>
  <si>
    <t>ArchetypeId</t>
  </si>
  <si>
    <t>NorthId</t>
  </si>
  <si>
    <t>SouthId</t>
  </si>
  <si>
    <t>WestId</t>
  </si>
  <si>
    <t>EastId</t>
  </si>
  <si>
    <t>Entrance</t>
  </si>
  <si>
    <t>Greenhouse</t>
  </si>
  <si>
    <t>Small, Rundown Shrine</t>
  </si>
  <si>
    <t>Dust-choked air hangs heavy in this crumbling threshold where ivy creeps through fractured stone.</t>
  </si>
  <si>
    <t>Alchemy Lab</t>
  </si>
  <si>
    <t>Shattered glass and rusted vials litter the worktables of a forgotten alchemist’s sanctum.</t>
  </si>
  <si>
    <t>Archives</t>
  </si>
  <si>
    <t>Moldy scrolls and torn tomes lie scattered in sagging shelves, whispering secrets no one hears.</t>
  </si>
  <si>
    <t>Armorer’s Workshop</t>
  </si>
  <si>
    <t>Broken tools and half-finished helms gather dust where once the clang of metal rang.</t>
  </si>
  <si>
    <t>Armory</t>
  </si>
  <si>
    <t>Racks stand empty or rusted, the last weapons long looted or rotted into disrepair.</t>
  </si>
  <si>
    <t>Observatory</t>
  </si>
  <si>
    <t>A cracked lens faces the heavens, its dome roof letting in rain and moonlight alike.</t>
  </si>
  <si>
    <t>Bakery</t>
  </si>
  <si>
    <t>Crumbling ovens and petrified loaves remain in this kitchen where warmth once thrived.</t>
  </si>
  <si>
    <t>Ballroom</t>
  </si>
  <si>
    <t>A grand hall of cracked marble where shadows waltz to music only they can hear.</t>
  </si>
  <si>
    <t>Banner Hall</t>
  </si>
  <si>
    <t>Faded, tattered banners droop from beams above, the symbols of fallen houses barely legible.</t>
  </si>
  <si>
    <t>Barracks</t>
  </si>
  <si>
    <t>Empty bunks and discarded armor echo with the ghostly silence of long-gone soldiers.</t>
  </si>
  <si>
    <t>Bathhouse</t>
  </si>
  <si>
    <t>Mildewed tiles and stagnant water mark this once-luxurious retreat for nobility.</t>
  </si>
  <si>
    <t>Parapets</t>
  </si>
  <si>
    <t>Wind howls over broken stone, where sentinels once stood watch against unseen foes.</t>
  </si>
  <si>
    <t>Forge</t>
  </si>
  <si>
    <t>All that's left of a once-blazing furnace are cold coals and the soot-stained anvil where master smiths once shaped weapons and armor.</t>
  </si>
  <si>
    <t>Blood Altar</t>
  </si>
  <si>
    <t>Dried stains mark the cracked stone of an altar no prayers have reached in ages.</t>
  </si>
  <si>
    <t>Buttery</t>
  </si>
  <si>
    <t>Empty casks lie broken and rotted, their contents long spoiled or stolen.</t>
  </si>
  <si>
    <t>Chapel</t>
  </si>
  <si>
    <t>Pews are overturned and the altar shattered, yet a strange hush still clings to the air.</t>
  </si>
  <si>
    <t>Council Chamber</t>
  </si>
  <si>
    <t>Chairs are askew around a dust-covered table where silence reigns over forgotten councils.</t>
  </si>
  <si>
    <t>Counting House</t>
  </si>
  <si>
    <t>Ledger books lay open in moldy decay, their ink run into unreadable trails.</t>
  </si>
  <si>
    <t>Cursed Hall</t>
  </si>
  <si>
    <t>The air is colder here, and your footsteps echo too loudly, as if watched by unseen eyes.</t>
  </si>
  <si>
    <t>Divination Room</t>
  </si>
  <si>
    <t>Cracked crystal balls and scattered cards suggest omens too dark to bear.</t>
  </si>
  <si>
    <t>Dungeon</t>
  </si>
  <si>
    <t>Chains hang loosely from the damp, mossy walls of cells that remember every scream.</t>
  </si>
  <si>
    <t>Gallery of Heroes</t>
  </si>
  <si>
    <t>Portraits gaze blankly, their faces faded and cracked beneath centuries of dust.</t>
  </si>
  <si>
    <t>Garden Atrium</t>
  </si>
  <si>
    <t>Vines choke the statues and cracked fountains of a courtyard nature has reclaimed.</t>
  </si>
  <si>
    <t>Gatehouse</t>
  </si>
  <si>
    <t>The portcullis hangs at a crooked angle, groaning in the wind like a warning.</t>
  </si>
  <si>
    <t>Great Hall</t>
  </si>
  <si>
    <t>Once a place of feasts, now an echoing ruin filled with shattered goblets and broken chairs.</t>
  </si>
  <si>
    <t>Guardroom</t>
  </si>
  <si>
    <t>Empty weapon racks and a stale odor linger where sentries once gathered.</t>
  </si>
  <si>
    <t>Hall of Mirrors</t>
  </si>
  <si>
    <t>Most mirrors are shattered, reflecting only fragments of those who dare pass through.</t>
  </si>
  <si>
    <t>Hall of Tapestries</t>
  </si>
  <si>
    <t>Moths feast on decaying fabric, the heroic scenes now just silhouettes and dust.</t>
  </si>
  <si>
    <t>Kennels</t>
  </si>
  <si>
    <t>Cracked bones and rotting leashes remain in these empty cages.</t>
  </si>
  <si>
    <t>Kitchen</t>
  </si>
  <si>
    <t>The hearth is cold, and overturned pots lie like silent witnesses to a hasty departure.</t>
  </si>
  <si>
    <t>Lady's Chamber</t>
  </si>
  <si>
    <t>Perfume bottles sit empty on a dust-coated vanity beneath a broken mirror.</t>
  </si>
  <si>
    <t>Larder</t>
  </si>
  <si>
    <t>Only cobwebs and gnawed bones remain in the rotted shelving of this dark pantry.</t>
  </si>
  <si>
    <t>Laundry Room</t>
  </si>
  <si>
    <t>Tattered linens and rusted tubs tell of chores abandoned in haste.</t>
  </si>
  <si>
    <t>Leyline Nexus</t>
  </si>
  <si>
    <t>A flicker of residual magic pulses in the cracked runes etched into the stone floor.</t>
  </si>
  <si>
    <t>Library</t>
  </si>
  <si>
    <t>Books decay on splintered shelves, their spines curling like old bark.</t>
  </si>
  <si>
    <t>Lord's Bedchamber</t>
  </si>
  <si>
    <t>A grand bed lies collapsed under moth-eaten sheets, its canopy torn by time.</t>
  </si>
  <si>
    <t>Map Room</t>
  </si>
  <si>
    <t>Charts are scattered across the floor, faded and curling with age and neglect.</t>
  </si>
  <si>
    <t>Mirror Prison</t>
  </si>
  <si>
    <t>Each mirror hums faintly, the glass fogged as though breathing from within.</t>
  </si>
  <si>
    <t>Music Room</t>
  </si>
  <si>
    <t>A broken harp and shattered lute rest beneath a collapsed chandelier.</t>
  </si>
  <si>
    <t>Nursery</t>
  </si>
  <si>
    <t>Dolls stare lifelessly from moldy cribs, their eyes cracked and smiles faded.</t>
  </si>
  <si>
    <t>Pantry</t>
  </si>
  <si>
    <t>Sacks long split open leave trails of dust and rodent droppings across the stone.</t>
  </si>
  <si>
    <t>Portal Room</t>
  </si>
  <si>
    <t>The runes around the archway flicker faintly, yearning for power that no longer flows.</t>
  </si>
  <si>
    <t>Runestone Chamber</t>
  </si>
  <si>
    <t>Stones lie dark and inert, their glyphs worn beyond recognition.</t>
  </si>
  <si>
    <t>Sanctum of Light</t>
  </si>
  <si>
    <t>The stained glass windows are shattered, their once-holy glow now dim and scattered.</t>
  </si>
  <si>
    <t>Scullery</t>
  </si>
  <si>
    <t>A rusted pump and piles of broken dishware mark this servant’s corner.</t>
  </si>
  <si>
    <t>Servants’ Quarters</t>
  </si>
  <si>
    <t>Straw mattresses rot atop rusted frames in these forgotten sleeping quarters.</t>
  </si>
  <si>
    <t>Shadow Sanctum</t>
  </si>
  <si>
    <t>Even in daylight, this room remains dim, its corners alive with creeping dread.</t>
  </si>
  <si>
    <t>Time has cracked the idol, but offerings of withered flowers remain at its feet.</t>
  </si>
  <si>
    <t>Siege Workshop</t>
  </si>
  <si>
    <t>Catapult parts lie rusting beneath tarps, as if waiting for a war that never came.</t>
  </si>
  <si>
    <t>Solar</t>
  </si>
  <si>
    <t>Once a cozy retreat, this room is now a sunlit shell filled with dust motes and silence.</t>
  </si>
  <si>
    <t>Stables</t>
  </si>
  <si>
    <t>The scent of old hay lingers in empty stalls where hooves once thundered.</t>
  </si>
  <si>
    <t>Storerooms</t>
  </si>
  <si>
    <t>Barrels and crates sit unopened, their contents long spoiled or pillaged.</t>
  </si>
  <si>
    <t>Temple of the Ancients</t>
  </si>
  <si>
    <t>Time has worn away the carvings, but a weight of reverence still clings to the stones.</t>
  </si>
  <si>
    <t>Amphitheater</t>
  </si>
  <si>
    <t>Crumbling steps surround a weed-choked stage where no voice has echoed in years.</t>
  </si>
  <si>
    <t>Torture Chamber</t>
  </si>
  <si>
    <t>Chains still hang from the walls, and a stained table sits center-stage in silence.</t>
  </si>
  <si>
    <t>Treasury</t>
  </si>
  <si>
    <t>Broken lockboxes lie looted and overturned, their treasures long since stolen.</t>
  </si>
  <si>
    <t>Vault</t>
  </si>
  <si>
    <t>The iron door is ajar, its interior picked clean or hiding one last secret.</t>
  </si>
  <si>
    <t>Vault of Secrets</t>
  </si>
  <si>
    <t>Whispering winds circle this sealed chamber, as if guarding truths better left buried.</t>
  </si>
  <si>
    <t>War Room</t>
  </si>
  <si>
    <t>A strategy table lies overturned, figurines scattered like the bones of fallen kings.</t>
  </si>
  <si>
    <t>Watchtower</t>
  </si>
  <si>
    <t>From the shattered windows, the lands below look just as desolate.</t>
  </si>
  <si>
    <t>Weather Room</t>
  </si>
  <si>
    <t>The air is still charged here, and strange wind patterns rustle parchments on the floor.</t>
  </si>
  <si>
    <t>Wizard's Tower</t>
  </si>
  <si>
    <t>Books float in midair or lie in ash heaps—residue of a spell gone horribly wrong.</t>
  </si>
  <si>
    <t>Workshop</t>
  </si>
  <si>
    <t>Tools hang untouched on rusted hooks, each one a memory of the craftsman who left.</t>
  </si>
  <si>
    <t>Overgrowth has claimed every inch, broken glass letting in weeds and wildflowers alike.</t>
  </si>
  <si>
    <t>{1, "Entrance", "Dust-choked air hangs heavy in this crumbling threshold where ivy creeps through fractured stone.", 50, null, 29, null},</t>
  </si>
  <si>
    <t>{2, "Alchemy Lab", "Shattered glass and rusted vials litter the worktables of a forgotten alchemist’s sanctum.", 19, 7, null, null},</t>
  </si>
  <si>
    <t>{3, "Archives", "Moldy scrolls and torn tomes lie scattered in sagging shelves, whispering secrets no one hears.", 26, 48, null, null},</t>
  </si>
  <si>
    <t>{4, "Armorer’s Workshop", "Broken tools and half-finished helms gather dust where once the clang of metal rang.", 47, null, 50, null},</t>
  </si>
  <si>
    <t>{5, "Armory", "Racks stand empty or rusted, the last weapons long looted or rotted into disrepair.", null, null, 21, null},</t>
  </si>
  <si>
    <t>{6, "Observatory", "A cracked lens faces the heavens, its dome roof letting in rain and moonlight alike.", null, 28, null, 31},</t>
  </si>
  <si>
    <t>{7, "Bakery", "Crumbling ovens and petrified loaves remain in this kitchen where warmth once thrived.", 2, 57, 46, null},</t>
  </si>
  <si>
    <t>{8, "Ballroom", "A grand hall of cracked marble where shadows waltz to music only they can hear.", null, 46, 56, null},</t>
  </si>
  <si>
    <t>{9, "Banner Hall", "Faded, tattered banners droop from beams above, the symbols of fallen houses barely legible.", 63, 37, 18, null},</t>
  </si>
  <si>
    <t>{10, "Barracks", "Empty bunks and discarded armor echo with the ghostly silence of long-gone soldiers.", 11, null, 14, 45},</t>
  </si>
  <si>
    <t>{11, "Bathhouse", "Mildewed tiles and stagnant water mark this once-luxurious retreat for nobility.", null, 10, null, 59},</t>
  </si>
  <si>
    <t>{12, "Parapets", "Wind howls over broken stone, where sentinels once stood watch against unseen foes.", 44, null, null, null},</t>
  </si>
  <si>
    <t>{13, "Forge", "All that's left of a once-blazing furnace are cold coals and the soot-stained anvil where master smiths once shaped weapons and armor.", 56, null, 20, null},</t>
  </si>
  <si>
    <t>{14, "Blood Altar", "Dried stains mark the cracked stone of an altar no prayers have reached in ages.", null, 24, 27, 10},</t>
  </si>
  <si>
    <t>{15, "Buttery", "Empty casks lie broken and rotted, their contents long spoiled or stolen.", null, null, 43, 21},</t>
  </si>
  <si>
    <t>{16, "Chapel", "Pews are overturned and the altar shattered, yet a strange hush still clings to the air.", null, 54, 57, null},</t>
  </si>
  <si>
    <t>{17, "Council Chamber", "Chairs are askew around a dust-covered table where silence reigns over forgotten councils.", null, 49, null, 58},</t>
  </si>
  <si>
    <t>{18, "Counting House", "Ledger books lay open in moldy decay, their ink run into unreadable trails.", null, 33, null, 9},</t>
  </si>
  <si>
    <t>{19, "Cursed Hall", "The air is colder here, and your footsteps echo too loudly, as if watched by unseen eyes.", null, 2, null, null},</t>
  </si>
  <si>
    <t>{20, "Divination Room", "Cracked crystal balls and scattered cards suggest omens too dark to bear.", 60, 59, null, 13},</t>
  </si>
  <si>
    <t>{21, "Dungeon", "Chains hang loosely from the damp, mossy walls of cells that remember every scream.", 52, 36, 15, 5},</t>
  </si>
  <si>
    <t>{22, "Gallery of Heroes", "Portraits gaze blankly, their faces faded and cracked beneath centuries of dust.", 28, null, 30, null},</t>
  </si>
  <si>
    <t>{23, "Garden Atrium", "Vines choke the statues and cracked fountains of a courtyard nature has reclaimed.", null, null, 39, null},</t>
  </si>
  <si>
    <t>{24, "Gatehouse", "The portcullis hangs at a crooked angle, groaning in the wind like a warning.", 14, null, null, 62},</t>
  </si>
  <si>
    <t>{25, "Great Hall", "Once a place of feasts, now an echoing ruin filled with shattered goblets and broken chairs.", 38, null, null, 43},</t>
  </si>
  <si>
    <t>{26, "Guardroom", "Empty weapon racks and a stale odor linger where sentries once gathered.", null, 3, null, 64},</t>
  </si>
  <si>
    <t>{27, "Hall of Mirrors", "Most mirrors are shattered, reflecting only fragments of those who dare pass through.", 29, null, 41, 14},</t>
  </si>
  <si>
    <t>{28, "Hall of Tapestries", "Moths feast on decaying fabric, the heroic scenes now just silhouettes and dust.", 6, 22, null, null},</t>
  </si>
  <si>
    <t>{29, "Kennels", "Cracked bones and rotting leashes remain in these empty cages.", null, 27, 53, 1},</t>
  </si>
  <si>
    <t>{30, "Kitchen", "The hearth is cold, and overturned pots lie like silent witnesses to a hasty departure.", null, null, 40, 22},</t>
  </si>
  <si>
    <t>{31, "Lady's Chamber", "Perfume bottles sit empty on a dust-coated vanity beneath a broken mirror.", null, null, 6, 54},</t>
  </si>
  <si>
    <t>{32, "Larder", "Only cobwebs and gnawed bones remain in the rotted shelving of this dark pantry.", 34, 53, 63, null},</t>
  </si>
  <si>
    <t>{33, "Laundry Room", "Tattered linens and rusted tubs tell of chores abandoned in haste.", 18, null, 42, 37},</t>
  </si>
  <si>
    <t>{34, "Leyline Nexus", "A flicker of residual magic pulses in the cracked runes etched into the stone floor.", null, 32, null, 61},</t>
  </si>
  <si>
    <t>{35, "Library", "Books decay on splintered shelves, their spines curling like old bark.", 46, null, 44, null},</t>
  </si>
  <si>
    <t>{36, "Lord's Bedchamber", "A grand bed lies collapsed under moth-eaten sheets, its canopy torn by time.", 21, null, null, null},</t>
  </si>
  <si>
    <t>{37, "Map Room", "Charts are scattered across the floor, faded and curling with age and neglect.", 9, null, 33, null},</t>
  </si>
  <si>
    <t>{38, "Mirror Prison", "Each mirror hums faintly, the glass fogged as though breathing from within.", 42, 25, null, null},</t>
  </si>
  <si>
    <t>{39, "Music Room", "A broken harp and shattered lute rest beneath a collapsed chandelier.", 45, 40, null, 23},</t>
  </si>
  <si>
    <t>{40, "Nursery", "Dolls stare lifelessly from moldy cribs, their eyes cracked and smiles faded.", 39, null, null, 30},</t>
  </si>
  <si>
    <t>{41, "Pantry", "Sacks long split open leave trails of dust and rodent droppings across the stone.", null, 52, null, 27},</t>
  </si>
  <si>
    <t>{42, "Portal Room", "The runes around the archway flicker faintly, yearning for power that no longer flows.", null, 38, null, 33},</t>
  </si>
  <si>
    <t>{43, "Runestone Chamber", "Stones lie dark and inert, their glyphs worn beyond recognition.", null, null, 25, 15},</t>
  </si>
  <si>
    <t>{44, "Sanctum of Light", "The stained glass windows are shattered, their once-holy glow now dim and scattered.", null, 12, null, 35},</t>
  </si>
  <si>
    <t>{45, "Scullery", "A rusted pump and piles of broken dishware mark this servant’s corner.", null, 39, 10, null},</t>
  </si>
  <si>
    <t>{46, "Servants’ Quarters", "Straw mattresses rot atop rusted frames in these forgotten sleeping quarters.", 8, 35, null, 7},</t>
  </si>
  <si>
    <t>{47, "Shadow Sanctum", "Even in daylight, this room remains dim, its corners alive with creeping dread.", null, 4, 49, 60},</t>
  </si>
  <si>
    <t>{48, "Small, Rundown Shrine", "Time has cracked the idol, but offerings of withered flowers remain at its feet.", 3, 60, null, null},</t>
  </si>
  <si>
    <t>{49, "Siege Workshop", "Catapult parts lie rusting beneath tarps, as if waiting for a war that never came.", 17, null, null, 47},</t>
  </si>
  <si>
    <t>{50, "Solar", "Once a cozy retreat, this room is now a sunlit shell filled with dust motes and silence.", null, 1, null, 4},</t>
  </si>
  <si>
    <t>{51, "Stables", "The scent of old hay lingers in empty stalls where hooves once thundered.", null, 56, null, null},</t>
  </si>
  <si>
    <t>{52, "Storerooms", "Barrels and crates sit unopened, their contents long spoiled or pillaged.", 41, 21, null, null},</t>
  </si>
  <si>
    <t>{53, "Temple of the Ancients", "Time has worn away the carvings, but a weight of reverence still clings to the stones.", 32, null, null, 29},</t>
  </si>
  <si>
    <t>{54, "Amphitheater", "Crumbling steps surround a weed-choked stage where no voice has echoed in years.", 16, null, 31, null},</t>
  </si>
  <si>
    <t>{55, "Torture Chamber", "Chains still hang from the walls, and a stained table sits center-stage in silence.", null, 61, null, null},</t>
  </si>
  <si>
    <t>{56, "Treasury", "Broken lockboxes lie looted and overturned, their treasures long since stolen.", 51, 13, null, 8},</t>
  </si>
  <si>
    <t>{57, "Vault", "The iron door is ajar, its interior picked clean or hiding one last secret.", 7, null, null, 16},</t>
  </si>
  <si>
    <t>{58, "Vault of Secrets", "Whispering winds circle this sealed chamber, as if guarding truths better left buried.", null, null, 17, null},</t>
  </si>
  <si>
    <t>{59, "War Room", "A strategy table lies overturned, figurines scattered like the bones of fallen kings.", 20, null, 11, null},</t>
  </si>
  <si>
    <t>{60, "Watchtower", "From the shattered windows, the lands below look just as desolate.", 48, 20, 47, null},</t>
  </si>
  <si>
    <t>{61, "Weather Room", "The air is still charged here, and strange wind patterns rustle parchments on the floor.", 55, null, 34, null},</t>
  </si>
  <si>
    <t>{62, "Wizard's Tower", "Books float in midair or lie in ash heaps—residue of a spell gone horribly wrong.", null, null, 24, null},</t>
  </si>
  <si>
    <t>{63, "Workshop", "Tools hang untouched on rusted hooks, each one a memory of the craftsman who left.", null, 9, null, 32},</t>
  </si>
  <si>
    <t>{64, "Greenhouse", "Overgrowth has claimed every inch, broken glass letting in weeds and wildflowers alike.", null, null, 26, null}</t>
  </si>
  <si>
    <t>"SupportSkill"</t>
  </si>
  <si>
    <t>(int)TargetType.SingleEnemy</t>
  </si>
  <si>
    <t>(int)TargetType.AllEnemies</t>
  </si>
  <si>
    <t>(int)TargetType.Self</t>
  </si>
  <si>
    <t>(int)SkillCategory.Basic</t>
  </si>
  <si>
    <t>(int)SkillCategory.Ultimate</t>
  </si>
  <si>
    <t>(int)SkillCategory.Support</t>
  </si>
  <si>
    <t>(int)DamageType.Martial</t>
  </si>
  <si>
    <t>(int)DamageType.Magical</t>
  </si>
  <si>
    <t>(int)DamageType.Hybrid</t>
  </si>
  <si>
    <t>(int)StatType.Attack</t>
  </si>
  <si>
    <t>(int)StatType.Speed</t>
  </si>
  <si>
    <t>(int)StatType.Magic</t>
  </si>
  <si>
    <t>(int)StatType.Health</t>
  </si>
  <si>
    <t>(int)StatType.Defense</t>
  </si>
  <si>
    <t>(int)StatType.Resistance</t>
  </si>
  <si>
    <t>(int)SupportEffectType.Boost</t>
  </si>
  <si>
    <t>(int)SupportEffectType.Reduce</t>
  </si>
  <si>
    <t>"Swift Strike"</t>
  </si>
  <si>
    <t>"A quick strike that catches the enemy off guard."</t>
  </si>
  <si>
    <t>"Flame Dart"</t>
  </si>
  <si>
    <t>"A small burst of fire aimed at the enemy."</t>
  </si>
  <si>
    <t>"Shield Bash"</t>
  </si>
  <si>
    <t>"A defensive bash with your shield to stagger the enemy."</t>
  </si>
  <si>
    <t>"Frostbite"</t>
  </si>
  <si>
    <t>"A blast of cold energy to freeze the enemy in place."</t>
  </si>
  <si>
    <t>"Wind Slash"</t>
  </si>
  <si>
    <t>"A slash of wind that cuts through enemies."</t>
  </si>
  <si>
    <t>"Arcane Bolt"</t>
  </si>
  <si>
    <t>"A bolt of pure arcane energy shot from your hand."</t>
  </si>
  <si>
    <t>"Power Strike"</t>
  </si>
  <si>
    <t>"A heavy strike that deals massive damage."</t>
  </si>
  <si>
    <t>"Elemental Blast"</t>
  </si>
  <si>
    <t>"A surge of elemental energy strikes the target."</t>
  </si>
  <si>
    <t>"Slash"</t>
  </si>
  <si>
    <t>"Fireball"</t>
  </si>
  <si>
    <t>"A small fireball that explodes on impact."</t>
  </si>
  <si>
    <t>"Brutal Uppercut"</t>
  </si>
  <si>
    <t>"A savage uppercut that knocks foes off their footing."</t>
  </si>
  <si>
    <t>"Shadow Lance"</t>
  </si>
  <si>
    <t>"A piercing spear of dark energy hurled with malice."</t>
  </si>
  <si>
    <t>"Bone Crusher"</t>
  </si>
  <si>
    <t>"A bone-shattering blow aimed at limbs."</t>
  </si>
  <si>
    <t>"Inferno Shot"</t>
  </si>
  <si>
    <t>"A searing blaze of fire races toward the target."</t>
  </si>
  <si>
    <t>"Iron Claw"</t>
  </si>
  <si>
    <t>"A crushing claw attack that rends armor."</t>
  </si>
  <si>
    <t>"Ice Spike"</t>
  </si>
  <si>
    <t>"A jagged spike of ice erupts under the foe."</t>
  </si>
  <si>
    <t>"Skull Bash"</t>
  </si>
  <si>
    <t>"A brutal headbutt aimed at disorientation."</t>
  </si>
  <si>
    <t>"Thunder Coil"</t>
  </si>
  <si>
    <t>"Electricity coils around the enemy and discharges violently."</t>
  </si>
  <si>
    <t>"Savage Rend"</t>
  </si>
  <si>
    <t>"Tears into the target with wild abandon."</t>
  </si>
  <si>
    <t>"Void Pulse"</t>
  </si>
  <si>
    <t>"A blast of void energy disrupts the target's body and mind."</t>
  </si>
  <si>
    <t>"Titan's Fist"</t>
  </si>
  <si>
    <t>"A mighty punch that crushes through enemies with overwhelming force."</t>
  </si>
  <si>
    <t>"Arcane Fury"</t>
  </si>
  <si>
    <t>"Unleashes a flurry of destructive arcane energy in all directions."</t>
  </si>
  <si>
    <t>"Dragon's Roar"</t>
  </si>
  <si>
    <t>"A deafening roar that sends shockwaves through enemies."</t>
  </si>
  <si>
    <t>"Lightning Surge"</t>
  </si>
  <si>
    <t>"A surge of lightning that strikes multiple enemies at once."</t>
  </si>
  <si>
    <t>"Earthquake Stomp"</t>
  </si>
  <si>
    <t>"A powerful stomp that causes the ground to tremble and shake."</t>
  </si>
  <si>
    <t>"Frost Nova"</t>
  </si>
  <si>
    <t>"Hellfire Blast"</t>
  </si>
  <si>
    <t>"Summons a massive explosion of fire and brimstone."</t>
  </si>
  <si>
    <t>"Stone Crush"</t>
  </si>
  <si>
    <t>"Crushes the enemy with a giant boulder summoned from the earth."</t>
  </si>
  <si>
    <t>"Tornado Strike"</t>
  </si>
  <si>
    <t>"Solar Flare"</t>
  </si>
  <si>
    <t>"A concentrated burst of solar energy blinds and burns enemies."</t>
  </si>
  <si>
    <t>"Phoenix's Wrath"</t>
  </si>
  <si>
    <t>"Titan's Fury"</t>
  </si>
  <si>
    <t>"Summons the might of the Titans to deal colossal damage to enemies."</t>
  </si>
  <si>
    <t>"Meteor Storm"</t>
  </si>
  <si>
    <t>"Summons a storm of meteors that rains down fiery destruction on enemies."</t>
  </si>
  <si>
    <t>"Blizzard Gale"</t>
  </si>
  <si>
    <t>"A powerful storm of ice and wind that freezes and damages enemies in its path."</t>
  </si>
  <si>
    <t>"Vortex Slash"</t>
  </si>
  <si>
    <t>"A swirling slash of wind and energy that cuts through all foes in its path."</t>
  </si>
  <si>
    <t>"Divine Smite"</t>
  </si>
  <si>
    <t>"A mighty strike from the heavens that delivers devastating holy damage."</t>
  </si>
  <si>
    <t>"Void Blast"</t>
  </si>
  <si>
    <t>"Thunderclap"</t>
  </si>
  <si>
    <t>"A massive thunderous shockwave that stuns and damages enemies."</t>
  </si>
  <si>
    <t>"Arcane Barrage"</t>
  </si>
  <si>
    <t>"Dragon's Might"</t>
  </si>
  <si>
    <t>"Eclipse Beam"</t>
  </si>
  <si>
    <t>"Fires a concentrated beam of pure darkness that obliterates enemies in its path."</t>
  </si>
  <si>
    <t>"Cataclysm"</t>
  </si>
  <si>
    <t>"A devastating attack that causes the earth to crack open and crush enemies."</t>
  </si>
  <si>
    <t>"Heaven's Wrath"</t>
  </si>
  <si>
    <t>"A divine strike from the heavens that deals massive holy damage to all foes."</t>
  </si>
  <si>
    <t>"Endless Storm"</t>
  </si>
  <si>
    <t>"Summons an unstoppable storm that causes continuous damage to all nearby enemies."</t>
  </si>
  <si>
    <t>"A quick, basic attack dealing moderate damage."</t>
  </si>
  <si>
    <t>"A burst of freezing energy radiates outward, slowing and damaging enemies."</t>
  </si>
  <si>
    <t>"Creates a small tornado that sweeps through enemies, causing massive damage."</t>
  </si>
  <si>
    <t>"Unleashes the fiery fury of the Phoenix, burning all enemies in range."</t>
  </si>
  <si>
    <t>"A burst of dark energy that tears apart the fabric of space, damaging enemies."</t>
  </si>
  <si>
    <t>"Fires a barrage of magical bolts, each dealing substantial damage."</t>
  </si>
  <si>
    <t>"The power of a dragon surges through the user, causing massive damage to enemies."</t>
  </si>
  <si>
    <t>"Unleashes a powerful burst of raw magical energy,  causing massive area damage."</t>
  </si>
  <si>
    <t>MonsterId</t>
  </si>
  <si>
    <t>"Savage Pounce"</t>
  </si>
  <si>
    <t>"Leap at your target with primal fury."</t>
  </si>
  <si>
    <t>"Roar of Ruin"</t>
  </si>
  <si>
    <t>"Unleash a deafening roar that terrifies your enemies."</t>
  </si>
  <si>
    <t>"Hexstorm"</t>
  </si>
  <si>
    <t>"Summon a storm of curses that damages all enemies."</t>
  </si>
  <si>
    <t>"Witchfire"</t>
  </si>
  <si>
    <t>"Launch a barrage of purple and black flames."</t>
  </si>
  <si>
    <t>"Blood Moon Ritual"</t>
  </si>
  <si>
    <t>"The room turns red as blood as it drains the vitality of your enemies."</t>
  </si>
  <si>
    <t>"Featherstorm"</t>
  </si>
  <si>
    <t>"Unleash a flurry of razor-sharp feathers in all directions."</t>
  </si>
  <si>
    <t>"Gale Evasion"</t>
  </si>
  <si>
    <t>"Vanish into a gust of wind and freely attack."</t>
  </si>
  <si>
    <t>"Sky Cleave"</t>
  </si>
  <si>
    <t>"Dive from above with a devastating strike."</t>
  </si>
  <si>
    <t>"Ancient Instinct"</t>
  </si>
  <si>
    <t>"Dark Pact"</t>
  </si>
  <si>
    <t>"Call upon the greater demon you serve and unleash hell."</t>
  </si>
  <si>
    <t>"Enter a feral trance, unleash your full potential."</t>
  </si>
  <si>
    <t>"Adrenal Boost"</t>
  </si>
  <si>
    <t>"Momentarily increases your attack."</t>
  </si>
  <si>
    <t>"Ironhide"</t>
  </si>
  <si>
    <t>"Temporarily hardens skin to increase defense."</t>
  </si>
  <si>
    <t>"Focused Mind"</t>
  </si>
  <si>
    <t>"Raises magic power through deep concentration."</t>
  </si>
  <si>
    <t>"Shield Break"</t>
  </si>
  <si>
    <t>"Reduces the target's physical defense."</t>
  </si>
  <si>
    <t>"Arcane Drain"</t>
  </si>
  <si>
    <t>"Weakens the target’s magical resistance."</t>
  </si>
  <si>
    <t>"Vigor Surge"</t>
  </si>
  <si>
    <t>"Surge of health energizes the body."</t>
  </si>
  <si>
    <t>"Sharpen Claws"</t>
  </si>
  <si>
    <t>"Attack power increases with honed edges."</t>
  </si>
  <si>
    <t>"Mental Shackles"</t>
  </si>
  <si>
    <t>"Suppresses enemy magic."</t>
  </si>
  <si>
    <t>"Stone Skin"</t>
  </si>
  <si>
    <t>"Physical defense greatly improves."</t>
  </si>
  <si>
    <t>"Mind Fog"</t>
  </si>
  <si>
    <t>"Reduces target’s magic resistance."</t>
  </si>
  <si>
    <t>"Overcharge"</t>
  </si>
  <si>
    <t>"Greatly boosts magic temporarily."</t>
  </si>
  <si>
    <t>"Rage Howl"</t>
  </si>
  <si>
    <t>"Raises attack power and intimidates foes."</t>
  </si>
  <si>
    <t>"Armor Melt"</t>
  </si>
  <si>
    <t>"Reduces enemy defense significantly."</t>
  </si>
  <si>
    <t>"Phase Step"</t>
  </si>
  <si>
    <t>"Boosts speed with temporal magic."</t>
  </si>
  <si>
    <t>"Chill Veil"</t>
  </si>
  <si>
    <t>"Slows enemy movements."</t>
  </si>
  <si>
    <t>"Lifebloom"</t>
  </si>
  <si>
    <t>"Health regenerates for a short time."</t>
  </si>
  <si>
    <t>"Desolation Mark"</t>
  </si>
  <si>
    <t>"Reduces enemy attack slightly."</t>
  </si>
  <si>
    <t>"Titan Skin"</t>
  </si>
  <si>
    <t>"Massively boosts defense."</t>
  </si>
  <si>
    <t>"Stasis Bind"</t>
  </si>
  <si>
    <t>"Greatly slows the enemy."</t>
  </si>
  <si>
    <t>"Spellflux"</t>
  </si>
  <si>
    <t>"Reduces enemy magic output significantly."</t>
  </si>
  <si>
    <t>"Thousand Masks"</t>
  </si>
  <si>
    <t>"Soul Cataclysm"</t>
  </si>
  <si>
    <t>"Rend the battlefield asunder with necrotic force and cursed souls."</t>
  </si>
  <si>
    <t>"Crimson Requiem"</t>
  </si>
  <si>
    <t>"Void Fang"</t>
  </si>
  <si>
    <t>"Foxfire Burst"</t>
  </si>
  <si>
    <t>"Launch an explosive orb of ghostly blue fire."</t>
  </si>
  <si>
    <t>"Shadow Mirage"</t>
  </si>
  <si>
    <t>"Strike from multiple illusory angles at once."</t>
  </si>
  <si>
    <t>"Night Curse"</t>
  </si>
  <si>
    <t>"Infuse the enemy with cursed magic that saps strength."</t>
  </si>
  <si>
    <t>"Howl of Dread"</t>
  </si>
  <si>
    <t>"Let out a piercing cry that disrupts the soul."</t>
  </si>
  <si>
    <t>"Necrotic Blast"</t>
  </si>
  <si>
    <t>"Unleash a blast of dark energy that erodes the target's life force."</t>
  </si>
  <si>
    <t>"Soul Leech"</t>
  </si>
  <si>
    <t>"Withering Touch"</t>
  </si>
  <si>
    <t>"Strike with a touch that decays the target's flesh and spirit."</t>
  </si>
  <si>
    <t>"Death's Embrace"</t>
  </si>
  <si>
    <t>"Dark Convergence"</t>
  </si>
  <si>
    <t>"Blood Feast"</t>
  </si>
  <si>
    <t>"Crimson Fury"</t>
  </si>
  <si>
    <t>"Unleash a flurry of rapid strikes that tear into your opponent's flesh."</t>
  </si>
  <si>
    <t>"Vampiric Eclipse"</t>
  </si>
  <si>
    <t>"Call upon the darkness to shield you and deal damage to nearby enemies."</t>
  </si>
  <si>
    <t>"Sanguine Vortex"</t>
  </si>
  <si>
    <t>"Night's Kiss"</t>
  </si>
  <si>
    <t>"Unleash a powerful burst of shadow magic that drains the life force of your target."</t>
  </si>
  <si>
    <t>"Unleash a storm of illusions, each striking with deadly precision."</t>
  </si>
  <si>
    <t>"Drain the blood and vitality of all enemies, healing yourself with their life force."</t>
  </si>
  <si>
    <t>"Sink fangs into the target, draining both health and light."</t>
  </si>
  <si>
    <t>"Drain the very soul of the target, healing the lich for a portion of the damage dealt."</t>
  </si>
  <si>
    <t>"Summon an ethereal hand to grasp the target, dealing dark damage over time."</t>
  </si>
  <si>
    <t>"Gather the energies of the void to collapse on the enemy, dealing massive damage."</t>
  </si>
  <si>
    <t>"Drain the blood of your target, healing yourself for a portion of the damage dealt."</t>
  </si>
  <si>
    <t>"Summon a vortex of blood and dark magic, pulling enemies toward you and dealing damage."</t>
  </si>
  <si>
    <t>"Eternal Trickery"</t>
  </si>
  <si>
    <t>"Illusionary Mist"</t>
  </si>
  <si>
    <t>"Vengeful Spirit"</t>
  </si>
  <si>
    <t>"Increase your attack power as you harness the energy of vengeful spirits."</t>
  </si>
  <si>
    <t>"Necrotic Surge"</t>
  </si>
  <si>
    <t>"Curse of Decay"</t>
  </si>
  <si>
    <t>"Soul Drain"</t>
  </si>
  <si>
    <t>"Blood Shield"</t>
  </si>
  <si>
    <t>"Dark Blessing"</t>
  </si>
  <si>
    <t>"Siphon Vitality"</t>
  </si>
  <si>
    <t>"Reduce the target's defense, leaving them vulnerable to attacks."</t>
  </si>
  <si>
    <t>"Create an illusionary mist that confuses enemies, reducing their accuracy."</t>
  </si>
  <si>
    <t>"Buff your resistance to magical attacks, making you more durable against magic."</t>
  </si>
  <si>
    <t>"Inflict a curse on an enemy, reducing their speed over time."</t>
  </si>
  <si>
    <t>"Drain the life force from your enemies, healing yourself while reducing their health."</t>
  </si>
  <si>
    <t>"Create a shield that absorbs damage, granting you extra defense."</t>
  </si>
  <si>
    <t>"Enhance your attack power with the blessing of darkness, increasing damage dealt."</t>
  </si>
  <si>
    <t>"Siphon the vitality from a nearby enemy, reducing their strength while restoring your own health."</t>
  </si>
  <si>
    <t>SkillType.MartialSkill.ToString()</t>
  </si>
  <si>
    <t>SkillType.MagicSkill.ToString()</t>
  </si>
  <si>
    <t>SkillType.UltimateSkill.ToString()</t>
  </si>
  <si>
    <t>SkillType.SupportSkill.ToString()</t>
  </si>
  <si>
    <t>SkillType.BossSkill.ToString()</t>
  </si>
  <si>
    <t>"Power Slash"</t>
  </si>
  <si>
    <t>"A heavy swing aimed at breaking defenses."</t>
  </si>
  <si>
    <t>"Gut Punch"</t>
  </si>
  <si>
    <t>"A brutal strike to wind the enemy."</t>
  </si>
  <si>
    <t>"Quick Stab"</t>
  </si>
  <si>
    <t>"A lightning-fast strike aimed at weak points."</t>
  </si>
  <si>
    <t>"Ember Spark"</t>
  </si>
  <si>
    <t>"A focused bolt of flame."</t>
  </si>
  <si>
    <t>"Radiant Bolt"</t>
  </si>
  <si>
    <t>"A divine light strikes the foe."</t>
  </si>
  <si>
    <t>"Staggering Blow"</t>
  </si>
  <si>
    <t>"A powerful hit that leaves enemies reeling."</t>
  </si>
  <si>
    <t>"Rampage Swing"</t>
  </si>
  <si>
    <t>"Wild, reckless overhead strike."</t>
  </si>
  <si>
    <t>"Smoke Blade"</t>
  </si>
  <si>
    <t>"Strike and vanish in the same breath."</t>
  </si>
  <si>
    <t>"Ice Lance"</t>
  </si>
  <si>
    <t>"A chilling projectile of ice."</t>
  </si>
  <si>
    <t>"Thunder Hymn"</t>
  </si>
  <si>
    <t>"A burst of holy thunder."</t>
  </si>
  <si>
    <t>"Whirlwind Strike"</t>
  </si>
  <si>
    <t>"A spinning attack that clears a path through enemies."</t>
  </si>
  <si>
    <t>"Battle Cry"</t>
  </si>
  <si>
    <t>"A fearsome roar that inspires and boosts your Attack."</t>
  </si>
  <si>
    <t>"Earthshatter Slam"</t>
  </si>
  <si>
    <t>"Uses sheer force to disrupt the battlefield."</t>
  </si>
  <si>
    <t>"Intimidating Roar"</t>
  </si>
  <si>
    <t>"A loud cry that makes enemies hesitate."</t>
  </si>
  <si>
    <t>"Shadow Dance"</t>
  </si>
  <si>
    <t>"A blur of movement and blades."</t>
  </si>
  <si>
    <t>"Smoke Bomb"</t>
  </si>
  <si>
    <t>"A cloud of smoke obscures enemy vision."</t>
  </si>
  <si>
    <t>"Elemental Surge"</t>
  </si>
  <si>
    <t>"The elements leap to your call"</t>
  </si>
  <si>
    <t>"Mana Infusion"</t>
  </si>
  <si>
    <t>"The mana in the air is absorbed into your body."</t>
  </si>
  <si>
    <t>"Divine Judgment"</t>
  </si>
  <si>
    <t>"Summon the Wrath of the heavens."</t>
  </si>
  <si>
    <t>"Blessing of Light"</t>
  </si>
  <si>
    <t>"You are blessed by the heavens."</t>
  </si>
  <si>
    <t>"Slashing Wind"</t>
  </si>
  <si>
    <t>"The sword cuts through the wind and strikes all enemies."</t>
  </si>
  <si>
    <t>"Cleaving Strike"</t>
  </si>
  <si>
    <t>"Wind up and swing. You'll hit somebody."</t>
  </si>
  <si>
    <t>"Defender's Stance"</t>
  </si>
  <si>
    <t>"Plant your feet like a tree."</t>
  </si>
  <si>
    <t>"Ground Slam"</t>
  </si>
  <si>
    <t>"Stomp your foot and shake the ground"</t>
  </si>
  <si>
    <t>"Rampaging Charge"</t>
  </si>
  <si>
    <t>"Wind up, close your eyes, and charge."</t>
  </si>
  <si>
    <t>"Unstoppable Fury"</t>
  </si>
  <si>
    <t>"Feel emotions. Channel emotions."</t>
  </si>
  <si>
    <t>"Backstab"</t>
  </si>
  <si>
    <t>"Slip past your enemy's defenses and stab!"</t>
  </si>
  <si>
    <t>"Shadowstrike"</t>
  </si>
  <si>
    <t>"Strike with the power of the shadows."</t>
  </si>
  <si>
    <t>"Evasion"</t>
  </si>
  <si>
    <t>"Move your feet faster, don't get hit!"</t>
  </si>
  <si>
    <t>"Flame Wave"</t>
  </si>
  <si>
    <t>"Launch a wave of flame at your enemies"</t>
  </si>
  <si>
    <t>"Arcane Missile"</t>
  </si>
  <si>
    <t>"Shoot forth a misslile of magic power."</t>
  </si>
  <si>
    <t>"Arcane Shield"</t>
  </si>
  <si>
    <t>"Magic hardens over you like a second skin."</t>
  </si>
  <si>
    <t>"Call down your god to vanquish a foe"</t>
  </si>
  <si>
    <t>"Holy Light"</t>
  </si>
  <si>
    <t>"A bright light bursts forth from your hands"</t>
  </si>
  <si>
    <t>"Sacred Ward"</t>
  </si>
  <si>
    <t>"Divine light emanates from your skin."</t>
  </si>
  <si>
    <t>"Iron Tempest"</t>
  </si>
  <si>
    <t>"Your blades move fast like a tempest."</t>
  </si>
  <si>
    <t>"Blade Rush"</t>
  </si>
  <si>
    <t>"Dash through enemies, slicing each in your path"</t>
  </si>
  <si>
    <t>"Punishing Blow"</t>
  </si>
  <si>
    <t>"A crushing attack"</t>
  </si>
  <si>
    <t>"Savage Uppercut"</t>
  </si>
  <si>
    <t>"A brutal upward punch"</t>
  </si>
  <si>
    <t>"Brutal Lunge"</t>
  </si>
  <si>
    <t>"Charge at a foe with reckless abandon."</t>
  </si>
  <si>
    <t>"Bonecrusher"</t>
  </si>
  <si>
    <t>"A heavy strike aimed at breaking bones and armor alike."</t>
  </si>
  <si>
    <t>"Fan of Knives"</t>
  </si>
  <si>
    <t>"Throw of flurry of knives in all directions. Where did they even come from?"</t>
  </si>
  <si>
    <t>"Bleeding Strike"</t>
  </si>
  <si>
    <t>"Target a spot that's going to hurt. A lot."</t>
  </si>
  <si>
    <t>"Ambush"</t>
  </si>
  <si>
    <t>"Leap with surprising agility to surprise your foes."</t>
  </si>
  <si>
    <t>"Chain Lightning"</t>
  </si>
  <si>
    <t>"Lightning arcs through all enemies"</t>
  </si>
  <si>
    <t>"Ice creeps over an enemy"</t>
  </si>
  <si>
    <t>"Arcane Detonation"</t>
  </si>
  <si>
    <t>"Create an arcane explosion"</t>
  </si>
  <si>
    <t>"Judgment Flame"</t>
  </si>
  <si>
    <t>"A holy fire that burns all enemies"</t>
  </si>
  <si>
    <t>"Heaven's Hammer"</t>
  </si>
  <si>
    <t>"A divine hammer to crush a foe"</t>
  </si>
  <si>
    <t>"Blinding Radiance"</t>
  </si>
  <si>
    <t>"Divine light blinds the room. Wear sunglasses next time."</t>
  </si>
  <si>
    <t>"Titan Cleave"</t>
  </si>
  <si>
    <t>"Deliver a devastating wide swing that shatters defenses."</t>
  </si>
  <si>
    <t>"Executioner’s Strike"</t>
  </si>
  <si>
    <t>"A brutal blow aimed to finish weakened foes."</t>
  </si>
  <si>
    <t>"Warrior’s Cry"</t>
  </si>
  <si>
    <t>"Let out a mighty roar, boosting your Attack."</t>
  </si>
  <si>
    <t>"Threatening Stance"</t>
  </si>
  <si>
    <t>"Reduce enemy Attack with an intimidating posture."</t>
  </si>
  <si>
    <t>"Bonequake Slam"</t>
  </si>
  <si>
    <t>"Crush the ground and crack bones with raw force."</t>
  </si>
  <si>
    <t>"Fury Breaker"</t>
  </si>
  <si>
    <t>"Focus all your strength into a single armor-breaking punch."</t>
  </si>
  <si>
    <t>"Iron Skin"</t>
  </si>
  <si>
    <t>"Harden your body, greatly boosting your Defense."</t>
  </si>
  <si>
    <t>"Staggering Roar"</t>
  </si>
  <si>
    <t>"A guttural yell that weakens enemy Speed."</t>
  </si>
  <si>
    <t>"Death Blossom"</t>
  </si>
  <si>
    <t>"Spin through enemies, blades flying like petals."</t>
  </si>
  <si>
    <t>"Throatpiercer"</t>
  </si>
  <si>
    <t>"A ruthless critical strike aimed at vital spots."</t>
  </si>
  <si>
    <t>"Adrenaline Surge"</t>
  </si>
  <si>
    <t>"Focus your energy to increase Speed sharply."</t>
  </si>
  <si>
    <t>"Crippling Poison"</t>
  </si>
  <si>
    <t>"Coat your blades in poison that lowers enemy’s Speed."</t>
  </si>
  <si>
    <t>"Cataclysm Ray"</t>
  </si>
  <si>
    <t>"Unleash a focused magical beam of destruction."</t>
  </si>
  <si>
    <t>"Voidstorm"</t>
  </si>
  <si>
    <t>"Summon a chaotic storm of arcane energy."</t>
  </si>
  <si>
    <t>"Arcane Shell"</t>
  </si>
  <si>
    <t>"Wrap yourself in magical wards to boost Resistance."</t>
  </si>
  <si>
    <t>"Mind Burn"</t>
  </si>
  <si>
    <t>"Temporarily sap a foe’s Magic stat with mental feedback."</t>
  </si>
  <si>
    <t>"Divine Lance"</t>
  </si>
  <si>
    <t>"Launch a radiant spear that sears with holy fire."</t>
  </si>
  <si>
    <t>"Radiant Pulse"</t>
  </si>
  <si>
    <t>"Send a blinding wave of light through the battlefield."</t>
  </si>
  <si>
    <t>"Holy Guard"</t>
  </si>
  <si>
    <t>"Call divine protection to raise Resistance."</t>
  </si>
  <si>
    <t>"Weaken Spirit"</t>
  </si>
  <si>
    <t>"Reduce the enemy’s Magic with divine suppression."</t>
  </si>
  <si>
    <t>"Crushing Arc"</t>
  </si>
  <si>
    <t>"A heavy swing aimed to break multiple enemies at once."</t>
  </si>
  <si>
    <t>"Rallying Cry"</t>
  </si>
  <si>
    <t>"Inspire yourself with battle fury, boosting your Attack."</t>
  </si>
  <si>
    <t>"Stone Focus"</t>
  </si>
  <si>
    <t>"Center your stance, increasing your Defense significantly."</t>
  </si>
  <si>
    <t>"Juggernaut Slam"</t>
  </si>
  <si>
    <t>"A powerful, ground-shaking charge that flattens enemies."</t>
  </si>
  <si>
    <t>"Brutal Intimidation"</t>
  </si>
  <si>
    <t>"Frighten enemies into weakness, reducing their Defense."</t>
  </si>
  <si>
    <t>"Grounded Strength"</t>
  </si>
  <si>
    <t>"Focus inward to boost both Attack slightly."</t>
  </si>
  <si>
    <t>"Blackout Strike"</t>
  </si>
  <si>
    <t>"A quick blow to a pressure point, aimed to disorient."</t>
  </si>
  <si>
    <t>"Vanish"</t>
  </si>
  <si>
    <t>"Slip into the shadows, increasing Speed sharply."</t>
  </si>
  <si>
    <t>"Saboteur's Trick"</t>
  </si>
  <si>
    <t>"Apply dirty fighting tricks to reduce enemy Attack."</t>
  </si>
  <si>
    <t>"Comet Shard"</t>
  </si>
  <si>
    <t>"Drop a magical meteor chunk onto a foe with crushing force."</t>
  </si>
  <si>
    <t>"Temporal Haste"</t>
  </si>
  <si>
    <t>"Manipulate time to boost your Speed dramatically."</t>
  </si>
  <si>
    <t>"Spell Leak"</t>
  </si>
  <si>
    <t>"Disrupt enemy flow with magic, lowering their Attack stat."</t>
  </si>
  <si>
    <t>"Purifying Flame"</t>
  </si>
  <si>
    <t>"Send out cleansing fire that damages the impure."</t>
  </si>
  <si>
    <t>"Divine Endurance"</t>
  </si>
  <si>
    <t>"Call upon holy strength to raise your Defense."</t>
  </si>
  <si>
    <t>"Lightshard Weakening"</t>
  </si>
  <si>
    <t>"Reduce enemy Resistance with light-fused prayers."</t>
  </si>
  <si>
    <t>"Thunder Cleave"</t>
  </si>
  <si>
    <t>"A massive sweeping strike infused with thunderous force."</t>
  </si>
  <si>
    <t>"Precision Slam"</t>
  </si>
  <si>
    <t>"A perfectly timed hit that bypasses some enemy defense."</t>
  </si>
  <si>
    <t>"Unyielding Will"</t>
  </si>
  <si>
    <t>"Strengthen your resolve, raising Resistance."</t>
  </si>
  <si>
    <t>"Skullbreaker"</t>
  </si>
  <si>
    <t>"A bone-crunching blow aimed at disabling the enemy."</t>
  </si>
  <si>
    <t>"Spiked Collision"</t>
  </si>
  <si>
    <t>"Slam enemies with brutal force, causing splash damage."</t>
  </si>
  <si>
    <t>"War Frenzy"</t>
  </si>
  <si>
    <t>"Go into a frenzy, increasing your Attack greatly."</t>
  </si>
  <si>
    <t>"Blade Fan"</t>
  </si>
  <si>
    <t>"A flurry of blades hits multiple targets."</t>
  </si>
  <si>
    <t>"Eviscerate"</t>
  </si>
  <si>
    <t>"A swift strike to vital organs for major damage."</t>
  </si>
  <si>
    <t>"Crippling Dust"</t>
  </si>
  <si>
    <t>"A thrown powder blinds and slows your enemy."</t>
  </si>
  <si>
    <t>"Arc Lightning"</t>
  </si>
  <si>
    <t>"Chain lightning arcs between enemies."</t>
  </si>
  <si>
    <t>"A pulse of chaotic magic that damages and confuses."</t>
  </si>
  <si>
    <t>"Arcane Barrier"</t>
  </si>
  <si>
    <t>"Erect a shield that raises Resistance."</t>
  </si>
  <si>
    <t>"Sacred Eruption"</t>
  </si>
  <si>
    <t>"Burst of divine light harms all foes."</t>
  </si>
  <si>
    <t>"Judgement Spear"</t>
  </si>
  <si>
    <t>"Hurl a holy spear that pierces defenses."</t>
  </si>
  <si>
    <t>"Blessing of Speed"</t>
  </si>
  <si>
    <t>"Call down divine wind to boost Speed."</t>
  </si>
  <si>
    <t>"Meteor Crash"</t>
  </si>
  <si>
    <t>"Leap and strike the ground with explosive force."</t>
  </si>
  <si>
    <t>"Earthshatter"</t>
  </si>
  <si>
    <t>"A ground-shaking slam that damages and dazes."</t>
  </si>
  <si>
    <t>"Death Lotus"</t>
  </si>
  <si>
    <t>"A deadly spinning flurry of blades."</t>
  </si>
  <si>
    <t>"Rift Spear"</t>
  </si>
  <si>
    <t>"Summon a spear from another plane to skewer your foe."</t>
  </si>
  <si>
    <t>"Beacon Burst"</t>
  </si>
  <si>
    <t>"Radiate divine energy that burns evil."</t>
  </si>
  <si>
    <t>"Dragon’s End"</t>
  </si>
  <si>
    <t>"Channel all strength into a devastating final blow."</t>
  </si>
  <si>
    <t>"Colossus Crush"</t>
  </si>
  <si>
    <t>"Slam with titanic force, obliterating armor and flesh."</t>
  </si>
  <si>
    <t>"Night Reaper"</t>
  </si>
  <si>
    <t>"Unleash a precise, lethal combo on a single target."</t>
  </si>
  <si>
    <t>"Starfall"</t>
  </si>
  <si>
    <t>"Bring down stars to scorch all enemies in radiant fire."</t>
  </si>
  <si>
    <t>"Divine Wrath"</t>
  </si>
  <si>
    <t>"Summon the full might of your god to smite the wicked."</t>
  </si>
  <si>
    <t>{ "Id", "ArchetypeId", "MonsterId", "Name", "Description", "RequiredLevel", "Cost", "Power", "Cooldown", "TargetType", "SkillType", "SkillCategory", "DamageType", "Duration", "StatAffected", "SupportEffectType" }</t>
  </si>
  <si>
    <t>{ 1, 1, null, "Power Slash", "A heavy swing aimed at breaking defenses.", 1, 7, 3, (int)TargetType.SingleEnemy, SkillType.MartialSkill.ToString(), (int)SkillCategory.Basic, (int)DamageType.Martial, null, null, null },</t>
  </si>
  <si>
    <t>{ 3, 2, null, "Gut Punch", "A brutal strike to wind the enemy.", 1, 3, 6, 3, (int)TargetType.SingleEnemy, SkillType.MartialSkill.ToString(), (int)SkillCategory.Basic, (int)DamageType.Martial, null, null, null },</t>
  </si>
  <si>
    <t>{ 5, 3, null, "Quick Stab", "A lightning-fast strike aimed at weak points.", 1, 3, 8, 3, (int)TargetType.SingleEnemy, SkillType.MartialSkill.ToString(), (int)SkillCategory.Basic, (int)DamageType.Martial, null, null, null },</t>
  </si>
  <si>
    <t>{ 7, 4, null, "Ember Spark", "A focused bolt of flame.", 1, 3, 6, 3, (int)TargetType.SingleEnemy, SkillType.MagicSkill.ToString(), (int)SkillCategory.Basic, (int)DamageType.Magical, null, null, null },</t>
  </si>
  <si>
    <t>{ 9, 5, null, "Radiant Bolt", "A divine light strikes the foe.", 1, 3, 9, 3, (int)TargetType.SingleEnemy, SkillType.MagicSkill.ToString(), (int)SkillCategory.Basic, (int)DamageType.Magical, null, null, null },</t>
  </si>
  <si>
    <t>{ 2, 1, null, "Staggering Blow", "A powerful hit that leaves enemies reeling.", 1, 3, 9, 3, (int)TargetType.SingleEnemy, SkillType.MartialSkill.ToString(), (int)SkillCategory.Basic, (int)DamageType.Martial, null, null, null },</t>
  </si>
  <si>
    <t>{ 4, 2, null, "Rampage Swing", "Wild, reckless overhead strike.", 1, 3, 11, 3, (int)TargetType.SingleEnemy, SkillType.MartialSkill.ToString(), (int)SkillCategory.Basic, (int)DamageType.Martial, null, null, null },</t>
  </si>
  <si>
    <t>{ 6, 3, null, "Smoke Blade", "Strike and vanish in the same breath.", 1, 3, 10, 3, (int)TargetType.SingleEnemy, SkillType.MartialSkill.ToString(), (int)SkillCategory.Basic, (int)DamageType.Martial, null, null, null },</t>
  </si>
  <si>
    <t>{ 8, 4, null, "Ice Lance", "A chilling projectile of ice.", 1, 3, 11, 3, (int)TargetType.SingleEnemy, SkillType.MagicSkill.ToString(), (int)SkillCategory.Basic, (int)DamageType.Magical, null, null, null },</t>
  </si>
  <si>
    <t>{ 10, 5, null, "Thunder Hymn", "A burst of holy thunder.", 1, 3, 13, 3, (int)TargetType.SingleEnemy, SkillType.MagicSkill.ToString(), (int)SkillCategory.Basic, (int)DamageType.Magical, null, null, null },</t>
  </si>
  <si>
    <t>{ 11, 1, null, "Whirlwind Strike", "A spinning attack that clears a path through enemies.", 3, 10, 33, 8, (int)TargetType.AllEnemies, SkillType.UltimateSkill.ToString(), (int)SkillCategory.Ultimate, (int)DamageType.Hybrid, null, null, null },</t>
  </si>
  <si>
    <t>{ 12, 1, null, "Battle Cry", "A fearsome roar that inspires and boosts your Attack.", 2, 3, 3, 4, (int)TargetType.Self, SkillType.SupportSkill.ToString(), (int)SkillCategory.Support, null, 2, (int)StatType.Attack, (int)SupportEffectType.Boost },</t>
  </si>
  <si>
    <t>{ 13, 2, null, "Earthshatter Slam", "Uses sheer force to disrupt the battlefield.", 3, 10, 33, 8, (int)TargetType.AllEnemies, SkillType.UltimateSkill.ToString(), (int)SkillCategory.Ultimate, (int)DamageType.Hybrid, null, null, null },</t>
  </si>
  <si>
    <t>{ 14, 2, null, "Intimidating Roar", "A loud cry that makes enemies hesitate.", 2, 3, 3, 4, (int)TargetType.SingleEnemy, SkillType.SupportSkill.ToString(), (int)SkillCategory.Support, null, 2, (int)StatType.Attack, (int)SupportEffectType.Reduce },</t>
  </si>
  <si>
    <t>{ 15, 3, null, "Shadow Dance", "A blur of movement and blades.", 3, 10, 33, 8, (int)TargetType.AllEnemies, SkillType.UltimateSkill.ToString(), (int)SkillCategory.Ultimate, (int)DamageType.Hybrid, null, null, null },</t>
  </si>
  <si>
    <t>{ 16, 3, null, "Smoke Bomb", "A cloud of smoke obscures enemy vision.", 2, 3, 3, 4, (int)TargetType.SingleEnemy, SkillType.SupportSkill.ToString(), (int)SkillCategory.Support, null, 2, (int)StatType.Speed, (int)SupportEffectType.Reduce },</t>
  </si>
  <si>
    <t>{ 17, 4, null, "Elemental Surge", "The elements leap to your call", 3, 10, 33, 8, (int)TargetType.AllEnemies, SkillType.UltimateSkill.ToString(), (int)SkillCategory.Ultimate, (int)DamageType.Hybrid, null, null, null },</t>
  </si>
  <si>
    <t>{ 18, 4, null, "Mana Infusion", "The mana in the air is absorbed into your body.", 2, 3, 3, 4, (int)TargetType.Self, SkillType.SupportSkill.ToString(), (int)SkillCategory.Support, null, 2, (int)StatType.Magic, (int)SupportEffectType.Boost },</t>
  </si>
  <si>
    <t>{ 19, 5, null, "Divine Judgment", "Summon the Wrath of the heavens.", 3, 10, 33, 8, (int)TargetType.AllEnemies, SkillType.UltimateSkill.ToString(), (int)SkillCategory.Ultimate, (int)DamageType.Hybrid, null, null, null },</t>
  </si>
  <si>
    <t>{ 20, 5, null, "Blessing of Light", "You are blessed by the heavens.", 2, 3, 3, 4, (int)TargetType.Self, SkillType.SupportSkill.ToString(), (int)SkillCategory.Support, null, 2, (int)StatType.Health, (int)SupportEffectType.Boost },</t>
  </si>
  <si>
    <t>{ 21, 1, null, "Slashing Wind", "The sword cuts through the wind and strikes all enemies.", 2, 5, 24, 3, (int)TargetType.AllEnemies, SkillType.MartialSkill.ToString(), (int)SkillCategory.Basic, (int)DamageType.Martial, null, null, null },</t>
  </si>
  <si>
    <t>{ 22, 1, null, "Cleaving Strike", "Wind up and swing. You'll hit somebody.", 3, 6, 32, 5, (int)TargetType.SingleEnemy, SkillType.MartialSkill.ToString(), (int)SkillCategory.Basic, (int)DamageType.Martial, null, null, null },</t>
  </si>
  <si>
    <t>{ 23, 1, null, "Defender's Stance", "Plant your feet like a tree.", 3, 5, 5, 7, (int)TargetType.Self, SkillType.SupportSkill.ToString(), (int)SkillCategory.Support, null, 3, (int)StatType.Defense, (int)SupportEffectType.Boost },</t>
  </si>
  <si>
    <t>{ 24, 2, null, "Ground Slam", "Stomp your foot and shake the ground", 3, 5, 26, 4, (int)TargetType.AllEnemies, SkillType.MartialSkill.ToString(), (int)SkillCategory.Basic, (int)DamageType.Martial, null, null, null },</t>
  </si>
  <si>
    <t>{ 25, 2, null, "Rampaging Charge", "Wind up, close your eyes, and charge.", 3, 6, 29, 4, (int)TargetType.SingleEnemy, SkillType.MartialSkill.ToString(), (int)SkillCategory.Basic, (int)DamageType.Martial, null, null, null },</t>
  </si>
  <si>
    <t>{ 26, 2, null, "Unstoppable Fury", "Feel emotions. Channel emotions.", 3, 5, 5, 7, (int)TargetType.Self, SkillType.SupportSkill.ToString(), (int)SkillCategory.Support, null, 3, (int)StatType.Speed, (int)SupportEffectType.Boost },</t>
  </si>
  <si>
    <t>{ 27, 3, null, "Backstab", "Slip past your enemy's defenses and stab!", 3, 5, 27, 4, (int)TargetType.SingleEnemy, SkillType.MartialSkill.ToString(), (int)SkillCategory.Basic, (int)DamageType.Martial, null, null, null },</t>
  </si>
  <si>
    <t>{ 28, 3, null, "Shadowstrike", "Strike with the power of the shadows.", 3, 6, 31, 4, (int)TargetType.SingleEnemy, SkillType.MartialSkill.ToString(), (int)SkillCategory.Basic, (int)DamageType.Martial, null, null, null },</t>
  </si>
  <si>
    <t>{ 29, 3, null, "Evasion", "Move your feet faster, don't get hit!", 3, 5, 5, 7, (int)TargetType.Self, SkillType.SupportSkill.ToString(), (int)SkillCategory.Support, null, 3, (int)StatType.Defense, (int)SupportEffectType.Boost },</t>
  </si>
  <si>
    <t>{ 30, 4, null, "Flame Wave", "Launch a wave of flame at your enemies", 3, 6, 28, 4, (int)TargetType.AllEnemies, SkillType.MagicSkill.ToString(), (int)SkillCategory.Basic, (int)DamageType.Magical, null, null, null },</t>
  </si>
  <si>
    <t>{ 31, 4, null, "Arcane Missile", "Shoot forth a misslile of magic power.", 3, 7, 34, 5, (int)TargetType.SingleEnemy, SkillType.MagicSkill.ToString(), (int)SkillCategory.Basic, (int)DamageType.Magical, null, null, null },</t>
  </si>
  <si>
    <t>{ 32, 4, null, "Arcane Shield", "Magic hardens over you like a second skin.", 3, 5, 5, 7, (int)TargetType.Self, SkillType.SupportSkill.ToString(), (int)SkillCategory.Support, null, 3, (int)StatType.Resistance, (int)SupportEffectType.Boost },</t>
  </si>
  <si>
    <t>{ 33, 5, null, "Divine Smite", "Call down your god to vanquish a foe", 3, 6, 30, 4, (int)TargetType.SingleEnemy, SkillType.MagicSkill.ToString(), (int)SkillCategory.Basic, (int)DamageType.Magical, null, null, null },</t>
  </si>
  <si>
    <t>{ 34, 5, null, "Holy Light", "A bright light bursts forth from your hands", 3, 5, 25, 4, (int)TargetType.AllEnemies, SkillType.MagicSkill.ToString(), (int)SkillCategory.Basic, (int)DamageType.Magical, null, null, null },</t>
  </si>
  <si>
    <t>{ 35, 5, null, "Sacred Ward", "Divine light emanates from your skin.", 3, 5, 5, 7, (int)TargetType.Self, SkillType.SupportSkill.ToString(), (int)SkillCategory.Support, null, 3, (int)StatType.Defense, (int)SupportEffectType.Boost },</t>
  </si>
  <si>
    <t>{ 36, 1, null, "Iron Tempest", "Your blades move fast like a tempest.", 4, 8, 40, 6, (int)TargetType.AllEnemies, SkillType.MartialSkill.ToString(), (int)SkillCategory.Basic, (int)DamageType.Martial, null, null, null },</t>
  </si>
  <si>
    <t>{ 37, 1, null, "Blade Rush", "Dash through enemies, slicing each in your path", 5, 10, 50, 7, (int)TargetType.AllEnemies, SkillType.MartialSkill.ToString(), (int)SkillCategory.Basic, (int)DamageType.Martial, null, null, null },</t>
  </si>
  <si>
    <t>{ 38, 1, null, "Punishing Blow", "A crushing attack", 5, 9, 45, 6, (int)TargetType.SingleEnemy, SkillType.MartialSkill.ToString(), (int)SkillCategory.Basic, (int)DamageType.Martial, null, null, null },</t>
  </si>
  <si>
    <t>{ 39, 2, null, "Savage Uppercut", "A brutal upward punch", 5, 9, 45, 6, (int)TargetType.SingleEnemy, SkillType.MartialSkill.ToString(), (int)SkillCategory.Basic, (int)DamageType.Martial, null, null, null },</t>
  </si>
  <si>
    <t>{ 40, 2, null, "Brutal Lunge", "Charge at a foe with reckless abandon.", 5, 10, 49, 7, (int)TargetType.SingleEnemy, SkillType.MartialSkill.ToString(), (int)SkillCategory.Basic, (int)DamageType.Martial, null, null, null },</t>
  </si>
  <si>
    <t>{ 41, 2, null, "Bonecrusher", "A heavy strike aimed at breaking bones and armor alike.", 5, 11, 54, 8, (int)TargetType.SingleEnemy, SkillType.MartialSkill.ToString(), (int)SkillCategory.Basic, (int)DamageType.Martial, null, null, null },</t>
  </si>
  <si>
    <t>{ 42, 3, null, "Fan of Knives", "Throw of flurry of knives in all directions. Where did they even come from?", 4, 8, 40, 6, (int)TargetType.AllEnemies, SkillType.MartialSkill.ToString(), (int)SkillCategory.Basic, (int)DamageType.Martial, null, null, null },</t>
  </si>
  <si>
    <t>{ 43, 3, null, "Bleeding Strike", "Target a spot that's going to hurt. A lot.", 5, 9, 45, 6, (int)TargetType.SingleEnemy, SkillType.MartialSkill.ToString(), (int)SkillCategory.Basic, (int)DamageType.Martial, null, null, null },</t>
  </si>
  <si>
    <t>{ 44, 3, null, "Ambush", "Leap with surprising agility to surprise your foes.", 6, 11, 55, 8, (int)TargetType.SingleEnemy, SkillType.MartialSkill.ToString(), (int)SkillCategory.Basic, (int)DamageType.Martial, null, null, null },</t>
  </si>
  <si>
    <t>{ 45, 4, null, "Chain Lightning", "Lightning arcs through all enemies", 5, 10, 50, 7, (int)TargetType.AllEnemies, SkillType.MagicSkill.ToString(), (int)SkillCategory.Basic, (int)DamageType.Magical, null, null, null },</t>
  </si>
  <si>
    <t>{ 46, 4, null, "Frostbite", "Ice creeps over an enemy", 4, 8, 40, 6, (int)TargetType.SingleEnemy, SkillType.MagicSkill.ToString(), (int)SkillCategory.Basic, (int)DamageType.Magical, null, null, null },</t>
  </si>
  <si>
    <t>{ 47, 4, null, "Arcane Detonation", "Create an arcane explosion", 5, 9, 45, 6, (int)TargetType.AllEnemies, SkillType.MagicSkill.ToString(), (int)SkillCategory.Basic, (int)DamageType.Magical, null, null, null },</t>
  </si>
  <si>
    <t>{ 48, 5, null, "Judgment Flame", "A holy fire that burns all enemies", 5, 9, 45, 6, (int)TargetType.AllEnemies, SkillType.MagicSkill.ToString(), (int)SkillCategory.Basic, (int)DamageType.Magical, null, null, null },</t>
  </si>
  <si>
    <t>{ 49, 5, null, "Heaven's Hammer", "A divine hammer to crush a foe", 6, 11, 55, 8, (int)TargetType.SingleEnemy, SkillType.MagicSkill.ToString(), (int)SkillCategory.Basic, (int)DamageType.Magical, null, null, null },</t>
  </si>
  <si>
    <t>{ 50, 5, null, "Blinding Radiance", "Divine light blinds the room. Wear sunglasses next time.", 5, 10, 50, 7, (int)TargetType.AllEnemies, SkillType.MagicSkill.ToString(), (int)SkillCategory.Basic, (int)DamageType.Magical, null, null, null },</t>
  </si>
  <si>
    <t>{ 51, 1, null, "Titan Cleave", "Deliver a devastating wide swing that shatters defenses.", 7, 14, 70, 10, (int)TargetType.AllEnemies, SkillType.MartialSkill.ToString(), (int)SkillCategory.Basic, (int)DamageType.Martial, null, null, null },</t>
  </si>
  <si>
    <t>{ 52, 1, null, "Executioner’s Strike", "A brutal blow aimed to finish weakened foes.", 8, 15, 75, 11, (int)TargetType.SingleEnemy, SkillType.MartialSkill.ToString(), (int)SkillCategory.Basic, (int)DamageType.Martial, null, null, null },</t>
  </si>
  <si>
    <t>{ 53, 1, null, "Warrior’s Cry", "Let out a mighty roar, boosting your Attack.", 4, 7, 7, 9, (int)TargetType.Self, SkillType.SupportSkill.ToString(), (int)SkillCategory.Support, null, 4, (int)StatType.Attack, (int)SupportEffectType.Boost },</t>
  </si>
  <si>
    <t>{ 54, 1, null, "Threatening Stance", "Reduce enemy Attack with an intimidating posture.", 5, 9, 9, 12, (int)TargetType.SingleEnemy, SkillType.SupportSkill.ToString(), (int)SkillCategory.Support, null, 5, (int)StatType.Attack, (int)SupportEffectType.Reduce },</t>
  </si>
  <si>
    <t>{ 55, 2, null, "Bonequake Slam", "Crush the ground and crack bones with raw force.", 8, 15, 75, 11, (int)TargetType.AllEnemies, SkillType.MartialSkill.ToString(), (int)SkillCategory.Basic, (int)DamageType.Martial, null, null, null },</t>
  </si>
  <si>
    <t>{ 56, 2, null, "Fury Breaker", "Focus all your strength into a single armor-breaking punch.", 7, 13, 65, 9, (int)TargetType.SingleEnemy, SkillType.MartialSkill.ToString(), (int)SkillCategory.Basic, (int)DamageType.Martial, null, null, null },</t>
  </si>
  <si>
    <t>{ 57, 2, null, "Iron Skin", "Harden your body, greatly boosting your Defense.", 4, 7, 7, 9, (int)TargetType.Self, SkillType.SupportSkill.ToString(), (int)SkillCategory.Support, null, 4, (int)StatType.Defense, (int)SupportEffectType.Boost },</t>
  </si>
  <si>
    <t>{ 58, 2, null, "Staggering Roar", "A guttural yell that weakens enemy Speed.", 5, 9, 9, 12, (int)TargetType.SingleEnemy, SkillType.SupportSkill.ToString(), (int)SkillCategory.Support, null, 5, (int)StatType.Speed, (int)SupportEffectType.Reduce },</t>
  </si>
  <si>
    <t>{ 59, 3, null, "Death Blossom", "Spin through enemies, blades flying like petals.", 6, 12, 60, 9, (int)TargetType.AllEnemies, SkillType.MartialSkill.ToString(), (int)SkillCategory.Basic, (int)DamageType.Martial, null, null, null },</t>
  </si>
  <si>
    <t>{ 60, 3, null, "Throatpiercer", "A ruthless critical strike aimed at vital spots.", 7, 14, 70, 10, (int)TargetType.SingleEnemy, SkillType.MartialSkill.ToString(), (int)SkillCategory.Basic, (int)DamageType.Martial, null, null, null },</t>
  </si>
  <si>
    <t>{ 61, 3, null, "Adrenaline Surge", "Focus your energy to increase Speed sharply.", 4, 7, 7, 9, (int)TargetType.Self, SkillType.SupportSkill.ToString(), (int)SkillCategory.Support, null, 4, (int)StatType.Speed, (int)SupportEffectType.Boost },</t>
  </si>
  <si>
    <t>{ 62, 3, null, "Crippling Poison", "Coat your blades in poison that lowers enemy’s Speed.", 5, 9, 9, 12, (int)TargetType.SingleEnemy, SkillType.SupportSkill.ToString(), (int)SkillCategory.Support, null, 5, (int)StatType.Speed, (int)SupportEffectType.Reduce },</t>
  </si>
  <si>
    <t>{ 63, 4, null, "Cataclysm Ray", "Unleash a focused magical beam of destruction.", 7, 14, 70, 10, (int)TargetType.SingleEnemy, SkillType.MagicSkill.ToString(), (int)SkillCategory.Basic, (int)DamageType.Magical, null, null, null },</t>
  </si>
  <si>
    <t>{ 64, 4, null, "Voidstorm", "Summon a chaotic storm of arcane energy.", 7, 13, 65, 9, (int)TargetType.AllEnemies, SkillType.MagicSkill.ToString(), (int)SkillCategory.Basic, (int)DamageType.Magical, null, null, null },</t>
  </si>
  <si>
    <t>{ 65, 4, null, "Arcane Shell", "Wrap yourself in magical wards to boost Resistance.", 4, 7, 7, 9, (int)TargetType.Self, SkillType.SupportSkill.ToString(), (int)SkillCategory.Support, null, 4, (int)StatType.Resistance, (int)SupportEffectType.Boost },</t>
  </si>
  <si>
    <t>{ 66, 4, null, "Mind Burn", "Temporarily sap a foe’s Magic stat with mental feedback.", 5, 9, 9, 12, (int)TargetType.SingleEnemy, SkillType.SupportSkill.ToString(), (int)SkillCategory.Support, null, 5, (int)StatType.Magic, (int)SupportEffectType.Reduce },</t>
  </si>
  <si>
    <t>{ 67, 5, null, "Divine Lance", "Launch a radiant spear that sears with holy fire.", 7, 13, 65, 9, (int)TargetType.SingleEnemy, SkillType.MagicSkill.ToString(), (int)SkillCategory.Basic, (int)DamageType.Magical, null, null, null },</t>
  </si>
  <si>
    <t>{ 68, 5, null, "Radiant Pulse", "Send a blinding wave of light through the battlefield.", 6, 12, 60, 9, (int)TargetType.AllEnemies, SkillType.MagicSkill.ToString(), (int)SkillCategory.Basic, (int)DamageType.Magical, null, null, null },</t>
  </si>
  <si>
    <t>{ 69, 5, null, "Holy Guard", "Call divine protection to raise Resistance.", 4, 7, 7, 9, (int)TargetType.Self, SkillType.SupportSkill.ToString(), (int)SkillCategory.Support, null, 4, (int)StatType.Defense, (int)SupportEffectType.Boost },</t>
  </si>
  <si>
    <t>{ 70, 5, null, "Weaken Spirit", "Reduce the enemy’s Magic with divine suppression.", 5, 9, 9, 12, (int)TargetType.SingleEnemy, SkillType.SupportSkill.ToString(), (int)SkillCategory.Support, null, 5, (int)StatType.Magic, (int)SupportEffectType.Reduce },</t>
  </si>
  <si>
    <t>{ 71, 1, null, "Crushing Arc", "A heavy swing aimed to break multiple enemies at once.", 7, 14, 70, 10, (int)TargetType.AllEnemies, SkillType.MartialSkill.ToString(), (int)SkillCategory.Basic, (int)DamageType.Martial, null, null, null },</t>
  </si>
  <si>
    <t>{ 72, 1, null, "Rallying Cry", "Inspire yourself with battle fury, boosting your Attack.", 6, 11, 11, 14, (int)TargetType.Self, SkillType.SupportSkill.ToString(), (int)SkillCategory.Support, null, 5, (int)StatType.Attack, (int)SupportEffectType.Boost },</t>
  </si>
  <si>
    <t>{ 73, 1, null, "Stone Focus", "Center your stance, increasing your Defense significantly.", 7, 13, 13, 17, (int)TargetType.Self, SkillType.SupportSkill.ToString(), (int)SkillCategory.Support, null, 5, (int)StatType.Defense, (int)SupportEffectType.Boost },</t>
  </si>
  <si>
    <t>{ 74, 2, null, "Juggernaut Slam", "A powerful, ground-shaking charge that flattens enemies.", 8, 15, 75, 11, (int)TargetType.AllEnemies, SkillType.MartialSkill.ToString(), (int)SkillCategory.Basic, (int)DamageType.Martial, null, null, null },</t>
  </si>
  <si>
    <t>{ 75, 2, null, "Brutal Intimidation", "Frighten enemies into weakness, reducing their Defense.", 6, 11, 11, 14, (int)TargetType.AllEnemies, SkillType.SupportSkill.ToString(), (int)SkillCategory.Support, null, 5, (int)StatType.Defense, (int)SupportEffectType.Reduce },</t>
  </si>
  <si>
    <t>{ 76, 2, null, "Grounded Strength", "Focus inward to boost both Attack slightly.", 7, 13, 13, 17, (int)TargetType.Self, SkillType.SupportSkill.ToString(), (int)SkillCategory.Support, null, 5, (int)StatType.Attack, (int)SupportEffectType.Boost },</t>
  </si>
  <si>
    <t>{ 77, 3, null, "Blackout Strike", "A quick blow to a pressure point, aimed to disorient.", 7, 13, 65, 9, (int)TargetType.SingleEnemy, SkillType.MartialSkill.ToString(), (int)SkillCategory.Basic, (int)DamageType.Martial, null, null, null },</t>
  </si>
  <si>
    <t>{ 78, 3, null, "Vanish", "Slip into the shadows, increasing Speed sharply.", 6, 11, 11, 14, (int)TargetType.Self, SkillType.SupportSkill.ToString(), (int)SkillCategory.Support, null, 5, (int)StatType.Speed, (int)SupportEffectType.Boost },</t>
  </si>
  <si>
    <t>{ 79, 3, null, "Saboteur's Trick", "Apply dirty fighting tricks to reduce enemy Attack.", 7, 13, 13, 17, (int)TargetType.AllEnemies, SkillType.SupportSkill.ToString(), (int)SkillCategory.Support, null, 5, (int)StatType.Attack, (int)SupportEffectType.Reduce },</t>
  </si>
  <si>
    <t>{ 80, 4, null, "Comet Shard", "Drop a magical meteor chunk onto a foe with crushing force.", 7, 14, 70, 10, (int)TargetType.SingleEnemy, SkillType.MagicSkill.ToString(), (int)SkillCategory.Basic, (int)DamageType.Magical, null, null, null },</t>
  </si>
  <si>
    <t>{ 81, 4, null, "Temporal Haste", "Manipulate time to boost your Speed dramatically.", 6, 11, 11, 14, (int)TargetType.Self, SkillType.SupportSkill.ToString(), (int)SkillCategory.Support, null, 5, (int)StatType.Speed, (int)SupportEffectType.Boost },</t>
  </si>
  <si>
    <t>{ 82, 4, null, "Spell Leak", "Disrupt enemy flow with magic, lowering their Attack stat.", 7, 13, 13, 17, (int)TargetType.AllEnemies, SkillType.SupportSkill.ToString(), (int)SkillCategory.Support, null, 5, (int)StatType.Attack, (int)SupportEffectType.Reduce },</t>
  </si>
  <si>
    <t>{ 83, 5, null, "Purifying Flame", "Send out cleansing fire that damages the impure.", 7, 13, 65, 9, (int)TargetType.AllEnemies, SkillType.MagicSkill.ToString(), (int)SkillCategory.Basic, (int)DamageType.Magical, null, null, null },</t>
  </si>
  <si>
    <t>{ 84, 5, null, "Divine Endurance", "Call upon holy strength to raise your Defense.", 6, 11, 11, 14, (int)TargetType.Self, SkillType.SupportSkill.ToString(), (int)SkillCategory.Support, null, 5, (int)StatType.Defense, (int)SupportEffectType.Boost },</t>
  </si>
  <si>
    <t>{ 85, 5, null, "Lightshard Weakening", "Reduce enemy Resistance with light-fused prayers.", 7, 13, 13, 17, (int)TargetType.AllEnemies, SkillType.SupportSkill.ToString(), (int)SkillCategory.Support, null, 5, (int)StatType.Resistance, (int)SupportEffectType.Reduce },</t>
  </si>
  <si>
    <t>{ 86, 1, null, "Thunder Cleave", "A massive sweeping strike infused with thunderous force.", 8, 15, 75, 11, (int)TargetType.AllEnemies, SkillType.MartialSkill.ToString(), (int)SkillCategory.Basic, (int)DamageType.Martial, null, null, null },</t>
  </si>
  <si>
    <t>{ 87, 1, null, "Precision Slam", "A perfectly timed hit that bypasses some enemy defense.", 7, 14, 70, 10, (int)TargetType.SingleEnemy, SkillType.MartialSkill.ToString(), (int)SkillCategory.Basic, (int)DamageType.Martial, null, null, null },</t>
  </si>
  <si>
    <t>{ 88, 1, null, "Unyielding Will", "Strengthen your resolve, raising Resistance.", 9, 17, 17, 22, (int)TargetType.Self, SkillType.SupportSkill.ToString(), (int)SkillCategory.Support, null, 5, (int)StatType.Resistance, (int)SupportEffectType.Boost },</t>
  </si>
  <si>
    <t>{ 89, 2, null, "Skullbreaker", "A bone-crunching blow aimed at disabling the enemy.", 8, 15, 75, 11, (int)TargetType.SingleEnemy, SkillType.MartialSkill.ToString(), (int)SkillCategory.Basic, (int)DamageType.Martial, null, null, null },</t>
  </si>
  <si>
    <t>{ 90, 2, null, "Spiked Collision", "Slam enemies with brutal force, causing splash damage.", 7, 14, 70, 10, (int)TargetType.AllEnemies, SkillType.MartialSkill.ToString(), (int)SkillCategory.Basic, (int)DamageType.Martial, null, null, null },</t>
  </si>
  <si>
    <t>{ 91, 2, null, "War Frenzy", "Go into a frenzy, increasing your Attack greatly.", 9, 17, 17, 22, (int)TargetType.Self, SkillType.SupportSkill.ToString(), (int)SkillCategory.Support, null, 5, (int)StatType.Attack, (int)SupportEffectType.Boost },</t>
  </si>
  <si>
    <t>{ 92, 3, null, "Blade Fan", "A flurry of blades hits multiple targets.", 7, 14, 70, 10, (int)TargetType.AllEnemies, SkillType.MartialSkill.ToString(), (int)SkillCategory.Basic, (int)DamageType.Martial, null, null, null },</t>
  </si>
  <si>
    <t>{ 93, 3, null, "Eviscerate", "A swift strike to vital organs for major damage.", 8, 15, 75, 11, (int)TargetType.SingleEnemy, SkillType.MartialSkill.ToString(), (int)SkillCategory.Basic, (int)DamageType.Martial, null, null, null },</t>
  </si>
  <si>
    <t>{ 94, 3, null, "Crippling Dust", "A thrown powder blinds and slows your enemy.", 9, 17, 17, 22, (int)TargetType.SingleEnemy, SkillType.SupportSkill.ToString(), (int)SkillCategory.Support, null, 5, (int)StatType.Speed, (int)SupportEffectType.Reduce },</t>
  </si>
  <si>
    <t>{ 95, 4, null, "Arc Lightning", "Chain lightning arcs between enemies.", 7, 14, 70, 10, (int)TargetType.AllEnemies, SkillType.MagicSkill.ToString(), (int)SkillCategory.Basic, (int)DamageType.Magical, null, null, null },</t>
  </si>
  <si>
    <t>{ 96, 4, null, "Void Pulse", "A pulse of chaotic magic that damages and confuses.", 8, 15, 75, 11, (int)TargetType.SingleEnemy, SkillType.MagicSkill.ToString(), (int)SkillCategory.Basic, (int)DamageType.Magical, null, null, null },</t>
  </si>
  <si>
    <t>{ 97, 4, null, "Arcane Barrier", "Erect a shield that raises Resistance.", 9, 17, 17, 22, (int)TargetType.Self, SkillType.SupportSkill.ToString(), (int)SkillCategory.Support, null, 5, (int)StatType.Resistance, (int)SupportEffectType.Boost },</t>
  </si>
  <si>
    <t>{ 98, 5, null, "Sacred Eruption", "Burst of divine light harms all foes.", 7, 14, 70, 10, (int)TargetType.AllEnemies, SkillType.MagicSkill.ToString(), (int)SkillCategory.Basic, (int)DamageType.Magical, null, null, null },</t>
  </si>
  <si>
    <t>{ 99, 5, null, "Judgement Spear", "Hurl a holy spear that pierces defenses.", 8, 15, 75, 11, (int)TargetType.SingleEnemy, SkillType.MagicSkill.ToString(), (int)SkillCategory.Basic, (int)DamageType.Magical, null, null, null },</t>
  </si>
  <si>
    <t>{ 100, 5, null, "Blessing of Speed", "Call down divine wind to boost Speed.", 9, 17, 17, 22, (int)TargetType.Self, SkillType.SupportSkill.ToString(), (int)SkillCategory.Support, null, 5, (int)StatType.Speed, (int)SupportEffectType.Boost },</t>
  </si>
  <si>
    <t>{ 101, 1, null, "Meteor Crash", "Leap and strike the ground with explosive force.", 9, 17, 85, 12, (int)TargetType.AllEnemies, SkillType.MartialSkill.ToString(), (int)SkillCategory.Basic, (int)DamageType.Martial, null, null, null },</t>
  </si>
  <si>
    <t>{ 102, 2, null, "Earthshatter", "A ground-shaking slam that damages and dazes.", 9, 17, 85, 12, (int)TargetType.AllEnemies, SkillType.MartialSkill.ToString(), (int)SkillCategory.Basic, (int)DamageType.Martial, null, null, null },</t>
  </si>
  <si>
    <t>{ 103, 3, null, "Death Lotus", "A deadly spinning flurry of blades.", 9, 17, 85, 12, (int)TargetType.AllEnemies, SkillType.MartialSkill.ToString(), (int)SkillCategory.Basic, (int)DamageType.Martial, null, null, null },</t>
  </si>
  <si>
    <t>{ 104, 4, null, "Rift Spear", "Summon a spear from another plane to skewer your foe.", 9, 17, 85, 12, (int)TargetType.SingleEnemy, SkillType.MagicSkill.ToString(), (int)SkillCategory.Basic, (int)DamageType.Magical, null, null, null },</t>
  </si>
  <si>
    <t>{ 105, 5, null, "Beacon Burst", "Radiate divine energy that burns evil.", 9, 17, 85, 12, (int)TargetType.AllEnemies, SkillType.MagicSkill.ToString(), (int)SkillCategory.Basic, (int)DamageType.Magical, null, null, null },</t>
  </si>
  <si>
    <t>{ 106, 1, null, "Dragon’s End", "Channel all strength into a devastating final blow.", 10, 20, 100, 14, (int)TargetType.SingleEnemy, SkillType.MartialSkill.ToString(), (int)SkillCategory.Basic, (int)DamageType.Martial, null, null, null },</t>
  </si>
  <si>
    <t>{ 107, 2, null, "Colossus Crush", "Slam with titanic force, obliterating armor and flesh.", 10, 20, 100, 14, (int)TargetType.AllEnemies, SkillType.MartialSkill.ToString(), (int)SkillCategory.Basic, (int)DamageType.Martial, null, null, null },</t>
  </si>
  <si>
    <t>{ 108, 3, null, "Night Reaper", "Unleash a precise, lethal combo on a single target.", 10, 20, 100, 14, (int)TargetType.SingleEnemy, SkillType.MartialSkill.ToString(), (int)SkillCategory.Basic, (int)DamageType.Martial, null, null, null },</t>
  </si>
  <si>
    <t>{ 109, 4, null, "Starfall", "Bring down stars to scorch all enemies in radiant fire.", 10, 20, 100, 14, (int)TargetType.AllEnemies, SkillType.MagicSkill.ToString(), (int)SkillCategory.Basic, (int)DamageType.Magical, null, null, null },</t>
  </si>
  <si>
    <t>{ 110, 5, null, "Divine Wrath", "Summon the full might of your god to smite the wicked.", 10, 20, 100, 14, (int)TargetType.AllEnemies, SkillType.MagicSkill.ToString(), (int)SkillCategory.Basic, (int)DamageType.Magical, null, null, null },</t>
  </si>
  <si>
    <t>{ 111, null, null, "Swift Strike", "A quick strike that catches the enemy off guard.", 1, 1, 8, 3, (int)TargetType.SingleEnemy, SkillType.MartialSkill.ToString(), (int)SkillCategory.Basic, (int)DamageType.Martial, null, null, null },</t>
  </si>
  <si>
    <t>{ 112, null, null, "Flame Dart", "A small burst of fire aimed at the enemy.", 1, 1, 9, 3, (int)TargetType.SingleEnemy, SkillType.MagicSkill.ToString(), (int)SkillCategory.Basic, (int)DamageType.Magical, null, null, null },</t>
  </si>
  <si>
    <t>{ 113, null, null, "Shield Bash", "A defensive bash with your shield to stagger the enemy.", 1, 1, 10, 3, (int)TargetType.SingleEnemy, SkillType.MartialSkill.ToString(), (int)SkillCategory.Basic, (int)DamageType.Martial, null, null, null },</t>
  </si>
  <si>
    <t>{ 114, null, null, "Frostbite", "A blast of cold energy to freeze the enemy in place.", 1, 1, 11, 3, (int)TargetType.SingleEnemy, SkillType.MagicSkill.ToString(), (int)SkillCategory.Basic, (int)DamageType.Magical, null, null, null },</t>
  </si>
  <si>
    <t>{ 115, null, null, "Wind Slash", "A slash of wind that cuts through enemies.", 1, 1, 12, 3, (int)TargetType.SingleEnemy, SkillType.MartialSkill.ToString(), (int)SkillCategory.Basic, (int)DamageType.Martial, null, null, null },</t>
  </si>
  <si>
    <t>{ 116, null, null, "Arcane Bolt", "A bolt of pure arcane energy shot from your hand.", 1, 1, 13, 3, (int)TargetType.SingleEnemy, SkillType.MagicSkill.ToString(), (int)SkillCategory.Basic, (int)DamageType.Magical, null, null, null },</t>
  </si>
  <si>
    <t>{ 117, null, null, "Power Strike", "A heavy strike that deals massive damage.", 1, 1, 13, 3, (int)TargetType.SingleEnemy, SkillType.MartialSkill.ToString(), (int)SkillCategory.Basic, (int)DamageType.Martial, null, null, null },</t>
  </si>
  <si>
    <t>{ 118, null, null, "Elemental Blast", "A surge of elemental energy strikes the target.", 1, 1, 12, 3, (int)TargetType.SingleEnemy, SkillType.MagicSkill.ToString(), (int)SkillCategory.Basic, (int)DamageType.Magical, null, null, null },</t>
  </si>
  <si>
    <t>{ 119, null, null, "Slash", "A quick, basic attack dealing moderate damage.", 1, 1, 10, 3, (int)TargetType.SingleEnemy, SkillType.MartialSkill.ToString(), (int)SkillCategory.Basic, (int)DamageType.Martial, null, null, null },</t>
  </si>
  <si>
    <t>{ 120, null, null, "Fireball", "A small fireball that explodes on impact.", 1, 1, 11, 3, (int)TargetType.SingleEnemy, SkillType.MagicSkill.ToString(), (int)SkillCategory.Basic, (int)DamageType.Magical, null, null, null },</t>
  </si>
  <si>
    <t>{ 121, null, null, "Brutal Uppercut", "A savage uppercut that knocks foes off their footing.", 3, 1, 25, 4, (int)TargetType.SingleEnemy, SkillType.MartialSkill.ToString(), (int)SkillCategory.Basic, (int)DamageType.Martial, null, null, null },</t>
  </si>
  <si>
    <t>{ 122, null, null, "Shadow Lance", "A piercing spear of dark energy hurled with malice.", 3, 1, 27, 4, (int)TargetType.SingleEnemy, SkillType.MagicSkill.ToString(), (int)SkillCategory.Basic, (int)DamageType.Magical, null, null, null },</t>
  </si>
  <si>
    <t>{ 123, null, null, "Bone Crusher", "A bone-shattering blow aimed at limbs.", 3, 1, 28, 4, (int)TargetType.SingleEnemy, SkillType.MartialSkill.ToString(), (int)SkillCategory.Basic, (int)DamageType.Martial, null, null, null },</t>
  </si>
  <si>
    <t>{ 124, null, null, "Inferno Shot", "A searing blaze of fire races toward the target.", 3, 1, 30, 4, (int)TargetType.SingleEnemy, SkillType.MagicSkill.ToString(), (int)SkillCategory.Basic, (int)DamageType.Magical, null, null, null },</t>
  </si>
  <si>
    <t>{ 125, null, null, "Iron Claw", "A crushing claw attack that rends armor.", 3, 1, 26, 4, (int)TargetType.SingleEnemy, SkillType.MartialSkill.ToString(), (int)SkillCategory.Basic, (int)DamageType.Martial, null, null, null },</t>
  </si>
  <si>
    <t>{ 126, null, null, "Ice Spike", "A jagged spike of ice erupts under the foe.", 2, 1, 24, 3, (int)TargetType.SingleEnemy, SkillType.MagicSkill.ToString(), (int)SkillCategory.Basic, (int)DamageType.Magical, null, null, null },</t>
  </si>
  <si>
    <t>{ 127, null, null, "Skull Bash", "A brutal headbutt aimed at disorientation.", 2, 1, 23, 3, (int)TargetType.SingleEnemy, SkillType.MartialSkill.ToString(), (int)SkillCategory.Basic, (int)DamageType.Martial, null, null, null },</t>
  </si>
  <si>
    <t>{ 128, null, null, "Thunder Coil", "Electricity coils around the enemy and discharges violently.", 3, 1, 29, 4, (int)TargetType.SingleEnemy, SkillType.MagicSkill.ToString(), (int)SkillCategory.Basic, (int)DamageType.Magical, null, null, null },</t>
  </si>
  <si>
    <t>{ 129, null, null, "Savage Rend", "Tears into the target with wild abandon.", 3, 1, 27, 4, (int)TargetType.SingleEnemy, SkillType.MartialSkill.ToString(), (int)SkillCategory.Basic, (int)DamageType.Martial, null, null, null },</t>
  </si>
  <si>
    <t>{ 130, null, null, "Void Pulse", "A blast of void energy disrupts the target's body and mind.", 3, 1, 28, 4, (int)TargetType.SingleEnemy, SkillType.MagicSkill.ToString(), (int)SkillCategory.Basic, (int)DamageType.Magical, null, null, null },</t>
  </si>
  <si>
    <t>{ 131, null, null, "Titan's Fist", "A mighty punch that crushes through enemies with overwhelming force.", 6, 1, 55, 8, (int)TargetType.SingleEnemy, SkillType.MartialSkill.ToString(), (int)SkillCategory.Basic, (int)DamageType.Martial, null, null, null },</t>
  </si>
  <si>
    <t>{ 132, null, null, "Arcane Fury", "Unleashes a flurry of destructive arcane energy in all directions.", 6, 1, 58, 8, (int)TargetType.SingleEnemy, SkillType.MagicSkill.ToString(), (int)SkillCategory.Basic, (int)DamageType.Magical, null, null, null },</t>
  </si>
  <si>
    <t>{ 133, null, null, "Dragon's Roar", "A deafening roar that sends shockwaves through enemies.", 6, 1, 62, 9, (int)TargetType.SingleEnemy, SkillType.MartialSkill.ToString(), (int)SkillCategory.Basic, (int)DamageType.Martial, null, null, null },</t>
  </si>
  <si>
    <t>{ 134, null, null, "Lightning Surge", "A surge of lightning that strikes multiple enemies at once.", 5, 1, 54, 8, (int)TargetType.SingleEnemy, SkillType.MagicSkill.ToString(), (int)SkillCategory.Basic, (int)DamageType.Magical, null, null, null },</t>
  </si>
  <si>
    <t>{ 135, null, null, "Earthquake Stomp", "A powerful stomp that causes the ground to tremble and shake.", 6, 1, 60, 9, (int)TargetType.SingleEnemy, SkillType.MartialSkill.ToString(), (int)SkillCategory.Basic, (int)DamageType.Martial, null, null, null },</t>
  </si>
  <si>
    <t>{ 136, null, null, "Frost Nova", "A burst of freezing energy radiates outward, slowing and damaging enemies.", 6, 1, 56, 8, (int)TargetType.SingleEnemy, SkillType.MagicSkill.ToString(), (int)SkillCategory.Basic, (int)DamageType.Magical, null, null, null },</t>
  </si>
  <si>
    <t>{ 137, null, null, "Hellfire Blast", "Summons a massive explosion of fire and brimstone.", 6, 1, 64, 9, (int)TargetType.SingleEnemy, SkillType.MagicSkill.ToString(), (int)SkillCategory.Basic, (int)DamageType.Magical, null, null, null },</t>
  </si>
  <si>
    <t>{ 138, null, null, "Stone Crush", "Crushes the enemy with a giant boulder summoned from the earth.", 6, 1, 63, 9, (int)TargetType.SingleEnemy, SkillType.MartialSkill.ToString(), (int)SkillCategory.Basic, (int)DamageType.Martial, null, null, null },</t>
  </si>
  <si>
    <t>{ 139, null, null, "Tornado Strike", "Creates a small tornado that sweeps through enemies, causing massive damage.", 6, 1, 61, 9, (int)TargetType.SingleEnemy, SkillType.MartialSkill.ToString(), (int)SkillCategory.Basic, (int)DamageType.Martial, null, null, null },</t>
  </si>
  <si>
    <t>{ 140, null, null, "Solar Flare", "A concentrated burst of solar energy blinds and burns enemies.", 6, 1, 59, 8, (int)TargetType.SingleEnemy, SkillType.MagicSkill.ToString(), (int)SkillCategory.Basic, (int)DamageType.Magical, null, null, null },</t>
  </si>
  <si>
    <t>{ 141, null, null, "Phoenix's Wrath", "Unleashes the fiery fury of the Phoenix, burning all enemies in range.", 9, 1, 85, 12, (int)TargetType.SingleEnemy, SkillType.MagicSkill.ToString(), (int)SkillCategory.Basic, (int)DamageType.Magical, null, null, null },</t>
  </si>
  <si>
    <t>{ 142, null, null, "Titan's Fury", "Summons the might of the Titans to deal colossal damage to enemies.", 9, 1, 90, 13, (int)TargetType.SingleEnemy, SkillType.MartialSkill.ToString(), (int)SkillCategory.Basic, (int)DamageType.Martial, null, null, null },</t>
  </si>
  <si>
    <t>{ 143, null, null, "Meteor Storm", "Summons a storm of meteors that rains down fiery destruction on enemies.", 10, 1, 95, 14, (int)TargetType.SingleEnemy, SkillType.MagicSkill.ToString(), (int)SkillCategory.Basic, (int)DamageType.Magical, null, null, null },</t>
  </si>
  <si>
    <t>{ 144, null, null, "Blizzard Gale", "A powerful storm of ice and wind that freezes and damages enemies in its path.", 9, 1, 87, 12, (int)TargetType.SingleEnemy, SkillType.MagicSkill.ToString(), (int)SkillCategory.Basic, (int)DamageType.Magical, null, null, null },</t>
  </si>
  <si>
    <t>{ 145, null, null, "Vortex Slash", "A swirling slash of wind and energy that cuts through all foes in its path.", 9, 1, 92, 13, (int)TargetType.SingleEnemy, SkillType.MartialSkill.ToString(), (int)SkillCategory.Basic, (int)DamageType.Martial, null, null, null },</t>
  </si>
  <si>
    <t>{ 146, null, null, "Divine Smite", "A mighty strike from the heavens that delivers devastating holy damage.", 8, 1, 80, 11, (int)TargetType.SingleEnemy, SkillType.MartialSkill.ToString(), (int)SkillCategory.Basic, (int)DamageType.Martial, null, null, null },</t>
  </si>
  <si>
    <t>{ 147, null, null, "Void Blast", "A burst of dark energy that tears apart the fabric of space, damaging enemies.", 9, 1, 93, 13, (int)TargetType.SingleEnemy, SkillType.MagicSkill.ToString(), (int)SkillCategory.Basic, (int)DamageType.Magical, null, null, null },</t>
  </si>
  <si>
    <t>{ 148, null, null, "Thunderclap", "A massive thunderous shockwave that stuns and damages enemies.", 9, 1, 88, 13, (int)TargetType.SingleEnemy, SkillType.MartialSkill.ToString(), (int)SkillCategory.Basic, (int)DamageType.Martial, null, null, null },</t>
  </si>
  <si>
    <t>{ 149, null, null, "Arcane Barrage", "Fires a barrage of magical bolts, each dealing substantial damage.", 9, 1, 94, 13, (int)TargetType.SingleEnemy, SkillType.MagicSkill.ToString(), (int)SkillCategory.Basic, (int)DamageType.Magical, null, null, null },</t>
  </si>
  <si>
    <t>{ 150, null, null, "Dragon's Might", "The power of a dragon surges through the user, causing massive damage to enemies.", 10, 1, 99, 14, (int)TargetType.SingleEnemy, SkillType.MartialSkill.ToString(), (int)SkillCategory.Basic, (int)DamageType.Martial, null, null, null },</t>
  </si>
  <si>
    <t>{ 151, null, null, "Eclipse Beam", "Fires a concentrated beam of pure darkness that obliterates enemies in its path.", 13, 1, 130, 19, (int)TargetType.SingleEnemy, SkillType.MagicSkill.ToString(), (int)SkillCategory.Basic, (int)DamageType.Magical, null, null, null },</t>
  </si>
  <si>
    <t>{ 152, null, null, "Cataclysm", "A devastating attack that causes the earth to crack open and crush enemies.", 15, 1, 145, 21, (int)TargetType.SingleEnemy, SkillType.MartialSkill.ToString(), (int)SkillCategory.Basic, (int)DamageType.Martial, null, null, null },</t>
  </si>
  <si>
    <t>{ 153, null, null, "Heaven's Wrath", "A divine strike from the heavens that deals massive holy damage to all foes.", 14, 1, 140, 20, (int)TargetType.SingleEnemy, SkillType.MartialSkill.ToString(), (int)SkillCategory.Basic, (int)DamageType.Martial, null, null, null },</t>
  </si>
  <si>
    <t>{ 154, null, null, "Arcane Fury", "Unleashes a powerful burst of raw magical energy,  causing massive area damage.", 14, 1, 135, 19, (int)TargetType.SingleEnemy, SkillType.MagicSkill.ToString(), (int)SkillCategory.Basic, (int)DamageType.Magical, null, null, null },</t>
  </si>
  <si>
    <t>{ 155, null, null, "Endless Storm", "Summons an unstoppable storm that causes continuous damage to all nearby enemies.", 12, 1, 120, 17, (int)TargetType.SingleEnemy, SkillType.MagicSkill.ToString(), (int)SkillCategory.Basic, (int)DamageType.Magical, null, null, null },</t>
  </si>
  <si>
    <t>{ 156, null, null, "Savage Pounce", "Leap at your target with primal fury.", 4, 10, 37, 9, (int)TargetType.SingleEnemy, SkillType.UltimateSkill.ToString(), (int)SkillCategory.Ultimate, (int)DamageType.Hybrid, null, null, null },</t>
  </si>
  <si>
    <t>{ 157, null, null, "Roar of Ruin", "Unleash a deafening roar that terrifies your enemies.", 4, 10, 43, 11, (int)TargetType.SingleEnemy, SkillType.UltimateSkill.ToString(), (int)SkillCategory.Ultimate, (int)DamageType.Hybrid, null, null, null },</t>
  </si>
  <si>
    <t>{ 158, null, null, "Hexstorm", "Summon a storm of curses that damages all enemies.", 4, 10, 39, 10, (int)TargetType.SingleEnemy, SkillType.UltimateSkill.ToString(), (int)SkillCategory.Ultimate, (int)DamageType.Hybrid, null, null, null },</t>
  </si>
  <si>
    <t>{ 159, null, null, "Witchfire", "Launch a barrage of purple and black flames.", 4, 10, 42, 11, (int)TargetType.SingleEnemy, SkillType.UltimateSkill.ToString(), (int)SkillCategory.Ultimate, (int)DamageType.Hybrid, null, null, null },</t>
  </si>
  <si>
    <t>{ 160, null, null, "Blood Moon Ritual", "The room turns red as blood as it drains the vitality of your enemies.", 4, 10, 39, 10, (int)TargetType.SingleEnemy, SkillType.UltimateSkill.ToString(), (int)SkillCategory.Ultimate, (int)DamageType.Hybrid, null, null, null },</t>
  </si>
  <si>
    <t>{ 161, null, null, "Featherstorm", "Unleash a flurry of razor-sharp feathers in all directions.", 5, 10, 49, 12, (int)TargetType.SingleEnemy, SkillType.UltimateSkill.ToString(), (int)SkillCategory.Ultimate, (int)DamageType.Hybrid, null, null, null },</t>
  </si>
  <si>
    <t>{ 162, null, null, "Gale Evasion", "Vanish into a gust of wind and freely attack.", 4, 10, 36, 9, (int)TargetType.SingleEnemy, SkillType.UltimateSkill.ToString(), (int)SkillCategory.Ultimate, (int)DamageType.Hybrid, null, null, null },</t>
  </si>
  <si>
    <t>{ 163, null, null, "Sky Cleave", "Dive from above with a devastating strike.", 4, 10, 40, 10, (int)TargetType.SingleEnemy, SkillType.UltimateSkill.ToString(), (int)SkillCategory.Ultimate, (int)DamageType.Hybrid, null, null, null },</t>
  </si>
  <si>
    <t>{ 164, null, null, "Ancient Instinct", "Enter a feral trance, unleash your full potential.", 5, 10, 47, 12, (int)TargetType.SingleEnemy, SkillType.UltimateSkill.ToString(), (int)SkillCategory.Ultimate, (int)DamageType.Hybrid, null, null, null },</t>
  </si>
  <si>
    <t>{ 165, null, null, "Dark Pact", "Call upon the greater demon you serve and unleash hell.", 5, 10, 54, 14, (int)TargetType.SingleEnemy, SkillType.UltimateSkill.ToString(), (int)SkillCategory.Ultimate, (int)DamageType.Hybrid, null, null, null },</t>
  </si>
  <si>
    <t>{ 166, null, null, "Adrenal Boost", "Momentarily increases your attack.", 3, 5, 5, 7, (int)TargetType.Self, SkillType.SupportSkill.ToString(), (int)SkillCategory.Support, null, 3, (int)StatType.Attack, (int)SupportEffectType.Boost },</t>
  </si>
  <si>
    <t>{ 167, null, null, "Ironhide", "Temporarily hardens skin to increase defense.", 3, 6, 6, 8, (int)TargetType.Self, SkillType.SupportSkill.ToString(), (int)SkillCategory.Support, null, 3, (int)StatType.Defense, (int)SupportEffectType.Boost },</t>
  </si>
  <si>
    <t>{ 168, null, null, "Focused Mind", "Raises magic power through deep concentration.", 2, 4, 4, 5, (int)TargetType.Self, SkillType.SupportSkill.ToString(), (int)SkillCategory.Support, null, 2, (int)StatType.Magic, (int)SupportEffectType.Boost },</t>
  </si>
  <si>
    <t>{ 169, null, null, "Shield Break", "Reduces the target's physical defense.", 7, 13, 13, 17, (int)TargetType.SingleEnemy, SkillType.SupportSkill.ToString(), (int)SkillCategory.Support, null, 5, (int)StatType.Defense, (int)SupportEffectType.Reduce },</t>
  </si>
  <si>
    <t>{ 170, null, null, "Arcane Drain", "Weakens the target’s magical resistance.", 8, 16, 16, 21, (int)TargetType.SingleEnemy, SkillType.SupportSkill.ToString(), (int)SkillCategory.Support, null, 5, (int)StatType.Resistance, (int)SupportEffectType.Reduce },</t>
  </si>
  <si>
    <t>{ 171, null, null, "Vigor Surge", "Surge of health energizes the body.", 3, 5, 5, 7, (int)TargetType.Self, SkillType.SupportSkill.ToString(), (int)SkillCategory.Support, null, 3, (int)StatType.Health, (int)SupportEffectType.Boost },</t>
  </si>
  <si>
    <t>{ 172, null, null, "Sharpen Claws", "Attack power increases with honed edges.", 4, 8, 8, 10, (int)TargetType.Self, SkillType.SupportSkill.ToString(), (int)SkillCategory.Support, null, 4, (int)StatType.Attack, (int)SupportEffectType.Boost },</t>
  </si>
  <si>
    <t>{ 173, null, null, "Mental Shackles", "Suppresses enemy magic.", 2, 3, 3, 4, (int)TargetType.SingleEnemy, SkillType.SupportSkill.ToString(), (int)SkillCategory.Support, null, 2, (int)StatType.Magic, (int)SupportEffectType.Reduce },</t>
  </si>
  <si>
    <t>{ 174, null, null, "Stone Skin", "Physical defense greatly improves.", 3, 6, 6, 8, (int)TargetType.Self, SkillType.SupportSkill.ToString(), (int)SkillCategory.Support, null, 3, (int)StatType.Defense, (int)SupportEffectType.Boost },</t>
  </si>
  <si>
    <t>{ 175, null, null, "Mind Fog", "Reduces target’s magic resistance.", 2, 3, 3, 4, (int)TargetType.SingleEnemy, SkillType.SupportSkill.ToString(), (int)SkillCategory.Support, null, 2, (int)StatType.Resistance, (int)SupportEffectType.Reduce },</t>
  </si>
  <si>
    <t>{ 176, null, null, "Overcharge", "Greatly boosts magic temporarily.", 7, 13, 13, 17, (int)TargetType.Self, SkillType.SupportSkill.ToString(), (int)SkillCategory.Support, null, 5, (int)StatType.Magic, (int)SupportEffectType.Boost },</t>
  </si>
  <si>
    <t>{ 177, null, null, "Rage Howl", "Raises attack power and intimidates foes.", 6, 12, 12, 16, (int)TargetType.Self, SkillType.SupportSkill.ToString(), (int)SkillCategory.Support, null, 5, (int)StatType.Attack, (int)SupportEffectType.Boost },</t>
  </si>
  <si>
    <t>{ 178, null, null, "Armor Melt", "Reduces enemy defense significantly.", 4, 7, 7, 9, (int)TargetType.SingleEnemy, SkillType.SupportSkill.ToString(), (int)SkillCategory.Support, null, 4, (int)StatType.Defense, (int)SupportEffectType.Reduce },</t>
  </si>
  <si>
    <t>{ 179, null, null, "Phase Step", "Boosts speed with temporal magic.", 3, 5, 5, 7, (int)TargetType.Self, SkillType.SupportSkill.ToString(), (int)SkillCategory.Support, null, 3, (int)StatType.Speed, (int)SupportEffectType.Boost },</t>
  </si>
  <si>
    <t>{ 180, null, null, "Chill Veil", "Slows enemy movements.", 4, 7, 7, 9, (int)TargetType.SingleEnemy, SkillType.SupportSkill.ToString(), (int)SkillCategory.Support, null, 4, (int)StatType.Speed, (int)SupportEffectType.Reduce },</t>
  </si>
  <si>
    <t>{ 181, null, null, "Lifebloom", "Health regenerates for a short time.", 5, 9, 9, 12, (int)TargetType.Self, SkillType.SupportSkill.ToString(), (int)SkillCategory.Support, null, 5, (int)StatType.Health, (int)SupportEffectType.Boost },</t>
  </si>
  <si>
    <t>{ 182, null, null, "Desolation Mark", "Reduces enemy attack slightly.", 3, 6, 6, 8, (int)TargetType.SingleEnemy, SkillType.SupportSkill.ToString(), (int)SkillCategory.Support, null, 3, (int)StatType.Attack, (int)SupportEffectType.Reduce },</t>
  </si>
  <si>
    <t>{ 183, null, null, "Titan Skin", "Massively boosts defense.", 6, 11, 11, 14, (int)TargetType.Self, SkillType.SupportSkill.ToString(), (int)SkillCategory.Support, null, 5, (int)StatType.Defense, (int)SupportEffectType.Boost },</t>
  </si>
  <si>
    <t>{ 184, null, null, "Stasis Bind", "Greatly slows the enemy.", 6, 11, 11, 14, (int)TargetType.SingleEnemy, SkillType.SupportSkill.ToString(), (int)SkillCategory.Support, null, 5, (int)StatType.Speed, (int)SupportEffectType.Reduce },</t>
  </si>
  <si>
    <t>{ 185, null, null, "Spellflux", "Reduces enemy magic output significantly.", 7, 13, 13, 17, (int)TargetType.SingleEnemy, SkillType.SupportSkill.ToString(), (int)SkillCategory.Support, null, 5, (int)StatType.Magic, (int)SupportEffectType.Reduce },</t>
  </si>
  <si>
    <t>{ 186, null, 26, "Thousand Masks", "Unleash a storm of illusions, each striking with deadly precision.", 10, 10, 80, 12, (int)TargetType.SingleEnemy, SkillType.BossSkill.ToString(), (int)SkillCategory.Ultimate, (int)DamageType.Hybrid, null, null, null },</t>
  </si>
  <si>
    <t>{ 187, null, 27, "Soul Cataclysm", "Rend the battlefield asunder with necrotic force and cursed souls.", 10, 10, 85, 12, (int)TargetType.SingleEnemy, SkillType.BossSkill.ToString(), (int)SkillCategory.Ultimate, (int)DamageType.Hybrid, null, null, null },</t>
  </si>
  <si>
    <t>{ 188, null, 28, "Crimson Requiem", "Drain the blood and vitality of all enemies, healing yourself with their life force.", 10, 10, 75, 12, (int)TargetType.SingleEnemy, SkillType.BossSkill.ToString(), (int)SkillCategory.Ultimate, (int)DamageType.Hybrid, null, null, null },</t>
  </si>
  <si>
    <t>{ 189, null, 26, "Void Fang", "Sink fangs into the target, draining both health and light.", 9, 1, 94, 13, (int)TargetType.SingleEnemy, SkillType.MartialSkill.ToString(), (int)SkillCategory.Basic, (int)DamageType.Martial, null, null, null },</t>
  </si>
  <si>
    <t>{ 190, null, 26, "Foxfire Burst", "Launch an explosive orb of ghostly blue fire.", 7, 1, 69, 10, (int)TargetType.SingleEnemy, SkillType.MagicSkill.ToString(), (int)SkillCategory.Basic, (int)DamageType.Magical, null, null, null },</t>
  </si>
  <si>
    <t>{ 191, null, 26, "Shadow Mirage", "Strike from multiple illusory angles at once.", 9, 1, 92, 13, (int)TargetType.SingleEnemy, SkillType.MartialSkill.ToString(), (int)SkillCategory.Basic, (int)DamageType.Martial, null, null, null },</t>
  </si>
  <si>
    <t>{ 192, null, 26, "Night Curse", "Infuse the enemy with cursed magic that saps strength.", 9, 1, 92, 13, (int)TargetType.SingleEnemy, SkillType.MagicSkill.ToString(), (int)SkillCategory.Basic, (int)DamageType.Magical, null, null, null },</t>
  </si>
  <si>
    <t>{ 193, null, 26, "Howl of Dread", "Let out a piercing cry that disrupts the soul.", 7, 1, 66, 9, (int)TargetType.SingleEnemy, SkillType.MagicSkill.ToString(), (int)SkillCategory.Basic, (int)DamageType.Magical, null, null, null },</t>
  </si>
  <si>
    <t>{ 194, null, 27, "Necrotic Blast", "Unleash a blast of dark energy that erodes the target's life force.", 8, 1, 78, 11, (int)TargetType.SingleEnemy, SkillType.MagicSkill.ToString(), (int)SkillCategory.Basic, (int)DamageType.Magical, null, null, null },</t>
  </si>
  <si>
    <t>{ 195, null, 27, "Soul Leech", "Drain the very soul of the target, healing the lich for a portion of the damage dealt.", 7, 1, 71, 10, (int)TargetType.SingleEnemy, SkillType.MagicSkill.ToString(), (int)SkillCategory.Basic, (int)DamageType.Magical, null, null, null },</t>
  </si>
  <si>
    <t>{ 196, null, 27, "Withering Touch", "Strike with a touch that decays the target's flesh and spirit.", 9, 1, 92, 13, (int)TargetType.SingleEnemy, SkillType.MartialSkill.ToString(), (int)SkillCategory.Basic, (int)DamageType.Martial, null, null, null },</t>
  </si>
  <si>
    <t>{ 197, null, 27, "Death's Embrace", "Summon an ethereal hand to grasp the target, dealing dark damage over time.", 8, 1, 75, 11, (int)TargetType.SingleEnemy, SkillType.MagicSkill.ToString(), (int)SkillCategory.Basic, (int)DamageType.Magical, null, null, null },</t>
  </si>
  <si>
    <t>{ 198, null, 27, "Dark Convergence", "Gather the energies of the void to collapse on the enemy, dealing massive damage.", 9, 1, 86, 12, (int)TargetType.SingleEnemy, SkillType.MagicSkill.ToString(), (int)SkillCategory.Basic, (int)DamageType.Magical, null, null, null },</t>
  </si>
  <si>
    <t>{ 199, null, 28, "Blood Feast", "Drain the blood of your target, healing yourself for a portion of the damage dealt.", 9, 1, 94, 13, (int)TargetType.SingleEnemy, SkillType.MagicSkill.ToString(), (int)SkillCategory.Basic, (int)DamageType.Magical, null, null, null },</t>
  </si>
  <si>
    <t>{ 200, null, 28, "Crimson Fury", "Unleash a flurry of rapid strikes that tear into your opponent's flesh.", 7, 1, 69, 10, (int)TargetType.SingleEnemy, SkillType.MartialSkill.ToString(), (int)SkillCategory.Basic, (int)DamageType.Martial, null, null, null },</t>
  </si>
  <si>
    <t>{ 201, null, 28, "Vampiric Eclipse", "Call upon the darkness to shield you and deal damage to nearby enemies.", 8, 1, 82, 12, (int)TargetType.SingleEnemy, SkillType.MagicSkill.ToString(), (int)SkillCategory.Basic, (int)DamageType.Magical, null, null, null },</t>
  </si>
  <si>
    <t>{ 202, null, 28, "Sanguine Vortex", "Summon a vortex of blood and dark magic, pulling enemies toward you and dealing damage.", 8, 1, 80, 11, (int)TargetType.SingleEnemy, SkillType.MagicSkill.ToString(), (int)SkillCategory.Basic, (int)DamageType.Magical, null, null, null },</t>
  </si>
  <si>
    <t>{ 203, null, 28, "Night's Kiss", "Unleash a powerful burst of shadow magic that drains the life force of your target.", 8, 1, 80, 11, (int)TargetType.SingleEnemy, SkillType.MagicSkill.ToString(), (int)SkillCategory.Basic, (int)DamageType.Magical, null, null, null },</t>
  </si>
  <si>
    <t>{ 204, null, 26, "Eternal Trickery", "Reduce the target's defense, leaving them vulnerable to attacks.", 10, 1, 20, 26, (int)TargetType.SingleEnemy, SkillType.SupportSkill.ToString(), (int)SkillCategory.Support, null, 5, (int)StatType.Defense, (int)SupportEffectType.Reduce },</t>
  </si>
  <si>
    <t>{ 205, null, 26, "Illusionary Mist", "Create an illusionary mist that confuses enemies, reducing their accuracy.", 10, 1, 20, 26, (int)TargetType.SingleEnemy, SkillType.SupportSkill.ToString(), (int)SkillCategory.Support, null, 5, (int)StatType.Attack, (int)SupportEffectType.Reduce },</t>
  </si>
  <si>
    <t>{ 206, null, 26, "Vengeful Spirit", "Increase your attack power as you harness the energy of vengeful spirits.", 8, 1, 16, 21, (int)TargetType.Self, SkillType.SupportSkill.ToString(), (int)SkillCategory.Support, null, 5, (int)StatType.Attack, (int)SupportEffectType.Boost },</t>
  </si>
  <si>
    <t>{ 207, null, 27, "Necrotic Surge", "Buff your resistance to magical attacks, making you more durable against magic.", 7, 1, 14, 18, (int)TargetType.Self, SkillType.SupportSkill.ToString(), (int)SkillCategory.Support, null, 5, (int)StatType.Resistance, (int)SupportEffectType.Boost },</t>
  </si>
  <si>
    <t>{ 208, null, 27, "Curse of Decay", "Inflict a curse on an enemy, reducing their speed over time.", 10, 1, 19, 25, (int)TargetType.SingleEnemy, SkillType.SupportSkill.ToString(), (int)SkillCategory.Support, null, 5, (int)StatType.Speed, (int)SupportEffectType.Reduce },</t>
  </si>
  <si>
    <t>{ 209, null, 27, "Soul Drain", "Drain the life force from your enemies, healing yourself while reducing their health.", 9, 1, 18, 23, (int)TargetType.SingleEnemy, SkillType.SupportSkill.ToString(), (int)SkillCategory.Support, null, 5, (int)StatType.Health, (int)SupportEffectType.Reduce },</t>
  </si>
  <si>
    <t>{ 210, null, 28, "Blood Shield", "Create a shield that absorbs damage, granting you extra defense.", 7, 1, 14, 18, (int)TargetType.Self, SkillType.SupportSkill.ToString(), (int)SkillCategory.Support, null, 5, (int)StatType.Defense, (int)SupportEffectType.Boost },</t>
  </si>
  <si>
    <t>{ 211, null, 28, "Dark Blessing", "Enhance your attack power with the blessing of darkness, increasing damage dealt.", 8, 1, 16, 21, (int)TargetType.Self, SkillType.SupportSkill.ToString(), (int)SkillCategory.Support, null, 5, (int)StatType.Attack, (int)SupportEffectType.Boost },</t>
  </si>
  <si>
    <t>{ 212, null, 28, "Siphon Vitality", "Siphon the vitality from a nearby enemy, reducing their strength while restoring your own health.", 7, 1, 14, 18, (int)TargetType.SingleEnemy, SkillType.SupportSkill.ToString(), (int)SkillCategory.Support, null, 5, (int)StatType.Health, (int)SupportEffectType.Reduce }</t>
  </si>
  <si>
    <t>SupportEffect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</si>
</sst>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0" fillId="0" borderId="0" xfId="0" applyAlignment="1">
      <alignment vertical="center" wrapText="1"/>
    </xf>
    <xf numFmtId="0" fontId="1" fillId="0" borderId="0" xfId="0" applyFont="1" applyAlignment="1">
      <alignment horizontal="center" vertical="center" wrapText="1"/>
    </xf>
    <xf numFmtId="1" fontId="0" fillId="0" borderId="0" xfId="0" applyNumberFormat="1"/>
    <xf numFmtId="1"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C8E2F-93EA-487A-A80F-A05B306F4F13}">
  <dimension ref="A1:P520"/>
  <sheetViews>
    <sheetView workbookViewId="0">
      <selection activeCell="P118" sqref="P118:P179"/>
    </sheetView>
  </sheetViews>
  <sheetFormatPr defaultRowHeight="14.4" x14ac:dyDescent="0.3"/>
  <cols>
    <col min="1" max="1" width="4.6640625" bestFit="1" customWidth="1"/>
    <col min="2" max="2" width="33.6640625" bestFit="1" customWidth="1"/>
    <col min="3" max="3" width="91.21875" bestFit="1" customWidth="1"/>
    <col min="4" max="4" width="7.77734375" style="1" bestFit="1" customWidth="1"/>
    <col min="5" max="5" width="10.77734375" bestFit="1" customWidth="1"/>
    <col min="6" max="6" width="8.77734375" style="1" bestFit="1" customWidth="1"/>
    <col min="7" max="7" width="14.5546875" bestFit="1" customWidth="1"/>
    <col min="8" max="8" width="11.44140625" customWidth="1"/>
    <col min="9" max="9" width="13.44140625" bestFit="1" customWidth="1"/>
    <col min="10" max="10" width="18.33203125" bestFit="1" customWidth="1"/>
    <col min="11" max="11" width="15" bestFit="1" customWidth="1"/>
    <col min="12" max="12" width="12.109375" bestFit="1" customWidth="1"/>
    <col min="13" max="13" width="15" bestFit="1" customWidth="1"/>
    <col min="14" max="14" width="8.33203125" bestFit="1" customWidth="1"/>
    <col min="15" max="15" width="17.109375" bestFit="1" customWidth="1"/>
    <col min="16" max="16" width="183.88671875" customWidth="1"/>
  </cols>
  <sheetData>
    <row r="1" spans="1:16" x14ac:dyDescent="0.3">
      <c r="A1" t="s">
        <v>0</v>
      </c>
      <c r="B1" t="s">
        <v>1</v>
      </c>
      <c r="C1" t="s">
        <v>2</v>
      </c>
      <c r="D1" s="1" t="s">
        <v>3</v>
      </c>
      <c r="E1" t="s">
        <v>4</v>
      </c>
      <c r="F1" s="1" t="s">
        <v>5</v>
      </c>
      <c r="G1" t="s">
        <v>6</v>
      </c>
      <c r="H1" t="s">
        <v>7</v>
      </c>
      <c r="I1" t="s">
        <v>8</v>
      </c>
      <c r="J1" t="s">
        <v>9</v>
      </c>
      <c r="K1" t="s">
        <v>10</v>
      </c>
      <c r="L1" t="s">
        <v>11</v>
      </c>
      <c r="M1" t="s">
        <v>12</v>
      </c>
      <c r="N1" t="s">
        <v>355</v>
      </c>
      <c r="O1" t="s">
        <v>356</v>
      </c>
    </row>
    <row r="2" spans="1:16" x14ac:dyDescent="0.3">
      <c r="A2">
        <v>1</v>
      </c>
      <c r="B2" t="s">
        <v>30</v>
      </c>
      <c r="C2" t="s">
        <v>13</v>
      </c>
      <c r="D2" s="1">
        <f ca="1">ROUND(1.5 + ((I2 * G2) * 0.25) + (E2 * 0.1) + (G2 * 2) + (RAND() * 0.4 - 0.2), 2)</f>
        <v>5.65</v>
      </c>
      <c r="E2">
        <v>10</v>
      </c>
      <c r="F2" s="1">
        <v>3.62</v>
      </c>
      <c r="G2">
        <v>1</v>
      </c>
      <c r="H2" t="s">
        <v>21</v>
      </c>
      <c r="I2">
        <v>5</v>
      </c>
      <c r="J2" t="s">
        <v>24</v>
      </c>
      <c r="K2" t="s">
        <v>23</v>
      </c>
      <c r="L2" t="s">
        <v>23</v>
      </c>
      <c r="M2" t="s">
        <v>23</v>
      </c>
      <c r="N2" t="s">
        <v>23</v>
      </c>
      <c r="O2" t="s">
        <v>23</v>
      </c>
      <c r="P2" t="str">
        <f ca="1">_xlfn.CONCAT("{",A2, ", ", CHAR(34), B2, CHAR(34), ", ", CHAR(34), C2, CHAR(34), ", ", D2, ", ", E2, ", ", F2, ", ", G2, ", ", CHAR(34), H2, CHAR(34), ", ", I2, ", ", J2, ", ", K2, ", ", L2, ", ", M2, ", ", N2, ", ", O2, "},")</f>
        <v>{1, "Sword", "A basic sword with a couple knicks in it", 5.65, 10, 3.62, 1, "Weapon", 5, DamageType.Martial, null, null, null, null, null},</v>
      </c>
    </row>
    <row r="3" spans="1:16" x14ac:dyDescent="0.3">
      <c r="A3">
        <v>2</v>
      </c>
      <c r="B3" t="s">
        <v>31</v>
      </c>
      <c r="C3" t="s">
        <v>14</v>
      </c>
      <c r="D3" s="1">
        <f t="shared" ref="D3:D66" ca="1" si="0">ROUND(1.5 + ((I3 * G3) * 0.25) + (E3 * 0.1) + (G3 * 2) + (RAND() * 0.4 - 0.2), 2)</f>
        <v>5.21</v>
      </c>
      <c r="E3">
        <v>10</v>
      </c>
      <c r="F3" s="1">
        <v>3.77</v>
      </c>
      <c r="G3">
        <v>1</v>
      </c>
      <c r="H3" t="s">
        <v>21</v>
      </c>
      <c r="I3">
        <v>3</v>
      </c>
      <c r="J3" t="s">
        <v>24</v>
      </c>
      <c r="K3" t="s">
        <v>23</v>
      </c>
      <c r="L3" t="s">
        <v>23</v>
      </c>
      <c r="M3" t="s">
        <v>23</v>
      </c>
      <c r="N3" t="s">
        <v>23</v>
      </c>
      <c r="O3" t="s">
        <v>23</v>
      </c>
      <c r="P3" t="str">
        <f t="shared" ref="P3:P66" ca="1" si="1">_xlfn.CONCAT("{",A3, ", ", CHAR(34), B3, CHAR(34), ", ", CHAR(34), C3, CHAR(34), ", ", D3, ", ", E3, ", ", F3, ", ", G3, ", ", CHAR(34), H3, CHAR(34), ", ", I3, ", ", J3, ", ", K3, ", ", L3, ", ", M3, ", ", N3, ", ", O3, "},")</f>
        <v>{2, "Spear", "A basic spear that leaves splinters in your hands", 5.21, 10, 3.77, 1, "Weapon", 3, DamageType.Martial, null, null, null, null, null},</v>
      </c>
    </row>
    <row r="4" spans="1:16" x14ac:dyDescent="0.3">
      <c r="A4">
        <v>3</v>
      </c>
      <c r="B4" t="s">
        <v>32</v>
      </c>
      <c r="C4" t="s">
        <v>15</v>
      </c>
      <c r="D4" s="1">
        <f t="shared" ca="1" si="0"/>
        <v>5.45</v>
      </c>
      <c r="E4">
        <v>10</v>
      </c>
      <c r="F4" s="1">
        <v>3.78</v>
      </c>
      <c r="G4">
        <v>1</v>
      </c>
      <c r="H4" t="s">
        <v>21</v>
      </c>
      <c r="I4">
        <v>3</v>
      </c>
      <c r="J4" t="s">
        <v>24</v>
      </c>
      <c r="K4" t="s">
        <v>23</v>
      </c>
      <c r="L4" t="s">
        <v>23</v>
      </c>
      <c r="M4" t="s">
        <v>23</v>
      </c>
      <c r="N4" t="s">
        <v>23</v>
      </c>
      <c r="O4" t="s">
        <v>23</v>
      </c>
      <c r="P4" t="str">
        <f t="shared" ca="1" si="1"/>
        <v>{3, "Axe", "A basic axe that's a little top heavy", 5.45, 10, 3.78, 1, "Weapon", 3, DamageType.Martial, null, null, null, null, null},</v>
      </c>
    </row>
    <row r="5" spans="1:16" x14ac:dyDescent="0.3">
      <c r="A5">
        <v>4</v>
      </c>
      <c r="B5" t="s">
        <v>33</v>
      </c>
      <c r="C5" t="s">
        <v>16</v>
      </c>
      <c r="D5" s="1">
        <f t="shared" ca="1" si="0"/>
        <v>5.66</v>
      </c>
      <c r="E5">
        <v>10</v>
      </c>
      <c r="F5" s="1">
        <v>2.57</v>
      </c>
      <c r="G5">
        <v>1</v>
      </c>
      <c r="H5" t="s">
        <v>21</v>
      </c>
      <c r="I5">
        <v>5</v>
      </c>
      <c r="J5" t="s">
        <v>24</v>
      </c>
      <c r="K5" t="s">
        <v>23</v>
      </c>
      <c r="L5" t="s">
        <v>23</v>
      </c>
      <c r="M5" t="s">
        <v>23</v>
      </c>
      <c r="N5" t="s">
        <v>23</v>
      </c>
      <c r="O5" t="s">
        <v>23</v>
      </c>
      <c r="P5" t="str">
        <f t="shared" ca="1" si="1"/>
        <v>{4, "Bow", "A  basic bow with a fraying bowstring", 5.66, 10, 2.57, 1, "Weapon", 5, DamageType.Martial, null, null, null, null, null},</v>
      </c>
    </row>
    <row r="6" spans="1:16" x14ac:dyDescent="0.3">
      <c r="A6">
        <v>5</v>
      </c>
      <c r="B6" t="s">
        <v>34</v>
      </c>
      <c r="C6" t="s">
        <v>17</v>
      </c>
      <c r="D6" s="1">
        <f t="shared" ca="1" si="0"/>
        <v>5.43</v>
      </c>
      <c r="E6">
        <v>10</v>
      </c>
      <c r="F6" s="1">
        <v>4.3</v>
      </c>
      <c r="G6">
        <v>1</v>
      </c>
      <c r="H6" t="s">
        <v>21</v>
      </c>
      <c r="I6">
        <v>3</v>
      </c>
      <c r="J6" t="s">
        <v>25</v>
      </c>
      <c r="K6" t="s">
        <v>23</v>
      </c>
      <c r="L6" t="s">
        <v>23</v>
      </c>
      <c r="M6" t="s">
        <v>23</v>
      </c>
      <c r="N6" t="s">
        <v>23</v>
      </c>
      <c r="O6" t="s">
        <v>23</v>
      </c>
      <c r="P6" t="str">
        <f t="shared" ca="1" si="1"/>
        <v>{5, "Rod", "A basic rod with a gem that's probably fake", 5.43, 10, 4.3, 1, "Weapon", 3, DamageType.Magical, null, null, null, null, null},</v>
      </c>
    </row>
    <row r="7" spans="1:16" x14ac:dyDescent="0.3">
      <c r="A7">
        <v>6</v>
      </c>
      <c r="B7" t="s">
        <v>35</v>
      </c>
      <c r="C7" t="s">
        <v>18</v>
      </c>
      <c r="D7" s="1">
        <f t="shared" ca="1" si="0"/>
        <v>5.74</v>
      </c>
      <c r="E7">
        <v>10</v>
      </c>
      <c r="F7" s="1">
        <v>4.0999999999999996</v>
      </c>
      <c r="G7">
        <v>1</v>
      </c>
      <c r="H7" t="s">
        <v>21</v>
      </c>
      <c r="I7">
        <v>5</v>
      </c>
      <c r="J7" t="s">
        <v>25</v>
      </c>
      <c r="K7" t="s">
        <v>23</v>
      </c>
      <c r="L7" t="s">
        <v>23</v>
      </c>
      <c r="M7" t="s">
        <v>23</v>
      </c>
      <c r="N7" t="s">
        <v>23</v>
      </c>
      <c r="O7" t="s">
        <v>23</v>
      </c>
      <c r="P7" t="str">
        <f t="shared" ca="1" si="1"/>
        <v>{6, "Scepter", "A basic scepter that doesn't even make you feel regal", 5.74, 10, 4.1, 1, "Weapon", 5, DamageType.Magical, null, null, null, null, null},</v>
      </c>
    </row>
    <row r="8" spans="1:16" x14ac:dyDescent="0.3">
      <c r="A8">
        <v>7</v>
      </c>
      <c r="B8" t="s">
        <v>36</v>
      </c>
      <c r="C8" t="s">
        <v>19</v>
      </c>
      <c r="D8" s="1">
        <f t="shared" ca="1" si="0"/>
        <v>5.86</v>
      </c>
      <c r="E8">
        <v>10</v>
      </c>
      <c r="F8" s="1">
        <v>4.05</v>
      </c>
      <c r="G8">
        <v>1</v>
      </c>
      <c r="H8" t="s">
        <v>21</v>
      </c>
      <c r="I8">
        <v>5</v>
      </c>
      <c r="J8" t="s">
        <v>25</v>
      </c>
      <c r="K8" t="s">
        <v>23</v>
      </c>
      <c r="L8" t="s">
        <v>23</v>
      </c>
      <c r="M8" t="s">
        <v>23</v>
      </c>
      <c r="N8" t="s">
        <v>23</v>
      </c>
      <c r="O8" t="s">
        <v>23</v>
      </c>
      <c r="P8" t="str">
        <f t="shared" ca="1" si="1"/>
        <v>{7, "Staff", "A basic staff that looks more like a broom", 5.86, 10, 4.05, 1, "Weapon", 5, DamageType.Magical, null, null, null, null, null},</v>
      </c>
    </row>
    <row r="9" spans="1:16" x14ac:dyDescent="0.3">
      <c r="A9">
        <v>8</v>
      </c>
      <c r="B9" t="s">
        <v>37</v>
      </c>
      <c r="C9" t="s">
        <v>20</v>
      </c>
      <c r="D9" s="1">
        <f t="shared" ca="1" si="0"/>
        <v>5.42</v>
      </c>
      <c r="E9">
        <v>10</v>
      </c>
      <c r="F9" s="1">
        <v>3.2</v>
      </c>
      <c r="G9">
        <v>1</v>
      </c>
      <c r="H9" t="s">
        <v>21</v>
      </c>
      <c r="I9">
        <v>4</v>
      </c>
      <c r="J9" t="s">
        <v>25</v>
      </c>
      <c r="K9" t="s">
        <v>23</v>
      </c>
      <c r="L9" t="s">
        <v>23</v>
      </c>
      <c r="M9" t="s">
        <v>23</v>
      </c>
      <c r="N9" t="s">
        <v>23</v>
      </c>
      <c r="O9" t="s">
        <v>23</v>
      </c>
      <c r="P9" t="str">
        <f t="shared" ca="1" si="1"/>
        <v>{8, "Wand", "A basic wand that's really just a stick from off the ground", 5.42, 10, 3.2, 1, "Weapon", 4, DamageType.Magical, null, null, null, null, null},</v>
      </c>
    </row>
    <row r="10" spans="1:16" x14ac:dyDescent="0.3">
      <c r="A10">
        <v>9</v>
      </c>
      <c r="B10" t="s">
        <v>39</v>
      </c>
      <c r="C10" t="s">
        <v>40</v>
      </c>
      <c r="D10" s="1">
        <f t="shared" ca="1" si="0"/>
        <v>17.86</v>
      </c>
      <c r="E10">
        <v>7</v>
      </c>
      <c r="F10" s="1">
        <f ca="1">ROUND(RAND() + 5.5, 2)</f>
        <v>5.9</v>
      </c>
      <c r="G10">
        <v>3</v>
      </c>
      <c r="H10" t="s">
        <v>21</v>
      </c>
      <c r="I10">
        <f ca="1">RANDBETWEEN(10,14)</f>
        <v>13</v>
      </c>
      <c r="J10" t="s">
        <v>24</v>
      </c>
      <c r="K10" t="s">
        <v>23</v>
      </c>
      <c r="L10" t="s">
        <v>23</v>
      </c>
      <c r="M10" t="s">
        <v>23</v>
      </c>
      <c r="N10" t="s">
        <v>23</v>
      </c>
      <c r="O10" t="s">
        <v>23</v>
      </c>
      <c r="P10" t="str">
        <f t="shared" ca="1" si="1"/>
        <v>{9, "Falchion", " A single-edged chopping sword.", 17.86, 7, 5.9, 3, "Weapon", 13, DamageType.Martial, null, null, null, null, null},</v>
      </c>
    </row>
    <row r="11" spans="1:16" x14ac:dyDescent="0.3">
      <c r="A11">
        <v>10</v>
      </c>
      <c r="B11" t="s">
        <v>41</v>
      </c>
      <c r="C11" t="s">
        <v>42</v>
      </c>
      <c r="D11" s="1">
        <f t="shared" ca="1" si="0"/>
        <v>17.93</v>
      </c>
      <c r="E11">
        <v>5</v>
      </c>
      <c r="F11" s="1">
        <f t="shared" ref="F11:F26" ca="1" si="2">ROUND(RAND() + 5.5, 2)</f>
        <v>6.42</v>
      </c>
      <c r="G11">
        <v>3</v>
      </c>
      <c r="H11" t="s">
        <v>21</v>
      </c>
      <c r="I11">
        <f t="shared" ref="I11:I26" ca="1" si="3">RANDBETWEEN(10,14)</f>
        <v>13</v>
      </c>
      <c r="J11" t="s">
        <v>24</v>
      </c>
      <c r="K11" t="s">
        <v>23</v>
      </c>
      <c r="L11" t="s">
        <v>23</v>
      </c>
      <c r="M11" t="s">
        <v>23</v>
      </c>
      <c r="N11" t="s">
        <v>23</v>
      </c>
      <c r="O11" t="s">
        <v>23</v>
      </c>
      <c r="P11" t="str">
        <f t="shared" ca="1" si="1"/>
        <v>{10, "Cutlass", "A curved blade ideal for close combat.", 17.93, 5, 6.42, 3, "Weapon", 13, DamageType.Martial, null, null, null, null, null},</v>
      </c>
    </row>
    <row r="12" spans="1:16" x14ac:dyDescent="0.3">
      <c r="A12">
        <v>11</v>
      </c>
      <c r="B12" t="s">
        <v>43</v>
      </c>
      <c r="C12" t="s">
        <v>44</v>
      </c>
      <c r="D12" s="1">
        <f t="shared" ca="1" si="0"/>
        <v>18.399999999999999</v>
      </c>
      <c r="E12">
        <v>6</v>
      </c>
      <c r="F12" s="1">
        <f t="shared" ca="1" si="2"/>
        <v>6.21</v>
      </c>
      <c r="G12">
        <v>3</v>
      </c>
      <c r="H12" t="s">
        <v>21</v>
      </c>
      <c r="I12">
        <f t="shared" ca="1" si="3"/>
        <v>14</v>
      </c>
      <c r="J12" t="s">
        <v>24</v>
      </c>
      <c r="K12" t="s">
        <v>23</v>
      </c>
      <c r="L12" t="s">
        <v>23</v>
      </c>
      <c r="M12" t="s">
        <v>23</v>
      </c>
      <c r="N12" t="s">
        <v>23</v>
      </c>
      <c r="O12" t="s">
        <v>23</v>
      </c>
      <c r="P12" t="str">
        <f t="shared" ca="1" si="1"/>
        <v>{11, "Spatha", "A long, straight Roman sword.", 18.4, 6, 6.21, 3, "Weapon", 14, DamageType.Martial, null, null, null, null, null},</v>
      </c>
    </row>
    <row r="13" spans="1:16" x14ac:dyDescent="0.3">
      <c r="A13">
        <v>12</v>
      </c>
      <c r="B13" t="s">
        <v>119</v>
      </c>
      <c r="C13" t="s">
        <v>63</v>
      </c>
      <c r="D13" s="1">
        <f t="shared" ca="1" si="0"/>
        <v>16.350000000000001</v>
      </c>
      <c r="E13">
        <v>6</v>
      </c>
      <c r="F13" s="1">
        <f t="shared" ca="1" si="2"/>
        <v>6.35</v>
      </c>
      <c r="G13">
        <v>3</v>
      </c>
      <c r="H13" t="s">
        <v>21</v>
      </c>
      <c r="I13">
        <f t="shared" ca="1" si="3"/>
        <v>11</v>
      </c>
      <c r="J13" t="s">
        <v>24</v>
      </c>
      <c r="K13" t="s">
        <v>23</v>
      </c>
      <c r="L13" t="s">
        <v>23</v>
      </c>
      <c r="M13" t="s">
        <v>23</v>
      </c>
      <c r="N13" t="s">
        <v>23</v>
      </c>
      <c r="O13" t="s">
        <v>23</v>
      </c>
      <c r="P13" t="str">
        <f t="shared" ca="1" si="1"/>
        <v>{12, "Javelin", "A light throwing spear, great for ranged attacks.", 16.35, 6, 6.35, 3, "Weapon", 11, DamageType.Martial, null, null, null, null, null},</v>
      </c>
    </row>
    <row r="14" spans="1:16" x14ac:dyDescent="0.3">
      <c r="A14">
        <v>13</v>
      </c>
      <c r="B14" t="s">
        <v>120</v>
      </c>
      <c r="C14" t="s">
        <v>64</v>
      </c>
      <c r="D14" s="1">
        <f t="shared" ca="1" si="0"/>
        <v>17.47</v>
      </c>
      <c r="E14">
        <v>9</v>
      </c>
      <c r="F14" s="1">
        <f t="shared" ca="1" si="2"/>
        <v>6.31</v>
      </c>
      <c r="G14">
        <v>3</v>
      </c>
      <c r="H14" t="s">
        <v>21</v>
      </c>
      <c r="I14">
        <f t="shared" ca="1" si="3"/>
        <v>12</v>
      </c>
      <c r="J14" t="s">
        <v>24</v>
      </c>
      <c r="K14" t="s">
        <v>23</v>
      </c>
      <c r="L14" t="s">
        <v>23</v>
      </c>
      <c r="M14" t="s">
        <v>23</v>
      </c>
      <c r="N14" t="s">
        <v>23</v>
      </c>
      <c r="O14" t="s">
        <v>23</v>
      </c>
      <c r="P14" t="str">
        <f t="shared" ca="1" si="1"/>
        <v>{13, "Boar Spear", "A stout spear with a crossbar to stop charging foes.", 17.47, 9, 6.31, 3, "Weapon", 12, DamageType.Martial, null, null, null, null, null},</v>
      </c>
    </row>
    <row r="15" spans="1:16" x14ac:dyDescent="0.3">
      <c r="A15">
        <v>14</v>
      </c>
      <c r="B15" t="s">
        <v>121</v>
      </c>
      <c r="C15" t="s">
        <v>65</v>
      </c>
      <c r="D15" s="1">
        <f t="shared" ca="1" si="0"/>
        <v>16.61</v>
      </c>
      <c r="E15">
        <v>8</v>
      </c>
      <c r="F15" s="1">
        <f t="shared" ca="1" si="2"/>
        <v>5.63</v>
      </c>
      <c r="G15">
        <v>3</v>
      </c>
      <c r="H15" t="s">
        <v>21</v>
      </c>
      <c r="I15">
        <f t="shared" ca="1" si="3"/>
        <v>11</v>
      </c>
      <c r="J15" t="s">
        <v>24</v>
      </c>
      <c r="K15" t="s">
        <v>23</v>
      </c>
      <c r="L15" t="s">
        <v>23</v>
      </c>
      <c r="M15" t="s">
        <v>23</v>
      </c>
      <c r="N15" t="s">
        <v>23</v>
      </c>
      <c r="O15" t="s">
        <v>23</v>
      </c>
      <c r="P15" t="str">
        <f t="shared" ca="1" si="1"/>
        <v>{14, "Leaf-Blade Spear", "A broad-headed spear, balanced for versatility.", 16.61, 8, 5.63, 3, "Weapon", 11, DamageType.Martial, null, null, null, null, null},</v>
      </c>
    </row>
    <row r="16" spans="1:16" x14ac:dyDescent="0.3">
      <c r="A16">
        <v>15</v>
      </c>
      <c r="B16" t="s">
        <v>122</v>
      </c>
      <c r="C16" t="s">
        <v>66</v>
      </c>
      <c r="D16" s="1">
        <f t="shared" ca="1" si="0"/>
        <v>17.170000000000002</v>
      </c>
      <c r="E16">
        <v>8</v>
      </c>
      <c r="F16" s="1">
        <f t="shared" ca="1" si="2"/>
        <v>5.51</v>
      </c>
      <c r="G16">
        <v>3</v>
      </c>
      <c r="H16" t="s">
        <v>21</v>
      </c>
      <c r="I16">
        <f t="shared" ca="1" si="3"/>
        <v>12</v>
      </c>
      <c r="J16" t="s">
        <v>24</v>
      </c>
      <c r="K16" t="s">
        <v>23</v>
      </c>
      <c r="L16" t="s">
        <v>23</v>
      </c>
      <c r="M16" t="s">
        <v>23</v>
      </c>
      <c r="N16" t="s">
        <v>23</v>
      </c>
      <c r="O16" t="s">
        <v>23</v>
      </c>
      <c r="P16" t="str">
        <f t="shared" ca="1" si="1"/>
        <v>{15, "Hatchet", "A lightweight, one-handed axe useful for quick strikes.", 17.17, 8, 5.51, 3, "Weapon", 12, DamageType.Martial, null, null, null, null, null},</v>
      </c>
    </row>
    <row r="17" spans="1:16" x14ac:dyDescent="0.3">
      <c r="A17">
        <v>16</v>
      </c>
      <c r="B17" t="s">
        <v>123</v>
      </c>
      <c r="C17" t="s">
        <v>67</v>
      </c>
      <c r="D17" s="1">
        <f t="shared" ca="1" si="0"/>
        <v>16.5</v>
      </c>
      <c r="E17">
        <v>9</v>
      </c>
      <c r="F17" s="1">
        <f t="shared" ca="1" si="2"/>
        <v>6.48</v>
      </c>
      <c r="G17">
        <v>3</v>
      </c>
      <c r="H17" t="s">
        <v>21</v>
      </c>
      <c r="I17">
        <f t="shared" ca="1" si="3"/>
        <v>11</v>
      </c>
      <c r="J17" t="s">
        <v>24</v>
      </c>
      <c r="K17" t="s">
        <v>23</v>
      </c>
      <c r="L17" t="s">
        <v>23</v>
      </c>
      <c r="M17" t="s">
        <v>23</v>
      </c>
      <c r="N17" t="s">
        <v>23</v>
      </c>
      <c r="O17" t="s">
        <v>23</v>
      </c>
      <c r="P17" t="str">
        <f t="shared" ca="1" si="1"/>
        <v>{16, "Woodcutter’s Axe", "Heavier than a hatchet, practical and robust.", 16.5, 9, 6.48, 3, "Weapon", 11, DamageType.Martial, null, null, null, null, null},</v>
      </c>
    </row>
    <row r="18" spans="1:16" x14ac:dyDescent="0.3">
      <c r="A18">
        <v>17</v>
      </c>
      <c r="B18" t="s">
        <v>124</v>
      </c>
      <c r="C18" t="s">
        <v>68</v>
      </c>
      <c r="D18" s="1">
        <f t="shared" ca="1" si="0"/>
        <v>18.14</v>
      </c>
      <c r="E18">
        <v>9</v>
      </c>
      <c r="F18" s="1">
        <f t="shared" ca="1" si="2"/>
        <v>6.12</v>
      </c>
      <c r="G18">
        <v>3</v>
      </c>
      <c r="H18" t="s">
        <v>21</v>
      </c>
      <c r="I18">
        <f t="shared" ca="1" si="3"/>
        <v>13</v>
      </c>
      <c r="J18" t="s">
        <v>24</v>
      </c>
      <c r="K18" t="s">
        <v>23</v>
      </c>
      <c r="L18" t="s">
        <v>23</v>
      </c>
      <c r="M18" t="s">
        <v>23</v>
      </c>
      <c r="N18" t="s">
        <v>23</v>
      </c>
      <c r="O18" t="s">
        <v>23</v>
      </c>
      <c r="P18" t="str">
        <f t="shared" ca="1" si="1"/>
        <v>{17, "Blacksmith’s Hammer", "A sturdy, blunt weapon originally meant for forging.", 18.14, 9, 6.12, 3, "Weapon", 13, DamageType.Martial, null, null, null, null, null},</v>
      </c>
    </row>
    <row r="19" spans="1:16" x14ac:dyDescent="0.3">
      <c r="A19">
        <v>18</v>
      </c>
      <c r="B19" t="s">
        <v>125</v>
      </c>
      <c r="C19" t="s">
        <v>69</v>
      </c>
      <c r="D19" s="1">
        <f t="shared" ca="1" si="0"/>
        <v>15.71</v>
      </c>
      <c r="E19">
        <v>7</v>
      </c>
      <c r="F19" s="1">
        <f t="shared" ca="1" si="2"/>
        <v>6.13</v>
      </c>
      <c r="G19">
        <v>3</v>
      </c>
      <c r="H19" t="s">
        <v>21</v>
      </c>
      <c r="I19">
        <f t="shared" ca="1" si="3"/>
        <v>10</v>
      </c>
      <c r="J19" t="s">
        <v>24</v>
      </c>
      <c r="K19" t="s">
        <v>23</v>
      </c>
      <c r="L19" t="s">
        <v>23</v>
      </c>
      <c r="M19" t="s">
        <v>23</v>
      </c>
      <c r="N19" t="s">
        <v>23</v>
      </c>
      <c r="O19" t="s">
        <v>23</v>
      </c>
      <c r="P19" t="str">
        <f t="shared" ca="1" si="1"/>
        <v>{18, "Shortbow", "Compact and fast, ideal for quick, close-range shots.", 15.71, 7, 6.13, 3, "Weapon", 10, DamageType.Martial, null, null, null, null, null},</v>
      </c>
    </row>
    <row r="20" spans="1:16" x14ac:dyDescent="0.3">
      <c r="A20">
        <v>19</v>
      </c>
      <c r="B20" t="s">
        <v>126</v>
      </c>
      <c r="C20" t="s">
        <v>70</v>
      </c>
      <c r="D20" s="1">
        <f t="shared" ca="1" si="0"/>
        <v>18.54</v>
      </c>
      <c r="E20">
        <v>6</v>
      </c>
      <c r="F20" s="1">
        <f t="shared" ca="1" si="2"/>
        <v>6.16</v>
      </c>
      <c r="G20">
        <v>3</v>
      </c>
      <c r="H20" t="s">
        <v>21</v>
      </c>
      <c r="I20">
        <f t="shared" ca="1" si="3"/>
        <v>14</v>
      </c>
      <c r="J20" t="s">
        <v>24</v>
      </c>
      <c r="K20" t="s">
        <v>23</v>
      </c>
      <c r="L20" t="s">
        <v>23</v>
      </c>
      <c r="M20" t="s">
        <v>23</v>
      </c>
      <c r="N20" t="s">
        <v>23</v>
      </c>
      <c r="O20" t="s">
        <v>23</v>
      </c>
      <c r="P20" t="str">
        <f t="shared" ca="1" si="1"/>
        <v>{19, "Hunting Bow", "A simple wooden bow used for survival and tracking prey.", 18.54, 6, 6.16, 3, "Weapon", 14, DamageType.Martial, null, null, null, null, null},</v>
      </c>
    </row>
    <row r="21" spans="1:16" x14ac:dyDescent="0.3">
      <c r="A21">
        <v>20</v>
      </c>
      <c r="B21" t="s">
        <v>127</v>
      </c>
      <c r="C21" t="s">
        <v>71</v>
      </c>
      <c r="D21" s="1">
        <f t="shared" ca="1" si="0"/>
        <v>15.53</v>
      </c>
      <c r="E21">
        <v>7</v>
      </c>
      <c r="F21" s="1">
        <f t="shared" ca="1" si="2"/>
        <v>6.22</v>
      </c>
      <c r="G21">
        <v>3</v>
      </c>
      <c r="H21" t="s">
        <v>21</v>
      </c>
      <c r="I21">
        <f t="shared" ca="1" si="3"/>
        <v>10</v>
      </c>
      <c r="J21" t="s">
        <v>24</v>
      </c>
      <c r="K21" t="s">
        <v>23</v>
      </c>
      <c r="L21" t="s">
        <v>23</v>
      </c>
      <c r="M21" t="s">
        <v>23</v>
      </c>
      <c r="N21" t="s">
        <v>23</v>
      </c>
      <c r="O21" t="s">
        <v>23</v>
      </c>
      <c r="P21" t="str">
        <f t="shared" ca="1" si="1"/>
        <v>{20, "Slingbow", "A primitive bow-sling hybrid for light, arcing shots.", 15.53, 7, 6.22, 3, "Weapon", 10, DamageType.Martial, null, null, null, null, null},</v>
      </c>
    </row>
    <row r="22" spans="1:16" x14ac:dyDescent="0.3">
      <c r="A22">
        <v>21</v>
      </c>
      <c r="B22" t="s">
        <v>128</v>
      </c>
      <c r="C22" t="s">
        <v>72</v>
      </c>
      <c r="D22" s="1">
        <f t="shared" ca="1" si="0"/>
        <v>18.07</v>
      </c>
      <c r="E22">
        <v>8</v>
      </c>
      <c r="F22" s="1">
        <f t="shared" ca="1" si="2"/>
        <v>5.82</v>
      </c>
      <c r="G22">
        <v>3</v>
      </c>
      <c r="H22" t="s">
        <v>21</v>
      </c>
      <c r="I22">
        <f t="shared" ca="1" si="3"/>
        <v>13</v>
      </c>
      <c r="J22" t="s">
        <v>25</v>
      </c>
      <c r="K22" t="s">
        <v>23</v>
      </c>
      <c r="L22" t="s">
        <v>23</v>
      </c>
      <c r="M22" t="s">
        <v>23</v>
      </c>
      <c r="N22" t="s">
        <v>23</v>
      </c>
      <c r="O22" t="s">
        <v>23</v>
      </c>
      <c r="P22" t="str">
        <f t="shared" ca="1" si="1"/>
        <v>{21, "Willow Wand", "A slender wand crafted from willow, responsive to healing or water magic.", 18.07, 8, 5.82, 3, "Weapon", 13, DamageType.Magical, null, null, null, null, null},</v>
      </c>
    </row>
    <row r="23" spans="1:16" x14ac:dyDescent="0.3">
      <c r="A23">
        <v>22</v>
      </c>
      <c r="B23" t="s">
        <v>129</v>
      </c>
      <c r="C23" t="s">
        <v>73</v>
      </c>
      <c r="D23" s="1">
        <f t="shared" ca="1" si="0"/>
        <v>17.98</v>
      </c>
      <c r="E23">
        <v>7</v>
      </c>
      <c r="F23" s="1">
        <f t="shared" ca="1" si="2"/>
        <v>6.17</v>
      </c>
      <c r="G23">
        <v>3</v>
      </c>
      <c r="H23" t="s">
        <v>21</v>
      </c>
      <c r="I23">
        <f t="shared" ca="1" si="3"/>
        <v>13</v>
      </c>
      <c r="J23" t="s">
        <v>25</v>
      </c>
      <c r="K23" t="s">
        <v>23</v>
      </c>
      <c r="L23" t="s">
        <v>23</v>
      </c>
      <c r="M23" t="s">
        <v>23</v>
      </c>
      <c r="N23" t="s">
        <v>23</v>
      </c>
      <c r="O23" t="s">
        <v>23</v>
      </c>
      <c r="P23" t="str">
        <f t="shared" ca="1" si="1"/>
        <v>{22, "Apprentice’s Rod", "A basic rod carved with beginner runes, used in training.", 17.98, 7, 6.17, 3, "Weapon", 13, DamageType.Magical, null, null, null, null, null},</v>
      </c>
    </row>
    <row r="24" spans="1:16" x14ac:dyDescent="0.3">
      <c r="A24">
        <v>23</v>
      </c>
      <c r="B24" t="s">
        <v>130</v>
      </c>
      <c r="C24" t="s">
        <v>74</v>
      </c>
      <c r="D24" s="1">
        <f t="shared" ca="1" si="0"/>
        <v>17.11</v>
      </c>
      <c r="E24">
        <v>8</v>
      </c>
      <c r="F24" s="1">
        <f t="shared" ca="1" si="2"/>
        <v>5.63</v>
      </c>
      <c r="G24">
        <v>3</v>
      </c>
      <c r="H24" t="s">
        <v>21</v>
      </c>
      <c r="I24">
        <f t="shared" ca="1" si="3"/>
        <v>12</v>
      </c>
      <c r="J24" t="s">
        <v>25</v>
      </c>
      <c r="K24" t="s">
        <v>23</v>
      </c>
      <c r="L24" t="s">
        <v>23</v>
      </c>
      <c r="M24" t="s">
        <v>23</v>
      </c>
      <c r="N24" t="s">
        <v>23</v>
      </c>
      <c r="O24" t="s">
        <v>23</v>
      </c>
      <c r="P24" t="str">
        <f t="shared" ca="1" si="1"/>
        <v>{23, "Glimmering Scepter", "A polished silver scepter that faintly glows in moonlight.", 17.11, 8, 5.63, 3, "Weapon", 12, DamageType.Magical, null, null, null, null, null},</v>
      </c>
    </row>
    <row r="25" spans="1:16" x14ac:dyDescent="0.3">
      <c r="A25">
        <v>24</v>
      </c>
      <c r="B25" t="s">
        <v>131</v>
      </c>
      <c r="C25" t="s">
        <v>75</v>
      </c>
      <c r="D25" s="1">
        <f t="shared" ca="1" si="0"/>
        <v>17.73</v>
      </c>
      <c r="E25">
        <v>5</v>
      </c>
      <c r="F25" s="1">
        <f t="shared" ca="1" si="2"/>
        <v>5.65</v>
      </c>
      <c r="G25">
        <v>3</v>
      </c>
      <c r="H25" t="s">
        <v>21</v>
      </c>
      <c r="I25">
        <f t="shared" ca="1" si="3"/>
        <v>13</v>
      </c>
      <c r="J25" t="s">
        <v>25</v>
      </c>
      <c r="K25" t="s">
        <v>23</v>
      </c>
      <c r="L25" t="s">
        <v>23</v>
      </c>
      <c r="M25" t="s">
        <v>23</v>
      </c>
      <c r="N25" t="s">
        <v>23</v>
      </c>
      <c r="O25" t="s">
        <v>23</v>
      </c>
      <c r="P25" t="str">
        <f t="shared" ca="1" si="1"/>
        <v>{24, "Driftwood Staff", "A crooked staff of sea-worn wood, favored by coastal mages.", 17.73, 5, 5.65, 3, "Weapon", 13, DamageType.Magical, null, null, null, null, null},</v>
      </c>
    </row>
    <row r="26" spans="1:16" x14ac:dyDescent="0.3">
      <c r="A26">
        <v>25</v>
      </c>
      <c r="B26" t="s">
        <v>132</v>
      </c>
      <c r="C26" t="s">
        <v>76</v>
      </c>
      <c r="D26" s="1">
        <f t="shared" ca="1" si="0"/>
        <v>18.39</v>
      </c>
      <c r="E26">
        <v>5</v>
      </c>
      <c r="F26" s="1">
        <f t="shared" ca="1" si="2"/>
        <v>5.91</v>
      </c>
      <c r="G26">
        <v>3</v>
      </c>
      <c r="H26" t="s">
        <v>21</v>
      </c>
      <c r="I26">
        <f t="shared" ca="1" si="3"/>
        <v>14</v>
      </c>
      <c r="J26" t="s">
        <v>25</v>
      </c>
      <c r="K26" t="s">
        <v>23</v>
      </c>
      <c r="L26" t="s">
        <v>23</v>
      </c>
      <c r="M26" t="s">
        <v>23</v>
      </c>
      <c r="N26" t="s">
        <v>23</v>
      </c>
      <c r="O26" t="s">
        <v>23</v>
      </c>
      <c r="P26" t="str">
        <f t="shared" ca="1" si="1"/>
        <v>{25, "Sparkwand", "Flickers with small sparks; ideal for novice evocation magic.", 18.39, 5, 5.91, 3, "Weapon", 14, DamageType.Magical, null, null, null, null, null},</v>
      </c>
    </row>
    <row r="27" spans="1:16" x14ac:dyDescent="0.3">
      <c r="A27">
        <v>26</v>
      </c>
      <c r="B27" t="s">
        <v>57</v>
      </c>
      <c r="C27" t="s">
        <v>58</v>
      </c>
      <c r="D27" s="1">
        <f t="shared" ca="1" si="0"/>
        <v>44.66</v>
      </c>
      <c r="E27">
        <v>8</v>
      </c>
      <c r="F27" s="1">
        <f ca="1">ROUND(RAND() * 1.5 + 7.5, 2)</f>
        <v>7.85</v>
      </c>
      <c r="G27">
        <v>5</v>
      </c>
      <c r="H27" t="s">
        <v>21</v>
      </c>
      <c r="I27">
        <f ca="1">RANDBETWEEN(21,27)</f>
        <v>26</v>
      </c>
      <c r="J27" t="s">
        <v>24</v>
      </c>
      <c r="K27" t="s">
        <v>23</v>
      </c>
      <c r="L27" t="s">
        <v>23</v>
      </c>
      <c r="M27" t="s">
        <v>23</v>
      </c>
      <c r="N27" t="s">
        <v>23</v>
      </c>
      <c r="O27" t="s">
        <v>23</v>
      </c>
      <c r="P27" t="str">
        <f t="shared" ca="1" si="1"/>
        <v>{26, "Longsword", "A balanced, versatile blade.", 44.66, 8, 7.85, 5, "Weapon", 26, DamageType.Martial, null, null, null, null, null},</v>
      </c>
    </row>
    <row r="28" spans="1:16" x14ac:dyDescent="0.3">
      <c r="A28">
        <v>27</v>
      </c>
      <c r="B28" t="s">
        <v>59</v>
      </c>
      <c r="C28" t="s">
        <v>60</v>
      </c>
      <c r="D28" s="1">
        <f t="shared" ca="1" si="0"/>
        <v>42.09</v>
      </c>
      <c r="E28">
        <v>6</v>
      </c>
      <c r="F28" s="1">
        <f t="shared" ref="F28:F43" ca="1" si="4">ROUND(RAND() * 1.5 + 7.5, 2)</f>
        <v>7.84</v>
      </c>
      <c r="G28">
        <v>5</v>
      </c>
      <c r="H28" t="s">
        <v>21</v>
      </c>
      <c r="I28">
        <f t="shared" ref="I28:I43" ca="1" si="5">RANDBETWEEN(21,27)</f>
        <v>24</v>
      </c>
      <c r="J28" t="s">
        <v>24</v>
      </c>
      <c r="K28" t="s">
        <v>23</v>
      </c>
      <c r="L28" t="s">
        <v>23</v>
      </c>
      <c r="M28" t="s">
        <v>23</v>
      </c>
      <c r="N28" t="s">
        <v>23</v>
      </c>
      <c r="O28" t="s">
        <v>23</v>
      </c>
      <c r="P28" t="str">
        <f t="shared" ca="1" si="1"/>
        <v>{27, "Scimitar", "A curved, elegant slashing weapon.", 42.09, 6, 7.84, 5, "Weapon", 24, DamageType.Martial, null, null, null, null, null},</v>
      </c>
    </row>
    <row r="29" spans="1:16" x14ac:dyDescent="0.3">
      <c r="A29">
        <v>28</v>
      </c>
      <c r="B29" t="s">
        <v>61</v>
      </c>
      <c r="C29" t="s">
        <v>62</v>
      </c>
      <c r="D29" s="1">
        <f t="shared" ca="1" si="0"/>
        <v>42.25</v>
      </c>
      <c r="E29">
        <v>6</v>
      </c>
      <c r="F29" s="1">
        <f t="shared" ca="1" si="4"/>
        <v>8.17</v>
      </c>
      <c r="G29">
        <v>5</v>
      </c>
      <c r="H29" t="s">
        <v>21</v>
      </c>
      <c r="I29">
        <f t="shared" ca="1" si="5"/>
        <v>24</v>
      </c>
      <c r="J29" t="s">
        <v>24</v>
      </c>
      <c r="K29" t="s">
        <v>23</v>
      </c>
      <c r="L29" t="s">
        <v>23</v>
      </c>
      <c r="M29" t="s">
        <v>23</v>
      </c>
      <c r="N29" t="s">
        <v>23</v>
      </c>
      <c r="O29" t="s">
        <v>23</v>
      </c>
      <c r="P29" t="str">
        <f t="shared" ca="1" si="1"/>
        <v>{28, "Gladius", "A short, powerful thrusting sword.", 42.25, 6, 8.17, 5, "Weapon", 24, DamageType.Martial, null, null, null, null, null},</v>
      </c>
    </row>
    <row r="30" spans="1:16" x14ac:dyDescent="0.3">
      <c r="A30">
        <v>29</v>
      </c>
      <c r="B30" t="s">
        <v>133</v>
      </c>
      <c r="C30" t="s">
        <v>77</v>
      </c>
      <c r="D30" s="1">
        <f t="shared" ca="1" si="0"/>
        <v>41.94</v>
      </c>
      <c r="E30">
        <v>6</v>
      </c>
      <c r="F30" s="1">
        <f t="shared" ca="1" si="4"/>
        <v>7.72</v>
      </c>
      <c r="G30">
        <v>5</v>
      </c>
      <c r="H30" t="s">
        <v>21</v>
      </c>
      <c r="I30">
        <f t="shared" ca="1" si="5"/>
        <v>24</v>
      </c>
      <c r="J30" t="s">
        <v>24</v>
      </c>
      <c r="K30" t="s">
        <v>23</v>
      </c>
      <c r="L30" t="s">
        <v>23</v>
      </c>
      <c r="M30" t="s">
        <v>23</v>
      </c>
      <c r="N30" t="s">
        <v>23</v>
      </c>
      <c r="O30" t="s">
        <v>23</v>
      </c>
      <c r="P30" t="str">
        <f t="shared" ca="1" si="1"/>
        <v>{29, "Glaive", "A polearm with a sword-like blade for sweeping strikes.", 41.94, 6, 7.72, 5, "Weapon", 24, DamageType.Martial, null, null, null, null, null},</v>
      </c>
    </row>
    <row r="31" spans="1:16" x14ac:dyDescent="0.3">
      <c r="A31">
        <v>30</v>
      </c>
      <c r="B31" t="s">
        <v>134</v>
      </c>
      <c r="C31" t="s">
        <v>78</v>
      </c>
      <c r="D31" s="1">
        <f t="shared" ca="1" si="0"/>
        <v>45.96</v>
      </c>
      <c r="E31">
        <v>9</v>
      </c>
      <c r="F31" s="1">
        <f t="shared" ca="1" si="4"/>
        <v>8.11</v>
      </c>
      <c r="G31">
        <v>5</v>
      </c>
      <c r="H31" t="s">
        <v>21</v>
      </c>
      <c r="I31">
        <f t="shared" ca="1" si="5"/>
        <v>27</v>
      </c>
      <c r="J31" t="s">
        <v>24</v>
      </c>
      <c r="K31" t="s">
        <v>23</v>
      </c>
      <c r="L31" t="s">
        <v>23</v>
      </c>
      <c r="M31" t="s">
        <v>23</v>
      </c>
      <c r="N31" t="s">
        <v>23</v>
      </c>
      <c r="O31" t="s">
        <v>23</v>
      </c>
      <c r="P31" t="str">
        <f t="shared" ca="1" si="1"/>
        <v>{30, "Trident", "A three-pronged spear used for both combat and ceremony.", 45.96, 9, 8.11, 5, "Weapon", 27, DamageType.Martial, null, null, null, null, null},</v>
      </c>
    </row>
    <row r="32" spans="1:16" x14ac:dyDescent="0.3">
      <c r="A32">
        <v>31</v>
      </c>
      <c r="B32" t="s">
        <v>135</v>
      </c>
      <c r="C32" t="s">
        <v>79</v>
      </c>
      <c r="D32" s="1">
        <f t="shared" ca="1" si="0"/>
        <v>38.479999999999997</v>
      </c>
      <c r="E32">
        <v>8</v>
      </c>
      <c r="F32" s="1">
        <f t="shared" ca="1" si="4"/>
        <v>7.82</v>
      </c>
      <c r="G32">
        <v>5</v>
      </c>
      <c r="H32" t="s">
        <v>21</v>
      </c>
      <c r="I32">
        <f t="shared" ca="1" si="5"/>
        <v>21</v>
      </c>
      <c r="J32" t="s">
        <v>24</v>
      </c>
      <c r="K32" t="s">
        <v>23</v>
      </c>
      <c r="L32" t="s">
        <v>23</v>
      </c>
      <c r="M32" t="s">
        <v>23</v>
      </c>
      <c r="N32" t="s">
        <v>23</v>
      </c>
      <c r="O32" t="s">
        <v>23</v>
      </c>
      <c r="P32" t="str">
        <f t="shared" ca="1" si="1"/>
        <v>{31, "Pike", "A very long spear designed for reach and crowd control.", 38.48, 8, 7.82, 5, "Weapon", 21, DamageType.Martial, null, null, null, null, null},</v>
      </c>
    </row>
    <row r="33" spans="1:16" x14ac:dyDescent="0.3">
      <c r="A33">
        <v>32</v>
      </c>
      <c r="B33" t="s">
        <v>136</v>
      </c>
      <c r="C33" t="s">
        <v>80</v>
      </c>
      <c r="D33" s="1">
        <f t="shared" ca="1" si="0"/>
        <v>39.94</v>
      </c>
      <c r="E33">
        <v>9</v>
      </c>
      <c r="F33" s="1">
        <f t="shared" ca="1" si="4"/>
        <v>7.74</v>
      </c>
      <c r="G33">
        <v>5</v>
      </c>
      <c r="H33" t="s">
        <v>21</v>
      </c>
      <c r="I33">
        <f t="shared" ca="1" si="5"/>
        <v>22</v>
      </c>
      <c r="J33" t="s">
        <v>24</v>
      </c>
      <c r="K33" t="s">
        <v>23</v>
      </c>
      <c r="L33" t="s">
        <v>23</v>
      </c>
      <c r="M33" t="s">
        <v>23</v>
      </c>
      <c r="N33" t="s">
        <v>23</v>
      </c>
      <c r="O33" t="s">
        <v>23</v>
      </c>
      <c r="P33" t="str">
        <f t="shared" ca="1" si="1"/>
        <v>{32, "Battleaxe", "A classic double-bladed axe designed for war.", 39.94, 9, 7.74, 5, "Weapon", 22, DamageType.Martial, null, null, null, null, null},</v>
      </c>
    </row>
    <row r="34" spans="1:16" x14ac:dyDescent="0.3">
      <c r="A34">
        <v>33</v>
      </c>
      <c r="B34" t="s">
        <v>137</v>
      </c>
      <c r="C34" t="s">
        <v>81</v>
      </c>
      <c r="D34" s="1">
        <f t="shared" ca="1" si="0"/>
        <v>41.07</v>
      </c>
      <c r="E34">
        <v>7</v>
      </c>
      <c r="F34" s="1">
        <f t="shared" ca="1" si="4"/>
        <v>8.59</v>
      </c>
      <c r="G34">
        <v>5</v>
      </c>
      <c r="H34" t="s">
        <v>21</v>
      </c>
      <c r="I34">
        <f t="shared" ca="1" si="5"/>
        <v>23</v>
      </c>
      <c r="J34" t="s">
        <v>24</v>
      </c>
      <c r="K34" t="s">
        <v>23</v>
      </c>
      <c r="L34" t="s">
        <v>23</v>
      </c>
      <c r="M34" t="s">
        <v>23</v>
      </c>
      <c r="N34" t="s">
        <v>23</v>
      </c>
      <c r="O34" t="s">
        <v>23</v>
      </c>
      <c r="P34" t="str">
        <f t="shared" ca="1" si="1"/>
        <v>{33, "Warhammer", "Compact with a blunt head, ideal for breaking through armor.", 41.07, 7, 8.59, 5, "Weapon", 23, DamageType.Martial, null, null, null, null, null},</v>
      </c>
    </row>
    <row r="35" spans="1:16" x14ac:dyDescent="0.3">
      <c r="A35">
        <v>34</v>
      </c>
      <c r="B35" t="s">
        <v>138</v>
      </c>
      <c r="C35" t="s">
        <v>82</v>
      </c>
      <c r="D35" s="1">
        <f t="shared" ca="1" si="0"/>
        <v>38.450000000000003</v>
      </c>
      <c r="E35">
        <v>6</v>
      </c>
      <c r="F35" s="1">
        <f t="shared" ca="1" si="4"/>
        <v>8.5500000000000007</v>
      </c>
      <c r="G35">
        <v>5</v>
      </c>
      <c r="H35" t="s">
        <v>21</v>
      </c>
      <c r="I35">
        <f t="shared" ca="1" si="5"/>
        <v>21</v>
      </c>
      <c r="J35" t="s">
        <v>24</v>
      </c>
      <c r="K35" t="s">
        <v>23</v>
      </c>
      <c r="L35" t="s">
        <v>23</v>
      </c>
      <c r="M35" t="s">
        <v>23</v>
      </c>
      <c r="N35" t="s">
        <v>23</v>
      </c>
      <c r="O35" t="s">
        <v>23</v>
      </c>
      <c r="P35" t="str">
        <f t="shared" ca="1" si="1"/>
        <v>{34, "Bearded Axe", "A Norse-style axe with a hooked lower blade, great for hooking shields.", 38.45, 6, 8.55, 5, "Weapon", 21, DamageType.Martial, null, null, null, null, null},</v>
      </c>
    </row>
    <row r="36" spans="1:16" x14ac:dyDescent="0.3">
      <c r="A36">
        <v>35</v>
      </c>
      <c r="B36" t="s">
        <v>139</v>
      </c>
      <c r="C36" t="s">
        <v>83</v>
      </c>
      <c r="D36" s="1">
        <f t="shared" ca="1" si="0"/>
        <v>46.2</v>
      </c>
      <c r="E36">
        <v>8</v>
      </c>
      <c r="F36" s="1">
        <f t="shared" ca="1" si="4"/>
        <v>8.76</v>
      </c>
      <c r="G36">
        <v>5</v>
      </c>
      <c r="H36" t="s">
        <v>21</v>
      </c>
      <c r="I36">
        <f t="shared" ca="1" si="5"/>
        <v>27</v>
      </c>
      <c r="J36" t="s">
        <v>24</v>
      </c>
      <c r="K36" t="s">
        <v>23</v>
      </c>
      <c r="L36" t="s">
        <v>23</v>
      </c>
      <c r="M36" t="s">
        <v>23</v>
      </c>
      <c r="N36" t="s">
        <v>23</v>
      </c>
      <c r="O36" t="s">
        <v>23</v>
      </c>
      <c r="P36" t="str">
        <f t="shared" ca="1" si="1"/>
        <v>{35, "Longbow", "Great range and power, requires strength and skill to use effectively.", 46.2, 8, 8.76, 5, "Weapon", 27, DamageType.Martial, null, null, null, null, null},</v>
      </c>
    </row>
    <row r="37" spans="1:16" x14ac:dyDescent="0.3">
      <c r="A37">
        <v>36</v>
      </c>
      <c r="B37" t="s">
        <v>140</v>
      </c>
      <c r="C37" t="s">
        <v>84</v>
      </c>
      <c r="D37" s="1">
        <f t="shared" ca="1" si="0"/>
        <v>39.75</v>
      </c>
      <c r="E37">
        <v>7</v>
      </c>
      <c r="F37" s="1">
        <f t="shared" ca="1" si="4"/>
        <v>8.57</v>
      </c>
      <c r="G37">
        <v>5</v>
      </c>
      <c r="H37" t="s">
        <v>21</v>
      </c>
      <c r="I37">
        <f t="shared" ca="1" si="5"/>
        <v>22</v>
      </c>
      <c r="J37" t="s">
        <v>24</v>
      </c>
      <c r="K37" t="s">
        <v>23</v>
      </c>
      <c r="L37" t="s">
        <v>23</v>
      </c>
      <c r="M37" t="s">
        <v>23</v>
      </c>
      <c r="N37" t="s">
        <v>23</v>
      </c>
      <c r="O37" t="s">
        <v>23</v>
      </c>
      <c r="P37" t="str">
        <f t="shared" ca="1" si="1"/>
        <v>{36, "Recurve Bow", "Curved limbs for more power in a compact frame.", 39.75, 7, 8.57, 5, "Weapon", 22, DamageType.Martial, null, null, null, null, null},</v>
      </c>
    </row>
    <row r="38" spans="1:16" x14ac:dyDescent="0.3">
      <c r="A38">
        <v>37</v>
      </c>
      <c r="B38" t="s">
        <v>141</v>
      </c>
      <c r="C38" t="s">
        <v>85</v>
      </c>
      <c r="D38" s="1">
        <f t="shared" ca="1" si="0"/>
        <v>43.32</v>
      </c>
      <c r="E38">
        <v>5</v>
      </c>
      <c r="F38" s="1">
        <f t="shared" ca="1" si="4"/>
        <v>8.8800000000000008</v>
      </c>
      <c r="G38">
        <v>5</v>
      </c>
      <c r="H38" t="s">
        <v>21</v>
      </c>
      <c r="I38">
        <f t="shared" ca="1" si="5"/>
        <v>25</v>
      </c>
      <c r="J38" t="s">
        <v>24</v>
      </c>
      <c r="K38" t="s">
        <v>23</v>
      </c>
      <c r="L38" t="s">
        <v>23</v>
      </c>
      <c r="M38" t="s">
        <v>23</v>
      </c>
      <c r="N38" t="s">
        <v>23</v>
      </c>
      <c r="O38" t="s">
        <v>23</v>
      </c>
      <c r="P38" t="str">
        <f t="shared" ca="1" si="1"/>
        <v>{37, "Crossbow", "Easy to aim and shoot, trades speed for precision and power.", 43.32, 5, 8.88, 5, "Weapon", 25, DamageType.Martial, null, null, null, null, null},</v>
      </c>
    </row>
    <row r="39" spans="1:16" x14ac:dyDescent="0.3">
      <c r="A39">
        <v>38</v>
      </c>
      <c r="B39" t="s">
        <v>142</v>
      </c>
      <c r="C39" t="s">
        <v>86</v>
      </c>
      <c r="D39" s="1">
        <f t="shared" ca="1" si="0"/>
        <v>40.69</v>
      </c>
      <c r="E39">
        <v>6</v>
      </c>
      <c r="F39" s="1">
        <f t="shared" ca="1" si="4"/>
        <v>7.89</v>
      </c>
      <c r="G39">
        <v>5</v>
      </c>
      <c r="H39" t="s">
        <v>21</v>
      </c>
      <c r="I39">
        <f t="shared" ca="1" si="5"/>
        <v>23</v>
      </c>
      <c r="J39" t="s">
        <v>25</v>
      </c>
      <c r="K39" t="s">
        <v>23</v>
      </c>
      <c r="L39" t="s">
        <v>23</v>
      </c>
      <c r="M39" t="s">
        <v>23</v>
      </c>
      <c r="N39" t="s">
        <v>23</v>
      </c>
      <c r="O39" t="s">
        <v>23</v>
      </c>
      <c r="P39" t="str">
        <f t="shared" ca="1" si="1"/>
        <v>{38, "Fireroot Wand", "Crafted from a tree struck by lightning; hums with residual heat.", 40.69, 6, 7.89, 5, "Weapon", 23, DamageType.Magical, null, null, null, null, null},</v>
      </c>
    </row>
    <row r="40" spans="1:16" x14ac:dyDescent="0.3">
      <c r="A40">
        <v>39</v>
      </c>
      <c r="B40" t="s">
        <v>143</v>
      </c>
      <c r="C40" t="s">
        <v>87</v>
      </c>
      <c r="D40" s="1">
        <f t="shared" ca="1" si="0"/>
        <v>42.5</v>
      </c>
      <c r="E40">
        <v>9</v>
      </c>
      <c r="F40" s="1">
        <f t="shared" ca="1" si="4"/>
        <v>7.54</v>
      </c>
      <c r="G40">
        <v>5</v>
      </c>
      <c r="H40" t="s">
        <v>21</v>
      </c>
      <c r="I40">
        <f t="shared" ca="1" si="5"/>
        <v>24</v>
      </c>
      <c r="J40" t="s">
        <v>25</v>
      </c>
      <c r="K40" t="s">
        <v>23</v>
      </c>
      <c r="L40" t="s">
        <v>23</v>
      </c>
      <c r="M40" t="s">
        <v>23</v>
      </c>
      <c r="N40" t="s">
        <v>23</v>
      </c>
      <c r="O40" t="s">
        <v>23</v>
      </c>
      <c r="P40" t="str">
        <f t="shared" ca="1" si="1"/>
        <v>{39, "Engraved Rod", "Heavy rod inlaid with arcane script that pulses faintly with power.", 42.5, 9, 7.54, 5, "Weapon", 24, DamageType.Magical, null, null, null, null, null},</v>
      </c>
    </row>
    <row r="41" spans="1:16" x14ac:dyDescent="0.3">
      <c r="A41">
        <v>40</v>
      </c>
      <c r="B41" t="s">
        <v>144</v>
      </c>
      <c r="C41" t="s">
        <v>88</v>
      </c>
      <c r="D41" s="1">
        <f t="shared" ca="1" si="0"/>
        <v>43.2</v>
      </c>
      <c r="E41">
        <v>5</v>
      </c>
      <c r="F41" s="1">
        <f t="shared" ca="1" si="4"/>
        <v>7.66</v>
      </c>
      <c r="G41">
        <v>5</v>
      </c>
      <c r="H41" t="s">
        <v>21</v>
      </c>
      <c r="I41">
        <f t="shared" ca="1" si="5"/>
        <v>25</v>
      </c>
      <c r="J41" t="s">
        <v>25</v>
      </c>
      <c r="K41" t="s">
        <v>23</v>
      </c>
      <c r="L41" t="s">
        <v>23</v>
      </c>
      <c r="M41" t="s">
        <v>23</v>
      </c>
      <c r="N41" t="s">
        <v>23</v>
      </c>
      <c r="O41" t="s">
        <v>23</v>
      </c>
      <c r="P41" t="str">
        <f t="shared" ca="1" si="1"/>
        <v>{40, "Sunmetal Scepter", "Forged from golden alloy, resonates with radiant energy.", 43.2, 5, 7.66, 5, "Weapon", 25, DamageType.Magical, null, null, null, null, null},</v>
      </c>
    </row>
    <row r="42" spans="1:16" x14ac:dyDescent="0.3">
      <c r="A42">
        <v>41</v>
      </c>
      <c r="B42" t="s">
        <v>145</v>
      </c>
      <c r="C42" t="s">
        <v>89</v>
      </c>
      <c r="D42" s="1">
        <f t="shared" ca="1" si="0"/>
        <v>45.81</v>
      </c>
      <c r="E42">
        <v>6</v>
      </c>
      <c r="F42" s="1">
        <f t="shared" ca="1" si="4"/>
        <v>7.61</v>
      </c>
      <c r="G42">
        <v>5</v>
      </c>
      <c r="H42" t="s">
        <v>21</v>
      </c>
      <c r="I42">
        <f t="shared" ca="1" si="5"/>
        <v>27</v>
      </c>
      <c r="J42" t="s">
        <v>25</v>
      </c>
      <c r="K42" t="s">
        <v>23</v>
      </c>
      <c r="L42" t="s">
        <v>23</v>
      </c>
      <c r="M42" t="s">
        <v>23</v>
      </c>
      <c r="N42" t="s">
        <v>23</v>
      </c>
      <c r="O42" t="s">
        <v>23</v>
      </c>
      <c r="P42" t="str">
        <f t="shared" ca="1" si="1"/>
        <v>{41, "Spiritwood Staff", "Crafted from an ancient tree touched by fey spirits.", 45.81, 6, 7.61, 5, "Weapon", 27, DamageType.Magical, null, null, null, null, null},</v>
      </c>
    </row>
    <row r="43" spans="1:16" x14ac:dyDescent="0.3">
      <c r="A43">
        <v>42</v>
      </c>
      <c r="B43" t="s">
        <v>146</v>
      </c>
      <c r="C43" t="s">
        <v>90</v>
      </c>
      <c r="D43" s="1">
        <f t="shared" ca="1" si="0"/>
        <v>43.6</v>
      </c>
      <c r="E43">
        <v>9</v>
      </c>
      <c r="F43" s="1">
        <f t="shared" ca="1" si="4"/>
        <v>7.92</v>
      </c>
      <c r="G43">
        <v>5</v>
      </c>
      <c r="H43" t="s">
        <v>21</v>
      </c>
      <c r="I43">
        <f t="shared" ca="1" si="5"/>
        <v>25</v>
      </c>
      <c r="J43" t="s">
        <v>25</v>
      </c>
      <c r="K43" t="s">
        <v>23</v>
      </c>
      <c r="L43" t="s">
        <v>23</v>
      </c>
      <c r="M43" t="s">
        <v>23</v>
      </c>
      <c r="N43" t="s">
        <v>23</v>
      </c>
      <c r="O43" t="s">
        <v>23</v>
      </c>
      <c r="P43" t="str">
        <f t="shared" ca="1" si="1"/>
        <v>{42, "Orb of Echoes", "A crystal orb set in a clawed base; amplifies voice and spell.", 43.6, 9, 7.92, 5, "Weapon", 25, DamageType.Magical, null, null, null, null, null},</v>
      </c>
    </row>
    <row r="44" spans="1:16" x14ac:dyDescent="0.3">
      <c r="A44">
        <v>43</v>
      </c>
      <c r="B44" t="s">
        <v>51</v>
      </c>
      <c r="C44" t="s">
        <v>52</v>
      </c>
      <c r="D44" s="1">
        <f t="shared" ca="1" si="0"/>
        <v>88.2</v>
      </c>
      <c r="E44">
        <v>9</v>
      </c>
      <c r="F44" s="1">
        <f ca="1">ROUND(RAND() * 1.5 + 10.5, 2)</f>
        <v>11.17</v>
      </c>
      <c r="G44">
        <v>7</v>
      </c>
      <c r="H44" t="s">
        <v>21</v>
      </c>
      <c r="I44">
        <f ca="1">RANDBETWEEN(36,44)</f>
        <v>41</v>
      </c>
      <c r="J44" t="s">
        <v>24</v>
      </c>
      <c r="K44" t="s">
        <v>23</v>
      </c>
      <c r="L44" t="s">
        <v>23</v>
      </c>
      <c r="M44" t="s">
        <v>23</v>
      </c>
      <c r="N44" t="s">
        <v>23</v>
      </c>
      <c r="O44" t="s">
        <v>23</v>
      </c>
      <c r="P44" t="str">
        <f t="shared" ca="1" si="1"/>
        <v>{43, "Claymore", "A large, two-handed greatsword.", 88.2, 9, 11.17, 7, "Weapon", 41, DamageType.Martial, null, null, null, null, null},</v>
      </c>
    </row>
    <row r="45" spans="1:16" x14ac:dyDescent="0.3">
      <c r="A45">
        <v>44</v>
      </c>
      <c r="B45" t="s">
        <v>53</v>
      </c>
      <c r="C45" t="s">
        <v>54</v>
      </c>
      <c r="D45" s="1">
        <f t="shared" ca="1" si="0"/>
        <v>78.95</v>
      </c>
      <c r="E45">
        <v>6</v>
      </c>
      <c r="F45" s="1">
        <f t="shared" ref="F45:F60" ca="1" si="6">ROUND(RAND() * 1.5 + 10.5, 2)</f>
        <v>10.83</v>
      </c>
      <c r="G45">
        <v>7</v>
      </c>
      <c r="H45" t="s">
        <v>21</v>
      </c>
      <c r="I45">
        <f ca="1">RANDBETWEEN(36,44)</f>
        <v>36</v>
      </c>
      <c r="J45" t="s">
        <v>24</v>
      </c>
      <c r="K45" t="s">
        <v>23</v>
      </c>
      <c r="L45" t="s">
        <v>23</v>
      </c>
      <c r="M45" t="s">
        <v>23</v>
      </c>
      <c r="N45" t="s">
        <v>23</v>
      </c>
      <c r="O45" t="s">
        <v>23</v>
      </c>
      <c r="P45" t="str">
        <f t="shared" ca="1" si="1"/>
        <v>{44, "Katana", "A finely crafted, razor-sharp sword.", 78.95, 6, 10.83, 7, "Weapon", 36, DamageType.Martial, null, null, null, null, null},</v>
      </c>
    </row>
    <row r="46" spans="1:16" x14ac:dyDescent="0.3">
      <c r="A46">
        <v>45</v>
      </c>
      <c r="B46" t="s">
        <v>55</v>
      </c>
      <c r="C46" t="s">
        <v>56</v>
      </c>
      <c r="D46" s="1">
        <f t="shared" ca="1" si="0"/>
        <v>84.5</v>
      </c>
      <c r="E46">
        <v>7</v>
      </c>
      <c r="F46" s="1">
        <f t="shared" ca="1" si="6"/>
        <v>10.52</v>
      </c>
      <c r="G46">
        <v>7</v>
      </c>
      <c r="H46" t="s">
        <v>21</v>
      </c>
      <c r="I46">
        <f t="shared" ref="I46:I60" ca="1" si="7">RANDBETWEEN(36,44)</f>
        <v>39</v>
      </c>
      <c r="J46" t="s">
        <v>24</v>
      </c>
      <c r="K46" t="s">
        <v>23</v>
      </c>
      <c r="L46" t="s">
        <v>23</v>
      </c>
      <c r="M46" t="s">
        <v>23</v>
      </c>
      <c r="N46" t="s">
        <v>23</v>
      </c>
      <c r="O46" t="s">
        <v>23</v>
      </c>
      <c r="P46" t="str">
        <f t="shared" ca="1" si="1"/>
        <v>{45, "Tachi", "A longer, cavalry-style curved sword.", 84.5, 7, 10.52, 7, "Weapon", 39, DamageType.Martial, null, null, null, null, null},</v>
      </c>
    </row>
    <row r="47" spans="1:16" x14ac:dyDescent="0.3">
      <c r="A47">
        <v>46</v>
      </c>
      <c r="B47" t="s">
        <v>147</v>
      </c>
      <c r="C47" t="s">
        <v>91</v>
      </c>
      <c r="D47" s="1">
        <f t="shared" ca="1" si="0"/>
        <v>84.13</v>
      </c>
      <c r="E47">
        <v>5</v>
      </c>
      <c r="F47" s="1">
        <f t="shared" ca="1" si="6"/>
        <v>11.56</v>
      </c>
      <c r="G47">
        <v>7</v>
      </c>
      <c r="H47" t="s">
        <v>21</v>
      </c>
      <c r="I47">
        <f t="shared" ca="1" si="7"/>
        <v>39</v>
      </c>
      <c r="J47" t="s">
        <v>24</v>
      </c>
      <c r="K47" t="s">
        <v>23</v>
      </c>
      <c r="L47" t="s">
        <v>23</v>
      </c>
      <c r="M47" t="s">
        <v>23</v>
      </c>
      <c r="N47" t="s">
        <v>23</v>
      </c>
      <c r="O47" t="s">
        <v>23</v>
      </c>
      <c r="P47" t="str">
        <f t="shared" ca="1" si="1"/>
        <v>{46, "Partisan", "A broad, winged spear designed to parry and thrust.", 84.13, 5, 11.56, 7, "Weapon", 39, DamageType.Martial, null, null, null, null, null},</v>
      </c>
    </row>
    <row r="48" spans="1:16" x14ac:dyDescent="0.3">
      <c r="A48">
        <v>47</v>
      </c>
      <c r="B48" t="s">
        <v>148</v>
      </c>
      <c r="C48" t="s">
        <v>92</v>
      </c>
      <c r="D48" s="1">
        <f t="shared" ca="1" si="0"/>
        <v>80.819999999999993</v>
      </c>
      <c r="E48">
        <v>5</v>
      </c>
      <c r="F48" s="1">
        <f t="shared" ca="1" si="6"/>
        <v>11.82</v>
      </c>
      <c r="G48">
        <v>7</v>
      </c>
      <c r="H48" t="s">
        <v>21</v>
      </c>
      <c r="I48">
        <f t="shared" ca="1" si="7"/>
        <v>37</v>
      </c>
      <c r="J48" t="s">
        <v>24</v>
      </c>
      <c r="K48" t="s">
        <v>23</v>
      </c>
      <c r="L48" t="s">
        <v>23</v>
      </c>
      <c r="M48" t="s">
        <v>23</v>
      </c>
      <c r="N48" t="s">
        <v>23</v>
      </c>
      <c r="O48" t="s">
        <v>23</v>
      </c>
      <c r="P48" t="str">
        <f t="shared" ca="1" si="1"/>
        <v>{47, "Halberd", "A spear-axe hybrid with cutting, hooking, and stabbing potential.", 80.82, 5, 11.82, 7, "Weapon", 37, DamageType.Martial, null, null, null, null, null},</v>
      </c>
    </row>
    <row r="49" spans="1:16" x14ac:dyDescent="0.3">
      <c r="A49">
        <v>48</v>
      </c>
      <c r="B49" t="s">
        <v>149</v>
      </c>
      <c r="C49" t="s">
        <v>93</v>
      </c>
      <c r="D49" s="1">
        <f t="shared" ca="1" si="0"/>
        <v>82.61</v>
      </c>
      <c r="E49">
        <v>6</v>
      </c>
      <c r="F49" s="1">
        <f t="shared" ca="1" si="6"/>
        <v>10.59</v>
      </c>
      <c r="G49">
        <v>7</v>
      </c>
      <c r="H49" t="s">
        <v>21</v>
      </c>
      <c r="I49">
        <f t="shared" ca="1" si="7"/>
        <v>38</v>
      </c>
      <c r="J49" t="s">
        <v>24</v>
      </c>
      <c r="K49" t="s">
        <v>23</v>
      </c>
      <c r="L49" t="s">
        <v>23</v>
      </c>
      <c r="M49" t="s">
        <v>23</v>
      </c>
      <c r="N49" t="s">
        <v>23</v>
      </c>
      <c r="O49" t="s">
        <v>23</v>
      </c>
      <c r="P49" t="str">
        <f t="shared" ca="1" si="1"/>
        <v>{48, "Yari", "A straight-bladed Japanese spear used for precise thrusts.", 82.61, 6, 10.59, 7, "Weapon", 38, DamageType.Martial, null, null, null, null, null},</v>
      </c>
    </row>
    <row r="50" spans="1:16" x14ac:dyDescent="0.3">
      <c r="A50">
        <v>49</v>
      </c>
      <c r="B50" t="s">
        <v>150</v>
      </c>
      <c r="C50" t="s">
        <v>94</v>
      </c>
      <c r="D50" s="1">
        <f t="shared" ca="1" si="0"/>
        <v>84.76</v>
      </c>
      <c r="E50">
        <v>9</v>
      </c>
      <c r="F50" s="1">
        <f t="shared" ca="1" si="6"/>
        <v>11.92</v>
      </c>
      <c r="G50">
        <v>7</v>
      </c>
      <c r="H50" t="s">
        <v>21</v>
      </c>
      <c r="I50">
        <f t="shared" ca="1" si="7"/>
        <v>39</v>
      </c>
      <c r="J50" t="s">
        <v>24</v>
      </c>
      <c r="K50" t="s">
        <v>23</v>
      </c>
      <c r="L50" t="s">
        <v>23</v>
      </c>
      <c r="M50" t="s">
        <v>23</v>
      </c>
      <c r="N50" t="s">
        <v>23</v>
      </c>
      <c r="O50" t="s">
        <v>23</v>
      </c>
      <c r="P50" t="str">
        <f t="shared" ca="1" si="1"/>
        <v>{49, "Executioner’s Axe", "A massive, heavy axe with a wide blade for powerful cleaves.", 84.76, 9, 11.92, 7, "Weapon", 39, DamageType.Martial, null, null, null, null, null},</v>
      </c>
    </row>
    <row r="51" spans="1:16" x14ac:dyDescent="0.3">
      <c r="A51">
        <v>50</v>
      </c>
      <c r="B51" t="s">
        <v>151</v>
      </c>
      <c r="C51" t="s">
        <v>95</v>
      </c>
      <c r="D51" s="1">
        <f t="shared" ca="1" si="0"/>
        <v>92.91</v>
      </c>
      <c r="E51">
        <v>5</v>
      </c>
      <c r="F51" s="1">
        <f t="shared" ca="1" si="6"/>
        <v>10.83</v>
      </c>
      <c r="G51">
        <v>7</v>
      </c>
      <c r="H51" t="s">
        <v>21</v>
      </c>
      <c r="I51">
        <f t="shared" ca="1" si="7"/>
        <v>44</v>
      </c>
      <c r="J51" t="s">
        <v>24</v>
      </c>
      <c r="K51" t="s">
        <v>23</v>
      </c>
      <c r="L51" t="s">
        <v>23</v>
      </c>
      <c r="M51" t="s">
        <v>23</v>
      </c>
      <c r="N51" t="s">
        <v>23</v>
      </c>
      <c r="O51" t="s">
        <v>23</v>
      </c>
      <c r="P51" t="str">
        <f t="shared" ca="1" si="1"/>
        <v>{50, "Maul", "A huge, sledge-like hammer used to smash enemies with sheer force.", 92.91, 5, 10.83, 7, "Weapon", 44, DamageType.Martial, null, null, null, null, null},</v>
      </c>
    </row>
    <row r="52" spans="1:16" x14ac:dyDescent="0.3">
      <c r="A52">
        <v>51</v>
      </c>
      <c r="B52" t="s">
        <v>152</v>
      </c>
      <c r="C52" t="s">
        <v>96</v>
      </c>
      <c r="D52" s="1">
        <f t="shared" ca="1" si="0"/>
        <v>91.28</v>
      </c>
      <c r="E52">
        <v>7</v>
      </c>
      <c r="F52" s="1">
        <f t="shared" ca="1" si="6"/>
        <v>11.33</v>
      </c>
      <c r="G52">
        <v>7</v>
      </c>
      <c r="H52" t="s">
        <v>21</v>
      </c>
      <c r="I52">
        <f t="shared" ca="1" si="7"/>
        <v>43</v>
      </c>
      <c r="J52" t="s">
        <v>24</v>
      </c>
      <c r="K52" t="s">
        <v>23</v>
      </c>
      <c r="L52" t="s">
        <v>23</v>
      </c>
      <c r="M52" t="s">
        <v>23</v>
      </c>
      <c r="N52" t="s">
        <v>23</v>
      </c>
      <c r="O52" t="s">
        <v>23</v>
      </c>
      <c r="P52" t="str">
        <f t="shared" ca="1" si="1"/>
        <v>{51, "Spiked Mace", "Technically a hammer-type weapon, perfect for brutal, crushing blows.", 91.28, 7, 11.33, 7, "Weapon", 43, DamageType.Martial, null, null, null, null, null},</v>
      </c>
    </row>
    <row r="53" spans="1:16" x14ac:dyDescent="0.3">
      <c r="A53">
        <v>52</v>
      </c>
      <c r="B53" t="s">
        <v>153</v>
      </c>
      <c r="C53" t="s">
        <v>97</v>
      </c>
      <c r="D53" s="1">
        <f t="shared" ca="1" si="0"/>
        <v>82.94</v>
      </c>
      <c r="E53">
        <v>8</v>
      </c>
      <c r="F53" s="1">
        <f t="shared" ca="1" si="6"/>
        <v>11.48</v>
      </c>
      <c r="G53">
        <v>7</v>
      </c>
      <c r="H53" t="s">
        <v>21</v>
      </c>
      <c r="I53">
        <f t="shared" ca="1" si="7"/>
        <v>38</v>
      </c>
      <c r="J53" t="s">
        <v>24</v>
      </c>
      <c r="K53" t="s">
        <v>23</v>
      </c>
      <c r="L53" t="s">
        <v>23</v>
      </c>
      <c r="M53" t="s">
        <v>23</v>
      </c>
      <c r="N53" t="s">
        <v>23</v>
      </c>
      <c r="O53" t="s">
        <v>23</v>
      </c>
      <c r="P53" t="str">
        <f t="shared" ca="1" si="1"/>
        <v>{52, "Composite Bow", "Made of layered materials, combining flexibility and power.", 82.94, 8, 11.48, 7, "Weapon", 38, DamageType.Martial, null, null, null, null, null},</v>
      </c>
    </row>
    <row r="54" spans="1:16" x14ac:dyDescent="0.3">
      <c r="A54">
        <v>53</v>
      </c>
      <c r="B54" t="s">
        <v>154</v>
      </c>
      <c r="C54" t="s">
        <v>98</v>
      </c>
      <c r="D54" s="1">
        <f t="shared" ca="1" si="0"/>
        <v>82.77</v>
      </c>
      <c r="E54">
        <v>6</v>
      </c>
      <c r="F54" s="1">
        <f t="shared" ca="1" si="6"/>
        <v>11.56</v>
      </c>
      <c r="G54">
        <v>7</v>
      </c>
      <c r="H54" t="s">
        <v>21</v>
      </c>
      <c r="I54">
        <f t="shared" ca="1" si="7"/>
        <v>38</v>
      </c>
      <c r="J54" t="s">
        <v>24</v>
      </c>
      <c r="K54" t="s">
        <v>23</v>
      </c>
      <c r="L54" t="s">
        <v>23</v>
      </c>
      <c r="M54" t="s">
        <v>23</v>
      </c>
      <c r="N54" t="s">
        <v>23</v>
      </c>
      <c r="O54" t="s">
        <v>23</v>
      </c>
      <c r="P54" t="str">
        <f t="shared" ca="1" si="1"/>
        <v>{53, "Flatbow", "A wide-limbed bow known for stability and accuracy.", 82.77, 6, 11.56, 7, "Weapon", 38, DamageType.Martial, null, null, null, null, null},</v>
      </c>
    </row>
    <row r="55" spans="1:16" x14ac:dyDescent="0.3">
      <c r="A55">
        <v>54</v>
      </c>
      <c r="B55" t="s">
        <v>155</v>
      </c>
      <c r="C55" t="s">
        <v>99</v>
      </c>
      <c r="D55" s="1">
        <f t="shared" ca="1" si="0"/>
        <v>79.02</v>
      </c>
      <c r="E55">
        <v>6</v>
      </c>
      <c r="F55" s="1">
        <f t="shared" ca="1" si="6"/>
        <v>11.54</v>
      </c>
      <c r="G55">
        <v>7</v>
      </c>
      <c r="H55" t="s">
        <v>21</v>
      </c>
      <c r="I55">
        <f t="shared" ca="1" si="7"/>
        <v>36</v>
      </c>
      <c r="J55" t="s">
        <v>24</v>
      </c>
      <c r="K55" t="s">
        <v>23</v>
      </c>
      <c r="L55" t="s">
        <v>23</v>
      </c>
      <c r="M55" t="s">
        <v>23</v>
      </c>
      <c r="N55" t="s">
        <v>23</v>
      </c>
      <c r="O55" t="s">
        <v>23</v>
      </c>
      <c r="P55" t="str">
        <f t="shared" ca="1" si="1"/>
        <v>{54, "Repeating Crossbow", "A rare, rapid-fire version with a loading mechanism.", 79.02, 6, 11.54, 7, "Weapon", 36, DamageType.Martial, null, null, null, null, null},</v>
      </c>
    </row>
    <row r="56" spans="1:16" x14ac:dyDescent="0.3">
      <c r="A56">
        <v>55</v>
      </c>
      <c r="B56" t="s">
        <v>156</v>
      </c>
      <c r="C56" t="s">
        <v>100</v>
      </c>
      <c r="D56" s="1">
        <f t="shared" ca="1" si="0"/>
        <v>93.01</v>
      </c>
      <c r="E56">
        <v>6</v>
      </c>
      <c r="F56" s="1">
        <f t="shared" ca="1" si="6"/>
        <v>11.91</v>
      </c>
      <c r="G56">
        <v>7</v>
      </c>
      <c r="H56" t="s">
        <v>21</v>
      </c>
      <c r="I56">
        <f t="shared" ca="1" si="7"/>
        <v>44</v>
      </c>
      <c r="J56" t="s">
        <v>25</v>
      </c>
      <c r="K56" t="s">
        <v>23</v>
      </c>
      <c r="L56" t="s">
        <v>23</v>
      </c>
      <c r="M56" t="s">
        <v>23</v>
      </c>
      <c r="N56" t="s">
        <v>23</v>
      </c>
      <c r="O56" t="s">
        <v>23</v>
      </c>
      <c r="P56" t="str">
        <f t="shared" ca="1" si="1"/>
        <v>{55, "Runed Wand", "Carved with channeling glyphs for focused spellcasting.", 93.01, 6, 11.91, 7, "Weapon", 44, DamageType.Magical, null, null, null, null, null},</v>
      </c>
    </row>
    <row r="57" spans="1:16" x14ac:dyDescent="0.3">
      <c r="A57">
        <v>56</v>
      </c>
      <c r="B57" t="s">
        <v>157</v>
      </c>
      <c r="C57" t="s">
        <v>101</v>
      </c>
      <c r="D57" s="1">
        <f t="shared" ca="1" si="0"/>
        <v>86.02</v>
      </c>
      <c r="E57">
        <v>7</v>
      </c>
      <c r="F57" s="1">
        <f t="shared" ca="1" si="6"/>
        <v>11.52</v>
      </c>
      <c r="G57">
        <v>7</v>
      </c>
      <c r="H57" t="s">
        <v>21</v>
      </c>
      <c r="I57">
        <f t="shared" ca="1" si="7"/>
        <v>40</v>
      </c>
      <c r="J57" t="s">
        <v>25</v>
      </c>
      <c r="K57" t="s">
        <v>23</v>
      </c>
      <c r="L57" t="s">
        <v>23</v>
      </c>
      <c r="M57" t="s">
        <v>23</v>
      </c>
      <c r="N57" t="s">
        <v>23</v>
      </c>
      <c r="O57" t="s">
        <v>23</v>
      </c>
      <c r="P57" t="str">
        <f t="shared" ca="1" si="1"/>
        <v>{56, "Voidstone Rod", "Made of obsidian-like stone; ideal for shadow or necrotic spells.", 86.02, 7, 11.52, 7, "Weapon", 40, DamageType.Magical, null, null, null, null, null},</v>
      </c>
    </row>
    <row r="58" spans="1:16" x14ac:dyDescent="0.3">
      <c r="A58">
        <v>57</v>
      </c>
      <c r="B58" t="s">
        <v>158</v>
      </c>
      <c r="C58" t="s">
        <v>102</v>
      </c>
      <c r="D58" s="1">
        <f t="shared" ca="1" si="0"/>
        <v>78.97</v>
      </c>
      <c r="E58">
        <v>5</v>
      </c>
      <c r="F58" s="1">
        <f t="shared" ca="1" si="6"/>
        <v>11.97</v>
      </c>
      <c r="G58">
        <v>7</v>
      </c>
      <c r="H58" t="s">
        <v>21</v>
      </c>
      <c r="I58">
        <f t="shared" ca="1" si="7"/>
        <v>36</v>
      </c>
      <c r="J58" t="s">
        <v>25</v>
      </c>
      <c r="K58" t="s">
        <v>23</v>
      </c>
      <c r="L58" t="s">
        <v>23</v>
      </c>
      <c r="M58" t="s">
        <v>23</v>
      </c>
      <c r="N58" t="s">
        <v>23</v>
      </c>
      <c r="O58" t="s">
        <v>23</v>
      </c>
      <c r="P58" t="str">
        <f t="shared" ca="1" si="1"/>
        <v>{57, "Moonrise Scepter", "Emits a pale glow under moonlight, enhances illusion magic.", 78.97, 5, 11.97, 7, "Weapon", 36, DamageType.Magical, null, null, null, null, null},</v>
      </c>
    </row>
    <row r="59" spans="1:16" x14ac:dyDescent="0.3">
      <c r="A59">
        <v>58</v>
      </c>
      <c r="B59" t="s">
        <v>159</v>
      </c>
      <c r="C59" t="s">
        <v>103</v>
      </c>
      <c r="D59" s="1">
        <f t="shared" ca="1" si="0"/>
        <v>89.5</v>
      </c>
      <c r="E59">
        <v>5</v>
      </c>
      <c r="F59" s="1">
        <f t="shared" ca="1" si="6"/>
        <v>11.41</v>
      </c>
      <c r="G59">
        <v>7</v>
      </c>
      <c r="H59" t="s">
        <v>21</v>
      </c>
      <c r="I59">
        <f t="shared" ca="1" si="7"/>
        <v>42</v>
      </c>
      <c r="J59" t="s">
        <v>25</v>
      </c>
      <c r="K59" t="s">
        <v>23</v>
      </c>
      <c r="L59" t="s">
        <v>23</v>
      </c>
      <c r="M59" t="s">
        <v>23</v>
      </c>
      <c r="N59" t="s">
        <v>23</v>
      </c>
      <c r="O59" t="s">
        <v>23</v>
      </c>
      <c r="P59" t="str">
        <f t="shared" ca="1" si="1"/>
        <v>{58, "Shaman’s Totem Staff", "Decorated with feathers and bones, connects to spirit realms.", 89.5, 5, 11.41, 7, "Weapon", 42, DamageType.Magical, null, null, null, null, null},</v>
      </c>
    </row>
    <row r="60" spans="1:16" x14ac:dyDescent="0.3">
      <c r="A60">
        <v>59</v>
      </c>
      <c r="B60" t="s">
        <v>160</v>
      </c>
      <c r="C60" t="s">
        <v>104</v>
      </c>
      <c r="D60" s="1">
        <f t="shared" ca="1" si="0"/>
        <v>86.19</v>
      </c>
      <c r="E60">
        <v>5</v>
      </c>
      <c r="F60" s="1">
        <f t="shared" ca="1" si="6"/>
        <v>11.87</v>
      </c>
      <c r="G60">
        <v>7</v>
      </c>
      <c r="H60" t="s">
        <v>21</v>
      </c>
      <c r="I60">
        <f t="shared" ca="1" si="7"/>
        <v>40</v>
      </c>
      <c r="J60" t="s">
        <v>25</v>
      </c>
      <c r="K60" t="s">
        <v>23</v>
      </c>
      <c r="L60" t="s">
        <v>23</v>
      </c>
      <c r="M60" t="s">
        <v>23</v>
      </c>
      <c r="N60" t="s">
        <v>23</v>
      </c>
      <c r="O60" t="s">
        <v>23</v>
      </c>
      <c r="P60" t="str">
        <f t="shared" ca="1" si="1"/>
        <v>{59, "Orb of Resonance", "Amplifies divination and communication spells.", 86.19, 5, 11.87, 7, "Weapon", 40, DamageType.Magical, null, null, null, null, null},</v>
      </c>
    </row>
    <row r="61" spans="1:16" x14ac:dyDescent="0.3">
      <c r="A61">
        <v>60</v>
      </c>
      <c r="B61" t="s">
        <v>45</v>
      </c>
      <c r="C61" t="s">
        <v>46</v>
      </c>
      <c r="D61" s="1">
        <f t="shared" ca="1" si="0"/>
        <v>166.24</v>
      </c>
      <c r="E61">
        <v>5</v>
      </c>
      <c r="F61" s="1">
        <f ca="1">ROUND(RAND() * 2 + 14, 2)</f>
        <v>14.03</v>
      </c>
      <c r="G61">
        <v>9</v>
      </c>
      <c r="H61" t="s">
        <v>21</v>
      </c>
      <c r="I61">
        <f ca="1">RANDBETWEEN(55,65)</f>
        <v>65</v>
      </c>
      <c r="J61" t="s">
        <v>24</v>
      </c>
      <c r="K61" t="s">
        <v>23</v>
      </c>
      <c r="L61" t="s">
        <v>23</v>
      </c>
      <c r="M61" t="s">
        <v>23</v>
      </c>
      <c r="N61" t="s">
        <v>23</v>
      </c>
      <c r="O61" t="s">
        <v>23</v>
      </c>
      <c r="P61" t="str">
        <f t="shared" ca="1" si="1"/>
        <v>{60, "Zweihander", "A massive, armor-breaking greatsword.", 166.24, 5, 14.03, 9, "Weapon", 65, DamageType.Martial, null, null, null, null, null},</v>
      </c>
    </row>
    <row r="62" spans="1:16" x14ac:dyDescent="0.3">
      <c r="A62">
        <v>61</v>
      </c>
      <c r="B62" t="s">
        <v>47</v>
      </c>
      <c r="C62" t="s">
        <v>48</v>
      </c>
      <c r="D62" s="1">
        <f t="shared" ca="1" si="0"/>
        <v>143.94</v>
      </c>
      <c r="E62">
        <v>5</v>
      </c>
      <c r="F62" s="1">
        <f t="shared" ref="F62:F77" ca="1" si="8">ROUND(RAND() * 2 + 14, 2)</f>
        <v>15.28</v>
      </c>
      <c r="G62">
        <v>9</v>
      </c>
      <c r="H62" t="s">
        <v>21</v>
      </c>
      <c r="I62">
        <f t="shared" ref="I62:I77" ca="1" si="9">RANDBETWEEN(55,65)</f>
        <v>55</v>
      </c>
      <c r="J62" t="s">
        <v>24</v>
      </c>
      <c r="K62" t="s">
        <v>23</v>
      </c>
      <c r="L62" t="s">
        <v>23</v>
      </c>
      <c r="M62" t="s">
        <v>23</v>
      </c>
      <c r="N62" t="s">
        <v>23</v>
      </c>
      <c r="O62" t="s">
        <v>23</v>
      </c>
      <c r="P62" t="str">
        <f t="shared" ca="1" si="1"/>
        <v>{61, "Rapier", "A refined duelist’s weapon.", 143.94, 5, 15.28, 9, "Weapon", 55, DamageType.Martial, null, null, null, null, null},</v>
      </c>
    </row>
    <row r="63" spans="1:16" x14ac:dyDescent="0.3">
      <c r="A63">
        <v>62</v>
      </c>
      <c r="B63" t="s">
        <v>49</v>
      </c>
      <c r="C63" t="s">
        <v>50</v>
      </c>
      <c r="D63" s="1">
        <f t="shared" ca="1" si="0"/>
        <v>150.52000000000001</v>
      </c>
      <c r="E63">
        <v>6</v>
      </c>
      <c r="F63" s="1">
        <f t="shared" ca="1" si="8"/>
        <v>15.3</v>
      </c>
      <c r="G63">
        <v>9</v>
      </c>
      <c r="H63" t="s">
        <v>21</v>
      </c>
      <c r="I63">
        <f t="shared" ca="1" si="9"/>
        <v>58</v>
      </c>
      <c r="J63" t="s">
        <v>24</v>
      </c>
      <c r="K63" t="s">
        <v>23</v>
      </c>
      <c r="L63" t="s">
        <v>23</v>
      </c>
      <c r="M63" t="s">
        <v>23</v>
      </c>
      <c r="N63" t="s">
        <v>23</v>
      </c>
      <c r="O63" t="s">
        <v>23</v>
      </c>
      <c r="P63" t="str">
        <f t="shared" ca="1" si="1"/>
        <v>{62, "Dao", "A curved sword with cultural and mystical roots.", 150.52, 6, 15.3, 9, "Weapon", 58, DamageType.Martial, null, null, null, null, null},</v>
      </c>
    </row>
    <row r="64" spans="1:16" x14ac:dyDescent="0.3">
      <c r="A64">
        <v>63</v>
      </c>
      <c r="B64" t="s">
        <v>161</v>
      </c>
      <c r="C64" t="s">
        <v>105</v>
      </c>
      <c r="D64" s="1">
        <f t="shared" ca="1" si="0"/>
        <v>152.81</v>
      </c>
      <c r="E64">
        <v>6</v>
      </c>
      <c r="F64" s="1">
        <f t="shared" ca="1" si="8"/>
        <v>15.33</v>
      </c>
      <c r="G64">
        <v>9</v>
      </c>
      <c r="H64" t="s">
        <v>21</v>
      </c>
      <c r="I64">
        <f t="shared" ca="1" si="9"/>
        <v>59</v>
      </c>
      <c r="J64" t="s">
        <v>24</v>
      </c>
      <c r="K64" t="s">
        <v>23</v>
      </c>
      <c r="L64" t="s">
        <v>23</v>
      </c>
      <c r="M64" t="s">
        <v>23</v>
      </c>
      <c r="N64" t="s">
        <v>23</v>
      </c>
      <c r="O64" t="s">
        <v>23</v>
      </c>
      <c r="P64" t="str">
        <f t="shared" ca="1" si="1"/>
        <v>{63, "Lucerne Hammer", "A Swiss polearm combining a hammer, spike, and hook. Excellent against armor.", 152.81, 6, 15.33, 9, "Weapon", 59, DamageType.Martial, null, null, null, null, null},</v>
      </c>
    </row>
    <row r="65" spans="1:16" x14ac:dyDescent="0.3">
      <c r="A65">
        <v>64</v>
      </c>
      <c r="B65" t="s">
        <v>162</v>
      </c>
      <c r="C65" t="s">
        <v>106</v>
      </c>
      <c r="D65" s="1">
        <f t="shared" ca="1" si="0"/>
        <v>164.12</v>
      </c>
      <c r="E65">
        <v>5</v>
      </c>
      <c r="F65" s="1">
        <f t="shared" ca="1" si="8"/>
        <v>14.49</v>
      </c>
      <c r="G65">
        <v>9</v>
      </c>
      <c r="H65" t="s">
        <v>21</v>
      </c>
      <c r="I65">
        <f t="shared" ca="1" si="9"/>
        <v>64</v>
      </c>
      <c r="J65" t="s">
        <v>24</v>
      </c>
      <c r="K65" t="s">
        <v>23</v>
      </c>
      <c r="L65" t="s">
        <v>23</v>
      </c>
      <c r="M65" t="s">
        <v>23</v>
      </c>
      <c r="N65" t="s">
        <v>23</v>
      </c>
      <c r="O65" t="s">
        <v>23</v>
      </c>
      <c r="P65" t="str">
        <f t="shared" ca="1" si="1"/>
        <v>{64, "Naginata", "A Japanese polearm with a curved blade, ideal for sweeping attacks and reach.", 164.12, 5, 14.49, 9, "Weapon", 64, DamageType.Martial, null, null, null, null, null},</v>
      </c>
    </row>
    <row r="66" spans="1:16" x14ac:dyDescent="0.3">
      <c r="A66">
        <v>65</v>
      </c>
      <c r="B66" t="s">
        <v>163</v>
      </c>
      <c r="C66" t="s">
        <v>107</v>
      </c>
      <c r="D66" s="1">
        <f t="shared" ca="1" si="0"/>
        <v>146.41999999999999</v>
      </c>
      <c r="E66">
        <v>8</v>
      </c>
      <c r="F66" s="1">
        <f t="shared" ca="1" si="8"/>
        <v>14.08</v>
      </c>
      <c r="G66">
        <v>9</v>
      </c>
      <c r="H66" t="s">
        <v>21</v>
      </c>
      <c r="I66">
        <f t="shared" ca="1" si="9"/>
        <v>56</v>
      </c>
      <c r="J66" t="s">
        <v>24</v>
      </c>
      <c r="K66" t="s">
        <v>23</v>
      </c>
      <c r="L66" t="s">
        <v>23</v>
      </c>
      <c r="M66" t="s">
        <v>23</v>
      </c>
      <c r="N66" t="s">
        <v>23</v>
      </c>
      <c r="O66" t="s">
        <v>23</v>
      </c>
      <c r="P66" t="str">
        <f t="shared" ca="1" si="1"/>
        <v>{65, "Voulge", "A broad-bladed polearm similar to a cleaver, effective in both slashing and thrusting.", 146.42, 8, 14.08, 9, "Weapon", 56, DamageType.Martial, null, null, null, null, null},</v>
      </c>
    </row>
    <row r="67" spans="1:16" x14ac:dyDescent="0.3">
      <c r="A67">
        <v>66</v>
      </c>
      <c r="B67" t="s">
        <v>164</v>
      </c>
      <c r="C67" t="s">
        <v>108</v>
      </c>
      <c r="D67" s="1">
        <f t="shared" ref="D67:D77" ca="1" si="10">ROUND(1.5 + ((I67 * G67) * 0.25) + (E67 * 0.1) + (G67 * 2) + (RAND() * 0.4 - 0.2), 2)</f>
        <v>166.54</v>
      </c>
      <c r="E67">
        <v>8</v>
      </c>
      <c r="F67" s="1">
        <f t="shared" ca="1" si="8"/>
        <v>14.19</v>
      </c>
      <c r="G67">
        <v>9</v>
      </c>
      <c r="H67" t="s">
        <v>21</v>
      </c>
      <c r="I67">
        <f t="shared" ca="1" si="9"/>
        <v>65</v>
      </c>
      <c r="J67" t="s">
        <v>24</v>
      </c>
      <c r="K67" t="s">
        <v>23</v>
      </c>
      <c r="L67" t="s">
        <v>23</v>
      </c>
      <c r="M67" t="s">
        <v>23</v>
      </c>
      <c r="N67" t="s">
        <v>23</v>
      </c>
      <c r="O67" t="s">
        <v>23</v>
      </c>
      <c r="P67" t="str">
        <f t="shared" ref="P67:P130" ca="1" si="11">_xlfn.CONCAT("{",A67, ", ", CHAR(34), B67, CHAR(34), ", ", CHAR(34), C67, CHAR(34), ", ", D67, ", ", E67, ", ", F67, ", ", G67, ", ", CHAR(34), H67, CHAR(34), ", ", I67, ", ", J67, ", ", K67, ", ", L67, ", ", M67, ", ", N67, ", ", O67, "},")</f>
        <v>{66, "Dane Axe", "A long-handled Viking axe, known for reach and deadly cuts.", 166.54, 8, 14.19, 9, "Weapon", 65, DamageType.Martial, null, null, null, null, null},</v>
      </c>
    </row>
    <row r="68" spans="1:16" x14ac:dyDescent="0.3">
      <c r="A68">
        <v>67</v>
      </c>
      <c r="B68" t="s">
        <v>165</v>
      </c>
      <c r="C68" t="s">
        <v>109</v>
      </c>
      <c r="D68" s="1">
        <f t="shared" ca="1" si="10"/>
        <v>146.07</v>
      </c>
      <c r="E68">
        <v>5</v>
      </c>
      <c r="F68" s="1">
        <f t="shared" ca="1" si="8"/>
        <v>14.15</v>
      </c>
      <c r="G68">
        <v>9</v>
      </c>
      <c r="H68" t="s">
        <v>21</v>
      </c>
      <c r="I68">
        <f t="shared" ca="1" si="9"/>
        <v>56</v>
      </c>
      <c r="J68" t="s">
        <v>24</v>
      </c>
      <c r="K68" t="s">
        <v>23</v>
      </c>
      <c r="L68" t="s">
        <v>23</v>
      </c>
      <c r="M68" t="s">
        <v>23</v>
      </c>
      <c r="N68" t="s">
        <v>23</v>
      </c>
      <c r="O68" t="s">
        <v>23</v>
      </c>
      <c r="P68" t="str">
        <f t="shared" ca="1" si="11"/>
        <v>{67, "Bec de Corbin", "A polehammer with a spiked beak, perfect for armored foes.", 146.07, 5, 14.15, 9, "Weapon", 56, DamageType.Martial, null, null, null, null, null},</v>
      </c>
    </row>
    <row r="69" spans="1:16" x14ac:dyDescent="0.3">
      <c r="A69">
        <v>68</v>
      </c>
      <c r="B69" t="s">
        <v>38</v>
      </c>
      <c r="C69" t="s">
        <v>110</v>
      </c>
      <c r="D69" s="1">
        <f t="shared" ca="1" si="10"/>
        <v>157.47999999999999</v>
      </c>
      <c r="E69">
        <v>7</v>
      </c>
      <c r="F69" s="1">
        <f t="shared" ca="1" si="8"/>
        <v>15.66</v>
      </c>
      <c r="G69">
        <v>9</v>
      </c>
      <c r="H69" t="s">
        <v>21</v>
      </c>
      <c r="I69">
        <f t="shared" ca="1" si="9"/>
        <v>61</v>
      </c>
      <c r="J69" t="s">
        <v>24</v>
      </c>
      <c r="K69" t="s">
        <v>23</v>
      </c>
      <c r="L69" t="s">
        <v>23</v>
      </c>
      <c r="M69" t="s">
        <v>23</v>
      </c>
      <c r="N69" t="s">
        <v>23</v>
      </c>
      <c r="O69" t="s">
        <v>23</v>
      </c>
      <c r="P69" t="str">
        <f t="shared" ca="1" si="11"/>
        <v>{68, "Labrys", "A ceremonial yet deadly double-headed axe from the Greek Amazons.", 157.48, 7, 15.66, 9, "Weapon", 61, DamageType.Martial, null, null, null, null, null},</v>
      </c>
    </row>
    <row r="70" spans="1:16" x14ac:dyDescent="0.3">
      <c r="A70">
        <v>69</v>
      </c>
      <c r="B70" t="s">
        <v>166</v>
      </c>
      <c r="C70" t="s">
        <v>111</v>
      </c>
      <c r="D70" s="1">
        <f t="shared" ca="1" si="10"/>
        <v>163.91</v>
      </c>
      <c r="E70">
        <v>5</v>
      </c>
      <c r="F70" s="1">
        <f t="shared" ca="1" si="8"/>
        <v>15.02</v>
      </c>
      <c r="G70">
        <v>9</v>
      </c>
      <c r="H70" t="s">
        <v>21</v>
      </c>
      <c r="I70">
        <f t="shared" ca="1" si="9"/>
        <v>64</v>
      </c>
      <c r="J70" t="s">
        <v>24</v>
      </c>
      <c r="K70" t="s">
        <v>23</v>
      </c>
      <c r="L70" t="s">
        <v>23</v>
      </c>
      <c r="M70" t="s">
        <v>23</v>
      </c>
      <c r="N70" t="s">
        <v>23</v>
      </c>
      <c r="O70" t="s">
        <v>23</v>
      </c>
      <c r="P70" t="str">
        <f t="shared" ca="1" si="11"/>
        <v>{69, "Elven Warbow", "Elegant and magically enhanced for speed and precision.", 163.91, 5, 15.02, 9, "Weapon", 64, DamageType.Martial, null, null, null, null, null},</v>
      </c>
    </row>
    <row r="71" spans="1:16" x14ac:dyDescent="0.3">
      <c r="A71">
        <v>70</v>
      </c>
      <c r="B71" t="s">
        <v>167</v>
      </c>
      <c r="C71" t="s">
        <v>112</v>
      </c>
      <c r="D71" s="1">
        <f t="shared" ca="1" si="10"/>
        <v>157.51</v>
      </c>
      <c r="E71">
        <v>7</v>
      </c>
      <c r="F71" s="1">
        <f t="shared" ca="1" si="8"/>
        <v>15.11</v>
      </c>
      <c r="G71">
        <v>9</v>
      </c>
      <c r="H71" t="s">
        <v>21</v>
      </c>
      <c r="I71">
        <f t="shared" ca="1" si="9"/>
        <v>61</v>
      </c>
      <c r="J71" t="s">
        <v>25</v>
      </c>
      <c r="K71" t="s">
        <v>23</v>
      </c>
      <c r="L71" t="s">
        <v>23</v>
      </c>
      <c r="M71" t="s">
        <v>23</v>
      </c>
      <c r="N71" t="s">
        <v>23</v>
      </c>
      <c r="O71" t="s">
        <v>23</v>
      </c>
      <c r="P71" t="str">
        <f t="shared" ca="1" si="11"/>
        <v>{70, "Stormpiercer", "A high-tension bow rumored to shoot with thunderous force.", 157.51, 7, 15.11, 9, "Weapon", 61, DamageType.Magical, null, null, null, null, null},</v>
      </c>
    </row>
    <row r="72" spans="1:16" x14ac:dyDescent="0.3">
      <c r="A72">
        <v>71</v>
      </c>
      <c r="B72" t="s">
        <v>168</v>
      </c>
      <c r="C72" t="s">
        <v>113</v>
      </c>
      <c r="D72" s="1">
        <f t="shared" ca="1" si="10"/>
        <v>145.91999999999999</v>
      </c>
      <c r="E72">
        <v>6</v>
      </c>
      <c r="F72" s="1">
        <f t="shared" ca="1" si="8"/>
        <v>15.03</v>
      </c>
      <c r="G72">
        <v>9</v>
      </c>
      <c r="H72" t="s">
        <v>21</v>
      </c>
      <c r="I72">
        <f t="shared" ca="1" si="9"/>
        <v>56</v>
      </c>
      <c r="J72" t="s">
        <v>25</v>
      </c>
      <c r="K72" t="s">
        <v>23</v>
      </c>
      <c r="L72" t="s">
        <v>23</v>
      </c>
      <c r="M72" t="s">
        <v>23</v>
      </c>
      <c r="N72" t="s">
        <v>23</v>
      </c>
      <c r="O72" t="s">
        <v>23</v>
      </c>
      <c r="P72" t="str">
        <f t="shared" ca="1" si="11"/>
        <v>{71, "Runed Crossbow", "A finely crafted crossbow inscribed with runes for extra power.", 145.92, 6, 15.03, 9, "Weapon", 56, DamageType.Magical, null, null, null, null, null},</v>
      </c>
    </row>
    <row r="73" spans="1:16" x14ac:dyDescent="0.3">
      <c r="A73">
        <v>72</v>
      </c>
      <c r="B73" t="s">
        <v>169</v>
      </c>
      <c r="C73" t="s">
        <v>114</v>
      </c>
      <c r="D73" s="1">
        <f t="shared" ca="1" si="10"/>
        <v>146.09</v>
      </c>
      <c r="E73">
        <v>7</v>
      </c>
      <c r="F73" s="1">
        <f t="shared" ca="1" si="8"/>
        <v>15.09</v>
      </c>
      <c r="G73">
        <v>9</v>
      </c>
      <c r="H73" t="s">
        <v>21</v>
      </c>
      <c r="I73">
        <f t="shared" ca="1" si="9"/>
        <v>56</v>
      </c>
      <c r="J73" t="s">
        <v>25</v>
      </c>
      <c r="K73" t="s">
        <v>23</v>
      </c>
      <c r="L73" t="s">
        <v>23</v>
      </c>
      <c r="M73" t="s">
        <v>23</v>
      </c>
      <c r="N73" t="s">
        <v>23</v>
      </c>
      <c r="O73" t="s">
        <v>23</v>
      </c>
      <c r="P73" t="str">
        <f t="shared" ca="1" si="11"/>
        <v>{72, "Wand of Stormcall", "Crackles with electricity; forged in a hurricane.", 146.09, 7, 15.09, 9, "Weapon", 56, DamageType.Magical, null, null, null, null, null},</v>
      </c>
    </row>
    <row r="74" spans="1:16" x14ac:dyDescent="0.3">
      <c r="A74">
        <v>73</v>
      </c>
      <c r="B74" t="s">
        <v>170</v>
      </c>
      <c r="C74" t="s">
        <v>115</v>
      </c>
      <c r="D74" s="1">
        <f t="shared" ca="1" si="10"/>
        <v>146.19999999999999</v>
      </c>
      <c r="E74">
        <v>6</v>
      </c>
      <c r="F74" s="1">
        <f t="shared" ca="1" si="8"/>
        <v>14.44</v>
      </c>
      <c r="G74">
        <v>9</v>
      </c>
      <c r="H74" t="s">
        <v>21</v>
      </c>
      <c r="I74">
        <f t="shared" ca="1" si="9"/>
        <v>56</v>
      </c>
      <c r="J74" t="s">
        <v>25</v>
      </c>
      <c r="K74" t="s">
        <v>23</v>
      </c>
      <c r="L74" t="s">
        <v>23</v>
      </c>
      <c r="M74" t="s">
        <v>23</v>
      </c>
      <c r="N74" t="s">
        <v>23</v>
      </c>
      <c r="O74" t="s">
        <v>23</v>
      </c>
      <c r="P74" t="str">
        <f t="shared" ca="1" si="11"/>
        <v>{73, "Rod of the Depths", "Deep green and blue rod; forged in the oceanic abyss.", 146.2, 6, 14.44, 9, "Weapon", 56, DamageType.Magical, null, null, null, null, null},</v>
      </c>
    </row>
    <row r="75" spans="1:16" x14ac:dyDescent="0.3">
      <c r="A75">
        <v>74</v>
      </c>
      <c r="B75" t="s">
        <v>171</v>
      </c>
      <c r="C75" t="s">
        <v>116</v>
      </c>
      <c r="D75" s="1">
        <f t="shared" ca="1" si="10"/>
        <v>166.47</v>
      </c>
      <c r="E75">
        <v>7</v>
      </c>
      <c r="F75" s="1">
        <f t="shared" ca="1" si="8"/>
        <v>14.13</v>
      </c>
      <c r="G75">
        <v>9</v>
      </c>
      <c r="H75" t="s">
        <v>21</v>
      </c>
      <c r="I75">
        <f t="shared" ca="1" si="9"/>
        <v>65</v>
      </c>
      <c r="J75" t="s">
        <v>25</v>
      </c>
      <c r="K75" t="s">
        <v>23</v>
      </c>
      <c r="L75" t="s">
        <v>23</v>
      </c>
      <c r="M75" t="s">
        <v>23</v>
      </c>
      <c r="N75" t="s">
        <v>23</v>
      </c>
      <c r="O75" t="s">
        <v>23</v>
      </c>
      <c r="P75" t="str">
        <f t="shared" ca="1" si="11"/>
        <v>{74, "Scepter of Authority", "Symbol of magical leadership, a true object of power.", 166.47, 7, 14.13, 9, "Weapon", 65, DamageType.Magical, null, null, null, null, null},</v>
      </c>
    </row>
    <row r="76" spans="1:16" x14ac:dyDescent="0.3">
      <c r="A76">
        <v>75</v>
      </c>
      <c r="B76" t="s">
        <v>172</v>
      </c>
      <c r="C76" t="s">
        <v>117</v>
      </c>
      <c r="D76" s="1">
        <f t="shared" ca="1" si="10"/>
        <v>150.44999999999999</v>
      </c>
      <c r="E76">
        <v>6</v>
      </c>
      <c r="F76" s="1">
        <f t="shared" ca="1" si="8"/>
        <v>15.93</v>
      </c>
      <c r="G76">
        <v>9</v>
      </c>
      <c r="H76" t="s">
        <v>21</v>
      </c>
      <c r="I76">
        <f t="shared" ca="1" si="9"/>
        <v>58</v>
      </c>
      <c r="J76" t="s">
        <v>25</v>
      </c>
      <c r="K76" t="s">
        <v>23</v>
      </c>
      <c r="L76" t="s">
        <v>23</v>
      </c>
      <c r="M76" t="s">
        <v>23</v>
      </c>
      <c r="N76" t="s">
        <v>23</v>
      </c>
      <c r="O76" t="s">
        <v>23</v>
      </c>
      <c r="P76" t="str">
        <f t="shared" ca="1" si="11"/>
        <v>{75, "Celestial Staff", "Carved from starlight wood, aligns with radiant and astral magic.", 150.45, 6, 15.93, 9, "Weapon", 58, DamageType.Magical, null, null, null, null, null},</v>
      </c>
    </row>
    <row r="77" spans="1:16" x14ac:dyDescent="0.3">
      <c r="A77">
        <v>76</v>
      </c>
      <c r="B77" t="s">
        <v>173</v>
      </c>
      <c r="C77" t="s">
        <v>118</v>
      </c>
      <c r="D77" s="1">
        <f t="shared" ca="1" si="10"/>
        <v>160.05000000000001</v>
      </c>
      <c r="E77">
        <v>9</v>
      </c>
      <c r="F77" s="1">
        <f t="shared" ca="1" si="8"/>
        <v>15.9</v>
      </c>
      <c r="G77">
        <v>9</v>
      </c>
      <c r="H77" t="s">
        <v>21</v>
      </c>
      <c r="I77">
        <f t="shared" ca="1" si="9"/>
        <v>62</v>
      </c>
      <c r="J77" t="s">
        <v>25</v>
      </c>
      <c r="K77" t="s">
        <v>23</v>
      </c>
      <c r="L77" t="s">
        <v>23</v>
      </c>
      <c r="M77" t="s">
        <v>23</v>
      </c>
      <c r="N77" t="s">
        <v>23</v>
      </c>
      <c r="O77" t="s">
        <v>23</v>
      </c>
      <c r="P77" t="str">
        <f t="shared" ca="1" si="11"/>
        <v>{76, "Orb of Chaos", "A swirling, shifting orb that draws out full magical ability.", 160.05, 9, 15.9, 9, "Weapon", 62, DamageType.Magical, null, null, null, null, null},</v>
      </c>
    </row>
    <row r="78" spans="1:16" x14ac:dyDescent="0.3">
      <c r="A78">
        <v>77</v>
      </c>
      <c r="B78" t="s">
        <v>178</v>
      </c>
      <c r="C78" t="s">
        <v>218</v>
      </c>
      <c r="D78" s="1">
        <f ca="1">ROUND(1.5 + ((K78 + L78) * G78 * 0.33) + (E78 * 0.1) + (G78 * 2) + (RAND() * 0.6), 2)</f>
        <v>5.34</v>
      </c>
      <c r="E78">
        <v>5</v>
      </c>
      <c r="F78" s="1">
        <f ca="1">ROUND(RAND() + 4.5, 2)</f>
        <v>5.41</v>
      </c>
      <c r="G78">
        <v>1</v>
      </c>
      <c r="H78" t="s">
        <v>22</v>
      </c>
      <c r="I78" t="s">
        <v>23</v>
      </c>
      <c r="J78" t="s">
        <v>23</v>
      </c>
      <c r="K78">
        <f ca="1">RANDBETWEEN(0,3)</f>
        <v>3</v>
      </c>
      <c r="L78">
        <f ca="1">3 - K78</f>
        <v>0</v>
      </c>
      <c r="M78" t="s">
        <v>28</v>
      </c>
      <c r="N78" t="s">
        <v>23</v>
      </c>
      <c r="O78" t="s">
        <v>23</v>
      </c>
      <c r="P78" t="str">
        <f t="shared" ca="1" si="11"/>
        <v>{77, "Bracers", "Simple leather bracers that offer limited defense for your forearms.", 5.34, 5, 5.41, 1, "Armor", null, null, 3, 0, ArmorType.Arms, null, null},</v>
      </c>
    </row>
    <row r="79" spans="1:16" x14ac:dyDescent="0.3">
      <c r="A79">
        <v>78</v>
      </c>
      <c r="B79" t="s">
        <v>179</v>
      </c>
      <c r="C79" t="s">
        <v>219</v>
      </c>
      <c r="D79" s="1">
        <f t="shared" ref="D79:D117" ca="1" si="12">ROUND(1.5 + ((K79 + L79) * G79 * 0.33) + (E79 * 0.1) + (G79 * 2) + (RAND() * 0.6), 2)</f>
        <v>5.24</v>
      </c>
      <c r="E79">
        <v>5</v>
      </c>
      <c r="F79" s="1">
        <f t="shared" ref="F79:F85" ca="1" si="13">ROUND(RAND() + 4.5, 2)</f>
        <v>5.43</v>
      </c>
      <c r="G79">
        <v>1</v>
      </c>
      <c r="H79" t="s">
        <v>22</v>
      </c>
      <c r="I79" t="s">
        <v>23</v>
      </c>
      <c r="J79" t="s">
        <v>23</v>
      </c>
      <c r="K79">
        <f t="shared" ref="K79:K85" ca="1" si="14">RANDBETWEEN(0,3)</f>
        <v>1</v>
      </c>
      <c r="L79">
        <f t="shared" ref="L79:L85" ca="1" si="15">3 - K79</f>
        <v>2</v>
      </c>
      <c r="M79" t="s">
        <v>28</v>
      </c>
      <c r="N79" t="s">
        <v>23</v>
      </c>
      <c r="O79" t="s">
        <v>23</v>
      </c>
      <c r="P79" t="str">
        <f t="shared" ca="1" si="11"/>
        <v>{78, "Cloth Sleeves", "Light cloth sleeves, offering no real protection but easy to wear.", 5.24, 5, 5.43, 1, "Armor", null, null, 1, 2, ArmorType.Arms, null, null},</v>
      </c>
    </row>
    <row r="80" spans="1:16" x14ac:dyDescent="0.3">
      <c r="A80">
        <v>79</v>
      </c>
      <c r="B80" t="s">
        <v>174</v>
      </c>
      <c r="C80" t="s">
        <v>214</v>
      </c>
      <c r="D80" s="1">
        <f t="shared" ca="1" si="12"/>
        <v>5.53</v>
      </c>
      <c r="E80">
        <v>5</v>
      </c>
      <c r="F80" s="1">
        <f t="shared" ca="1" si="13"/>
        <v>5.31</v>
      </c>
      <c r="G80">
        <v>1</v>
      </c>
      <c r="H80" t="s">
        <v>22</v>
      </c>
      <c r="I80" t="s">
        <v>23</v>
      </c>
      <c r="J80" t="s">
        <v>23</v>
      </c>
      <c r="K80">
        <f t="shared" ca="1" si="14"/>
        <v>1</v>
      </c>
      <c r="L80">
        <f t="shared" ca="1" si="15"/>
        <v>2</v>
      </c>
      <c r="M80" t="s">
        <v>26</v>
      </c>
      <c r="N80" t="s">
        <v>23</v>
      </c>
      <c r="O80" t="s">
        <v>23</v>
      </c>
      <c r="P80" t="str">
        <f t="shared" ca="1" si="11"/>
        <v>{79, "Leather Armor", "Basic armor made of flexible leather. It won't stop a heavy blow, but it’s better than nothing.", 5.53, 5, 5.31, 1, "Armor", null, null, 1, 2, ArmorType.Chest, null, null},</v>
      </c>
    </row>
    <row r="81" spans="1:16" x14ac:dyDescent="0.3">
      <c r="A81">
        <v>80</v>
      </c>
      <c r="B81" t="s">
        <v>175</v>
      </c>
      <c r="C81" t="s">
        <v>215</v>
      </c>
      <c r="D81" s="1">
        <f t="shared" ca="1" si="12"/>
        <v>5.49</v>
      </c>
      <c r="E81">
        <v>5</v>
      </c>
      <c r="F81" s="1">
        <f t="shared" ca="1" si="13"/>
        <v>5.07</v>
      </c>
      <c r="G81">
        <v>1</v>
      </c>
      <c r="H81" t="s">
        <v>22</v>
      </c>
      <c r="I81" t="s">
        <v>23</v>
      </c>
      <c r="J81" t="s">
        <v>23</v>
      </c>
      <c r="K81">
        <f t="shared" ca="1" si="14"/>
        <v>0</v>
      </c>
      <c r="L81">
        <f t="shared" ca="1" si="15"/>
        <v>3</v>
      </c>
      <c r="M81" t="s">
        <v>26</v>
      </c>
      <c r="N81" t="s">
        <v>23</v>
      </c>
      <c r="O81" t="s">
        <v>23</v>
      </c>
      <c r="P81" t="str">
        <f t="shared" ca="1" si="11"/>
        <v>{80, "Padded Armor", "Thickly quilted fabric designed to absorb blows, but still leaves you vulnerable to piercing strikes.", 5.49, 5, 5.07, 1, "Armor", null, null, 0, 3, ArmorType.Chest, null, null},</v>
      </c>
    </row>
    <row r="82" spans="1:16" x14ac:dyDescent="0.3">
      <c r="A82">
        <v>81</v>
      </c>
      <c r="B82" t="s">
        <v>180</v>
      </c>
      <c r="C82" t="s">
        <v>220</v>
      </c>
      <c r="D82" s="1">
        <f t="shared" ca="1" si="12"/>
        <v>5.12</v>
      </c>
      <c r="E82">
        <v>5</v>
      </c>
      <c r="F82" s="1">
        <f t="shared" ca="1" si="13"/>
        <v>4.7699999999999996</v>
      </c>
      <c r="G82">
        <v>1</v>
      </c>
      <c r="H82" t="s">
        <v>22</v>
      </c>
      <c r="I82" t="s">
        <v>23</v>
      </c>
      <c r="J82" t="s">
        <v>23</v>
      </c>
      <c r="K82">
        <f t="shared" ca="1" si="14"/>
        <v>3</v>
      </c>
      <c r="L82">
        <f t="shared" ca="1" si="15"/>
        <v>0</v>
      </c>
      <c r="M82" t="s">
        <v>29</v>
      </c>
      <c r="N82" t="s">
        <v>23</v>
      </c>
      <c r="O82" t="s">
        <v>23</v>
      </c>
      <c r="P82" t="str">
        <f t="shared" ca="1" si="11"/>
        <v>{81, "Cloth Hood", "A soft hood, more for warmth than protection, but it does help hide your face.", 5.12, 5, 4.77, 1, "Armor", null, null, 3, 0, ArmorType.Head, null, null},</v>
      </c>
    </row>
    <row r="83" spans="1:16" x14ac:dyDescent="0.3">
      <c r="A83">
        <v>82</v>
      </c>
      <c r="B83" t="s">
        <v>181</v>
      </c>
      <c r="C83" t="s">
        <v>221</v>
      </c>
      <c r="D83" s="1">
        <f t="shared" ca="1" si="12"/>
        <v>5.34</v>
      </c>
      <c r="E83">
        <v>5</v>
      </c>
      <c r="F83" s="1">
        <f t="shared" ca="1" si="13"/>
        <v>4.62</v>
      </c>
      <c r="G83">
        <v>1</v>
      </c>
      <c r="H83" t="s">
        <v>22</v>
      </c>
      <c r="I83" t="s">
        <v>23</v>
      </c>
      <c r="J83" t="s">
        <v>23</v>
      </c>
      <c r="K83">
        <f t="shared" ca="1" si="14"/>
        <v>3</v>
      </c>
      <c r="L83">
        <f t="shared" ca="1" si="15"/>
        <v>0</v>
      </c>
      <c r="M83" t="s">
        <v>29</v>
      </c>
      <c r="N83" t="s">
        <v>23</v>
      </c>
      <c r="O83" t="s">
        <v>23</v>
      </c>
      <c r="P83" t="str">
        <f t="shared" ca="1" si="11"/>
        <v>{82, "Simple Helmet", "A basic helmet that covers your head, but offers little in the way of defense.", 5.34, 5, 4.62, 1, "Armor", null, null, 3, 0, ArmorType.Head, null, null},</v>
      </c>
    </row>
    <row r="84" spans="1:16" x14ac:dyDescent="0.3">
      <c r="A84">
        <v>83</v>
      </c>
      <c r="B84" t="s">
        <v>177</v>
      </c>
      <c r="C84" t="s">
        <v>217</v>
      </c>
      <c r="D84" s="1">
        <f t="shared" ca="1" si="12"/>
        <v>5.57</v>
      </c>
      <c r="E84">
        <v>5</v>
      </c>
      <c r="F84" s="1">
        <f t="shared" ca="1" si="13"/>
        <v>4.9000000000000004</v>
      </c>
      <c r="G84">
        <v>1</v>
      </c>
      <c r="H84" t="s">
        <v>22</v>
      </c>
      <c r="I84" t="s">
        <v>23</v>
      </c>
      <c r="J84" t="s">
        <v>23</v>
      </c>
      <c r="K84">
        <f t="shared" ca="1" si="14"/>
        <v>1</v>
      </c>
      <c r="L84">
        <f t="shared" ca="1" si="15"/>
        <v>2</v>
      </c>
      <c r="M84" t="s">
        <v>27</v>
      </c>
      <c r="N84" t="s">
        <v>23</v>
      </c>
      <c r="O84" t="s">
        <v>23</v>
      </c>
      <c r="P84" t="str">
        <f t="shared" ca="1" si="11"/>
        <v>{83, "Cloth Leggings", "Light fabric leggings, not much defense, but they won’t slow you down.", 5.57, 5, 4.9, 1, "Armor", null, null, 1, 2, ArmorType.Legs, null, null},</v>
      </c>
    </row>
    <row r="85" spans="1:16" x14ac:dyDescent="0.3">
      <c r="A85">
        <v>84</v>
      </c>
      <c r="B85" t="s">
        <v>176</v>
      </c>
      <c r="C85" t="s">
        <v>216</v>
      </c>
      <c r="D85" s="1">
        <f t="shared" ca="1" si="12"/>
        <v>5.48</v>
      </c>
      <c r="E85">
        <v>5</v>
      </c>
      <c r="F85" s="1">
        <f t="shared" ca="1" si="13"/>
        <v>4.99</v>
      </c>
      <c r="G85">
        <v>1</v>
      </c>
      <c r="H85" t="s">
        <v>22</v>
      </c>
      <c r="I85" t="s">
        <v>23</v>
      </c>
      <c r="J85" t="s">
        <v>23</v>
      </c>
      <c r="K85">
        <f t="shared" ca="1" si="14"/>
        <v>0</v>
      </c>
      <c r="L85">
        <f t="shared" ca="1" si="15"/>
        <v>3</v>
      </c>
      <c r="M85" t="s">
        <v>27</v>
      </c>
      <c r="N85" t="s">
        <v>23</v>
      </c>
      <c r="O85" t="s">
        <v>23</v>
      </c>
      <c r="P85" t="str">
        <f t="shared" ca="1" si="11"/>
        <v>{84, "Leather Pants", "Sturdy pants made from tanned leather, offering minimal protection but decent mobility.", 5.48, 5, 4.99, 1, "Armor", null, null, 0, 3, ArmorType.Legs, null, null},</v>
      </c>
    </row>
    <row r="86" spans="1:16" x14ac:dyDescent="0.3">
      <c r="A86">
        <v>85</v>
      </c>
      <c r="B86" t="s">
        <v>187</v>
      </c>
      <c r="C86" t="s">
        <v>227</v>
      </c>
      <c r="D86" s="1">
        <f t="shared" ca="1" si="12"/>
        <v>16.23</v>
      </c>
      <c r="E86">
        <f ca="1">RANDBETWEEN(3,8)</f>
        <v>5</v>
      </c>
      <c r="F86" s="1">
        <f ca="1">ROUND(RAND() + 8.5, 2)</f>
        <v>9.33</v>
      </c>
      <c r="G86">
        <v>3</v>
      </c>
      <c r="H86" t="s">
        <v>22</v>
      </c>
      <c r="I86" t="s">
        <v>23</v>
      </c>
      <c r="J86" t="s">
        <v>23</v>
      </c>
      <c r="K86">
        <f ca="1">RANDBETWEEN(0, 8)</f>
        <v>7</v>
      </c>
      <c r="L86">
        <f ca="1">8 - K86</f>
        <v>1</v>
      </c>
      <c r="M86" t="s">
        <v>28</v>
      </c>
      <c r="N86" t="s">
        <v>23</v>
      </c>
      <c r="O86" t="s">
        <v>23</v>
      </c>
      <c r="P86" t="str">
        <f t="shared" ca="1" si="11"/>
        <v>{85, "Chain Sleeves", "Armored sleeves made of interwoven metal rings, offering better protection for your arms.", 16.23, 5, 9.33, 3, "Armor", null, null, 7, 1, ArmorType.Arms, null, null},</v>
      </c>
    </row>
    <row r="87" spans="1:16" x14ac:dyDescent="0.3">
      <c r="A87">
        <v>86</v>
      </c>
      <c r="B87" t="s">
        <v>186</v>
      </c>
      <c r="C87" t="s">
        <v>226</v>
      </c>
      <c r="D87" s="1">
        <f t="shared" ca="1" si="12"/>
        <v>16.23</v>
      </c>
      <c r="E87">
        <f t="shared" ref="E87:E117" ca="1" si="16">RANDBETWEEN(3,8)</f>
        <v>3</v>
      </c>
      <c r="F87" s="1">
        <f t="shared" ref="F87:F93" ca="1" si="17">ROUND(RAND() + 8.5, 2)</f>
        <v>8.7899999999999991</v>
      </c>
      <c r="G87">
        <v>3</v>
      </c>
      <c r="H87" t="s">
        <v>22</v>
      </c>
      <c r="I87" t="s">
        <v>23</v>
      </c>
      <c r="J87" t="s">
        <v>23</v>
      </c>
      <c r="K87">
        <f t="shared" ref="K87:K92" ca="1" si="18">RANDBETWEEN(0, 8)</f>
        <v>0</v>
      </c>
      <c r="L87">
        <f t="shared" ref="L87:L93" ca="1" si="19">8 - K87</f>
        <v>8</v>
      </c>
      <c r="M87" t="s">
        <v>28</v>
      </c>
      <c r="N87" t="s">
        <v>23</v>
      </c>
      <c r="O87" t="s">
        <v>23</v>
      </c>
      <c r="P87" t="str">
        <f t="shared" ca="1" si="11"/>
        <v>{86, "Studded Leather Bracers", "Leather bracers with metal studs, offering increased protection for your forearms.", 16.23, 3, 8.79, 3, "Armor", null, null, 0, 8, ArmorType.Arms, null, null},</v>
      </c>
    </row>
    <row r="88" spans="1:16" x14ac:dyDescent="0.3">
      <c r="A88">
        <v>87</v>
      </c>
      <c r="B88" t="s">
        <v>183</v>
      </c>
      <c r="C88" t="s">
        <v>223</v>
      </c>
      <c r="D88" s="1">
        <f t="shared" ca="1" si="12"/>
        <v>16.29</v>
      </c>
      <c r="E88">
        <f t="shared" ca="1" si="16"/>
        <v>4</v>
      </c>
      <c r="F88" s="1">
        <f t="shared" ca="1" si="17"/>
        <v>9.26</v>
      </c>
      <c r="G88">
        <v>3</v>
      </c>
      <c r="H88" t="s">
        <v>22</v>
      </c>
      <c r="I88" t="s">
        <v>23</v>
      </c>
      <c r="J88" t="s">
        <v>23</v>
      </c>
      <c r="K88">
        <f t="shared" ca="1" si="18"/>
        <v>3</v>
      </c>
      <c r="L88">
        <f t="shared" ca="1" si="19"/>
        <v>5</v>
      </c>
      <c r="M88" t="s">
        <v>26</v>
      </c>
      <c r="N88" t="s">
        <v>23</v>
      </c>
      <c r="O88" t="s">
        <v>23</v>
      </c>
      <c r="P88" t="str">
        <f t="shared" ca="1" si="11"/>
        <v>{87, "Chain Shirt", "A shirt of interwoven metal rings, offering good protection without too much weight.", 16.29, 4, 9.26, 3, "Armor", null, null, 3, 5, ArmorType.Chest, null, null},</v>
      </c>
    </row>
    <row r="89" spans="1:16" x14ac:dyDescent="0.3">
      <c r="A89">
        <v>88</v>
      </c>
      <c r="B89" t="s">
        <v>182</v>
      </c>
      <c r="C89" t="s">
        <v>222</v>
      </c>
      <c r="D89" s="1">
        <f t="shared" ca="1" si="12"/>
        <v>16.22</v>
      </c>
      <c r="E89">
        <f t="shared" ca="1" si="16"/>
        <v>4</v>
      </c>
      <c r="F89" s="1">
        <f t="shared" ca="1" si="17"/>
        <v>8.59</v>
      </c>
      <c r="G89">
        <v>3</v>
      </c>
      <c r="H89" t="s">
        <v>22</v>
      </c>
      <c r="I89" t="s">
        <v>23</v>
      </c>
      <c r="J89" t="s">
        <v>23</v>
      </c>
      <c r="K89">
        <f t="shared" ca="1" si="18"/>
        <v>1</v>
      </c>
      <c r="L89">
        <f t="shared" ca="1" si="19"/>
        <v>7</v>
      </c>
      <c r="M89" t="s">
        <v>26</v>
      </c>
      <c r="N89" t="s">
        <v>23</v>
      </c>
      <c r="O89" t="s">
        <v>23</v>
      </c>
      <c r="P89" t="str">
        <f t="shared" ca="1" si="11"/>
        <v>{88, "Studded Leather Armor", "Leather armor with small metal studs, providing better defense than standard leather.", 16.22, 4, 8.59, 3, "Armor", null, null, 1, 7, ArmorType.Chest, null, null},</v>
      </c>
    </row>
    <row r="90" spans="1:16" x14ac:dyDescent="0.3">
      <c r="A90">
        <v>89</v>
      </c>
      <c r="B90" t="s">
        <v>189</v>
      </c>
      <c r="C90" t="s">
        <v>229</v>
      </c>
      <c r="D90" s="1">
        <f t="shared" ca="1" si="12"/>
        <v>16.21</v>
      </c>
      <c r="E90">
        <f t="shared" ca="1" si="16"/>
        <v>5</v>
      </c>
      <c r="F90" s="1">
        <f t="shared" ca="1" si="17"/>
        <v>9.41</v>
      </c>
      <c r="G90">
        <v>3</v>
      </c>
      <c r="H90" t="s">
        <v>22</v>
      </c>
      <c r="I90" t="s">
        <v>23</v>
      </c>
      <c r="J90" t="s">
        <v>23</v>
      </c>
      <c r="K90">
        <f t="shared" ca="1" si="18"/>
        <v>0</v>
      </c>
      <c r="L90">
        <f t="shared" ca="1" si="19"/>
        <v>8</v>
      </c>
      <c r="M90" t="s">
        <v>29</v>
      </c>
      <c r="N90" t="s">
        <v>23</v>
      </c>
      <c r="O90" t="s">
        <v>23</v>
      </c>
      <c r="P90" t="str">
        <f t="shared" ca="1" si="11"/>
        <v>{89, "Iron Helmet", "A heavy helmet made of iron, offering solid protection against blunt force.", 16.21, 5, 9.41, 3, "Armor", null, null, 0, 8, ArmorType.Head, null, null},</v>
      </c>
    </row>
    <row r="91" spans="1:16" x14ac:dyDescent="0.3">
      <c r="A91">
        <v>90</v>
      </c>
      <c r="B91" t="s">
        <v>188</v>
      </c>
      <c r="C91" t="s">
        <v>228</v>
      </c>
      <c r="D91" s="1">
        <f t="shared" ca="1" si="12"/>
        <v>16.03</v>
      </c>
      <c r="E91">
        <f t="shared" ca="1" si="16"/>
        <v>3</v>
      </c>
      <c r="F91" s="1">
        <f t="shared" ca="1" si="17"/>
        <v>9.2899999999999991</v>
      </c>
      <c r="G91">
        <v>3</v>
      </c>
      <c r="H91" t="s">
        <v>22</v>
      </c>
      <c r="I91" t="s">
        <v>23</v>
      </c>
      <c r="J91" t="s">
        <v>23</v>
      </c>
      <c r="K91">
        <f t="shared" ca="1" si="18"/>
        <v>8</v>
      </c>
      <c r="L91">
        <f t="shared" ca="1" si="19"/>
        <v>0</v>
      </c>
      <c r="M91" t="s">
        <v>29</v>
      </c>
      <c r="N91" t="s">
        <v>23</v>
      </c>
      <c r="O91" t="s">
        <v>23</v>
      </c>
      <c r="P91" t="str">
        <f t="shared" ca="1" si="11"/>
        <v>{90, "Leather Cap", "A basic leather cap, not much for defense, but good for covering your head.", 16.03, 3, 9.29, 3, "Armor", null, null, 8, 0, ArmorType.Head, null, null},</v>
      </c>
    </row>
    <row r="92" spans="1:16" x14ac:dyDescent="0.3">
      <c r="A92">
        <v>91</v>
      </c>
      <c r="B92" t="s">
        <v>185</v>
      </c>
      <c r="C92" t="s">
        <v>225</v>
      </c>
      <c r="D92" s="1">
        <f t="shared" ca="1" si="12"/>
        <v>16.239999999999998</v>
      </c>
      <c r="E92">
        <f t="shared" ca="1" si="16"/>
        <v>4</v>
      </c>
      <c r="F92" s="1">
        <f t="shared" ca="1" si="17"/>
        <v>9</v>
      </c>
      <c r="G92">
        <v>3</v>
      </c>
      <c r="H92" t="s">
        <v>22</v>
      </c>
      <c r="I92" t="s">
        <v>23</v>
      </c>
      <c r="J92" t="s">
        <v>23</v>
      </c>
      <c r="K92">
        <f t="shared" ca="1" si="18"/>
        <v>5</v>
      </c>
      <c r="L92">
        <f t="shared" ca="1" si="19"/>
        <v>3</v>
      </c>
      <c r="M92" t="s">
        <v>27</v>
      </c>
      <c r="N92" t="s">
        <v>23</v>
      </c>
      <c r="O92" t="s">
        <v>23</v>
      </c>
      <c r="P92" t="str">
        <f t="shared" ca="1" si="11"/>
        <v>{91, "Scale Mail", "Metal scales sewn onto fabric, providing solid defense with a bit of flexibility.", 16.24, 4, 9, 3, "Armor", null, null, 5, 3, ArmorType.Legs, null, null},</v>
      </c>
    </row>
    <row r="93" spans="1:16" x14ac:dyDescent="0.3">
      <c r="A93">
        <v>92</v>
      </c>
      <c r="B93" t="s">
        <v>184</v>
      </c>
      <c r="C93" t="s">
        <v>224</v>
      </c>
      <c r="D93" s="1">
        <f t="shared" ca="1" si="12"/>
        <v>16.21</v>
      </c>
      <c r="E93">
        <f t="shared" ca="1" si="16"/>
        <v>3</v>
      </c>
      <c r="F93" s="1">
        <f t="shared" ca="1" si="17"/>
        <v>8.81</v>
      </c>
      <c r="G93">
        <v>3</v>
      </c>
      <c r="H93" t="s">
        <v>22</v>
      </c>
      <c r="I93" t="s">
        <v>23</v>
      </c>
      <c r="J93" t="s">
        <v>23</v>
      </c>
      <c r="K93">
        <f ca="1">RANDBETWEEN(0, 8)</f>
        <v>3</v>
      </c>
      <c r="L93">
        <f t="shared" ca="1" si="19"/>
        <v>5</v>
      </c>
      <c r="M93" t="s">
        <v>27</v>
      </c>
      <c r="N93" t="s">
        <v>23</v>
      </c>
      <c r="O93" t="s">
        <v>23</v>
      </c>
      <c r="P93" t="str">
        <f t="shared" ca="1" si="11"/>
        <v>{92, "Studded Leather Pants", "Leather pants reinforced with metal studs, offering more defense than regular leather.", 16.21, 3, 8.81, 3, "Armor", null, null, 3, 5, ArmorType.Legs, null, null},</v>
      </c>
    </row>
    <row r="94" spans="1:16" x14ac:dyDescent="0.3">
      <c r="A94">
        <v>93</v>
      </c>
      <c r="B94" t="s">
        <v>194</v>
      </c>
      <c r="C94" t="s">
        <v>234</v>
      </c>
      <c r="D94" s="1">
        <f t="shared" ca="1" si="12"/>
        <v>42.02</v>
      </c>
      <c r="E94">
        <f t="shared" ca="1" si="16"/>
        <v>3</v>
      </c>
      <c r="F94" s="1">
        <f ca="1">ROUND(RAND() + 11.5, 2)</f>
        <v>11.89</v>
      </c>
      <c r="G94">
        <v>5</v>
      </c>
      <c r="H94" t="s">
        <v>22</v>
      </c>
      <c r="I94" t="s">
        <v>23</v>
      </c>
      <c r="J94" t="s">
        <v>23</v>
      </c>
      <c r="K94">
        <f ca="1">RANDBETWEEN(0,18)</f>
        <v>3</v>
      </c>
      <c r="L94">
        <f ca="1">18 - K94</f>
        <v>15</v>
      </c>
      <c r="M94" t="s">
        <v>28</v>
      </c>
      <c r="N94" t="s">
        <v>23</v>
      </c>
      <c r="O94" t="s">
        <v>23</v>
      </c>
      <c r="P94" t="str">
        <f t="shared" ca="1" si="11"/>
        <v>{93, "Full Plate Bracers", "Bracers made of solid metal, offering maximum protection for your forearms.", 42.02, 3, 11.89, 5, "Armor", null, null, 3, 15, ArmorType.Arms, null, null},</v>
      </c>
    </row>
    <row r="95" spans="1:16" x14ac:dyDescent="0.3">
      <c r="A95">
        <v>94</v>
      </c>
      <c r="B95" t="s">
        <v>195</v>
      </c>
      <c r="C95" t="s">
        <v>235</v>
      </c>
      <c r="D95" s="1">
        <f t="shared" ca="1" si="12"/>
        <v>41.93</v>
      </c>
      <c r="E95">
        <f t="shared" ca="1" si="16"/>
        <v>5</v>
      </c>
      <c r="F95" s="1">
        <f t="shared" ref="F95:F101" ca="1" si="20">ROUND(RAND() + 11.5, 2)</f>
        <v>11.97</v>
      </c>
      <c r="G95">
        <v>5</v>
      </c>
      <c r="H95" t="s">
        <v>22</v>
      </c>
      <c r="I95" t="s">
        <v>23</v>
      </c>
      <c r="J95" t="s">
        <v>23</v>
      </c>
      <c r="K95">
        <f t="shared" ref="K95:K101" ca="1" si="21">RANDBETWEEN(0,18)</f>
        <v>2</v>
      </c>
      <c r="L95">
        <f t="shared" ref="L95:L101" ca="1" si="22">18 - K95</f>
        <v>16</v>
      </c>
      <c r="M95" t="s">
        <v>28</v>
      </c>
      <c r="N95" t="s">
        <v>23</v>
      </c>
      <c r="O95" t="s">
        <v>23</v>
      </c>
      <c r="P95" t="str">
        <f t="shared" ca="1" si="11"/>
        <v>{94, "Reinforced Leather Armguards", "Leather armguards reinforced with metal, offering a balance of flexibility and defense.", 41.93, 5, 11.97, 5, "Armor", null, null, 2, 16, ArmorType.Arms, null, null},</v>
      </c>
    </row>
    <row r="96" spans="1:16" x14ac:dyDescent="0.3">
      <c r="A96">
        <v>95</v>
      </c>
      <c r="B96" t="s">
        <v>190</v>
      </c>
      <c r="C96" t="s">
        <v>230</v>
      </c>
      <c r="D96" s="1">
        <f t="shared" ca="1" si="12"/>
        <v>42.13</v>
      </c>
      <c r="E96">
        <f t="shared" ca="1" si="16"/>
        <v>5</v>
      </c>
      <c r="F96" s="1">
        <f t="shared" ca="1" si="20"/>
        <v>12.05</v>
      </c>
      <c r="G96">
        <v>5</v>
      </c>
      <c r="H96" t="s">
        <v>22</v>
      </c>
      <c r="I96" t="s">
        <v>23</v>
      </c>
      <c r="J96" t="s">
        <v>23</v>
      </c>
      <c r="K96">
        <f t="shared" ca="1" si="21"/>
        <v>12</v>
      </c>
      <c r="L96">
        <f t="shared" ca="1" si="22"/>
        <v>6</v>
      </c>
      <c r="M96" t="s">
        <v>26</v>
      </c>
      <c r="N96" t="s">
        <v>23</v>
      </c>
      <c r="O96" t="s">
        <v>23</v>
      </c>
      <c r="P96" t="str">
        <f t="shared" ca="1" si="11"/>
        <v>{95, "Breastplate", "A sturdy metal chestplate that provides good protection without restricting movement too much.", 42.13, 5, 12.05, 5, "Armor", null, null, 12, 6, ArmorType.Chest, null, null},</v>
      </c>
    </row>
    <row r="97" spans="1:16" x14ac:dyDescent="0.3">
      <c r="A97">
        <v>96</v>
      </c>
      <c r="B97" t="s">
        <v>191</v>
      </c>
      <c r="C97" t="s">
        <v>231</v>
      </c>
      <c r="D97" s="1">
        <f t="shared" ca="1" si="12"/>
        <v>41.99</v>
      </c>
      <c r="E97">
        <f t="shared" ca="1" si="16"/>
        <v>5</v>
      </c>
      <c r="F97" s="1">
        <f t="shared" ca="1" si="20"/>
        <v>12.09</v>
      </c>
      <c r="G97">
        <v>5</v>
      </c>
      <c r="H97" t="s">
        <v>22</v>
      </c>
      <c r="I97" t="s">
        <v>23</v>
      </c>
      <c r="J97" t="s">
        <v>23</v>
      </c>
      <c r="K97">
        <f t="shared" ca="1" si="21"/>
        <v>9</v>
      </c>
      <c r="L97">
        <f t="shared" ca="1" si="22"/>
        <v>9</v>
      </c>
      <c r="M97" t="s">
        <v>26</v>
      </c>
      <c r="N97" t="s">
        <v>23</v>
      </c>
      <c r="O97" t="s">
        <v>23</v>
      </c>
      <c r="P97" t="str">
        <f t="shared" ca="1" si="11"/>
        <v>{96, "Half-Plate", "A suit of armor that covers the torso and shoulders with a mix of plate and chain, offering solid protection.", 41.99, 5, 12.09, 5, "Armor", null, null, 9, 9, ArmorType.Chest, null, null},</v>
      </c>
    </row>
    <row r="98" spans="1:16" x14ac:dyDescent="0.3">
      <c r="A98">
        <v>97</v>
      </c>
      <c r="B98" t="s">
        <v>196</v>
      </c>
      <c r="C98" t="s">
        <v>236</v>
      </c>
      <c r="D98" s="1">
        <f t="shared" ca="1" si="12"/>
        <v>42.35</v>
      </c>
      <c r="E98">
        <f t="shared" ca="1" si="16"/>
        <v>6</v>
      </c>
      <c r="F98" s="1">
        <f t="shared" ca="1" si="20"/>
        <v>11.72</v>
      </c>
      <c r="G98">
        <v>5</v>
      </c>
      <c r="H98" t="s">
        <v>22</v>
      </c>
      <c r="I98" t="s">
        <v>23</v>
      </c>
      <c r="J98" t="s">
        <v>23</v>
      </c>
      <c r="K98">
        <f t="shared" ca="1" si="21"/>
        <v>1</v>
      </c>
      <c r="L98">
        <f t="shared" ca="1" si="22"/>
        <v>17</v>
      </c>
      <c r="M98" t="s">
        <v>29</v>
      </c>
      <c r="N98" t="s">
        <v>23</v>
      </c>
      <c r="O98" t="s">
        <v>23</v>
      </c>
      <c r="P98" t="str">
        <f t="shared" ca="1" si="11"/>
        <v>{97, "Steel Helm", "A heavy, steel helmet that offers excellent protection for your head.", 42.35, 6, 11.72, 5, "Armor", null, null, 1, 17, ArmorType.Head, null, null},</v>
      </c>
    </row>
    <row r="99" spans="1:16" x14ac:dyDescent="0.3">
      <c r="A99">
        <v>98</v>
      </c>
      <c r="B99" t="s">
        <v>197</v>
      </c>
      <c r="C99" t="s">
        <v>237</v>
      </c>
      <c r="D99" s="1">
        <f t="shared" ca="1" si="12"/>
        <v>41.96</v>
      </c>
      <c r="E99">
        <f t="shared" ca="1" si="16"/>
        <v>4</v>
      </c>
      <c r="F99" s="1">
        <f t="shared" ca="1" si="20"/>
        <v>12.1</v>
      </c>
      <c r="G99">
        <v>5</v>
      </c>
      <c r="H99" t="s">
        <v>22</v>
      </c>
      <c r="I99" t="s">
        <v>23</v>
      </c>
      <c r="J99" t="s">
        <v>23</v>
      </c>
      <c r="K99">
        <f t="shared" ca="1" si="21"/>
        <v>7</v>
      </c>
      <c r="L99">
        <f t="shared" ca="1" si="22"/>
        <v>11</v>
      </c>
      <c r="M99" t="s">
        <v>29</v>
      </c>
      <c r="N99" t="s">
        <v>23</v>
      </c>
      <c r="O99" t="s">
        <v>23</v>
      </c>
      <c r="P99" t="str">
        <f t="shared" ca="1" si="11"/>
        <v>{98, "Visored Helmet", "A helmet with a movable visor, offering good head protection with added versatility.", 41.96, 4, 12.1, 5, "Armor", null, null, 7, 11, ArmorType.Head, null, null},</v>
      </c>
    </row>
    <row r="100" spans="1:16" x14ac:dyDescent="0.3">
      <c r="A100">
        <v>99</v>
      </c>
      <c r="B100" t="s">
        <v>192</v>
      </c>
      <c r="C100" t="s">
        <v>232</v>
      </c>
      <c r="D100" s="1">
        <f t="shared" ca="1" si="12"/>
        <v>41.96</v>
      </c>
      <c r="E100">
        <f t="shared" ca="1" si="16"/>
        <v>7</v>
      </c>
      <c r="F100" s="1">
        <f t="shared" ca="1" si="20"/>
        <v>11.91</v>
      </c>
      <c r="G100">
        <v>5</v>
      </c>
      <c r="H100" t="s">
        <v>22</v>
      </c>
      <c r="I100" t="s">
        <v>23</v>
      </c>
      <c r="J100" t="s">
        <v>23</v>
      </c>
      <c r="K100">
        <f t="shared" ca="1" si="21"/>
        <v>1</v>
      </c>
      <c r="L100">
        <f t="shared" ca="1" si="22"/>
        <v>17</v>
      </c>
      <c r="M100" t="s">
        <v>27</v>
      </c>
      <c r="N100" t="s">
        <v>23</v>
      </c>
      <c r="O100" t="s">
        <v>23</v>
      </c>
      <c r="P100" t="str">
        <f t="shared" ca="1" si="11"/>
        <v>{99, "Chainmail Pants", "A pair of pants made of interwoven metal rings, offering defense for your legs without too much weight.", 41.96, 7, 11.91, 5, "Armor", null, null, 1, 17, ArmorType.Legs, null, null},</v>
      </c>
    </row>
    <row r="101" spans="1:16" x14ac:dyDescent="0.3">
      <c r="A101">
        <v>100</v>
      </c>
      <c r="B101" t="s">
        <v>193</v>
      </c>
      <c r="C101" t="s">
        <v>233</v>
      </c>
      <c r="D101" s="1">
        <f t="shared" ca="1" si="12"/>
        <v>42.09</v>
      </c>
      <c r="E101">
        <f t="shared" ca="1" si="16"/>
        <v>7</v>
      </c>
      <c r="F101" s="1">
        <f t="shared" ca="1" si="20"/>
        <v>11.64</v>
      </c>
      <c r="G101">
        <v>5</v>
      </c>
      <c r="H101" t="s">
        <v>22</v>
      </c>
      <c r="I101" t="s">
        <v>23</v>
      </c>
      <c r="J101" t="s">
        <v>23</v>
      </c>
      <c r="K101">
        <f t="shared" ca="1" si="21"/>
        <v>9</v>
      </c>
      <c r="L101">
        <f t="shared" ca="1" si="22"/>
        <v>9</v>
      </c>
      <c r="M101" t="s">
        <v>27</v>
      </c>
      <c r="N101" t="s">
        <v>23</v>
      </c>
      <c r="O101" t="s">
        <v>23</v>
      </c>
      <c r="P101" t="str">
        <f t="shared" ca="1" si="11"/>
        <v>{100, "Plate Mail Greaves", "Heavy, full-leg armor made of solid metal, offering excellent protection for your legs.", 42.09, 7, 11.64, 5, "Armor", null, null, 9, 9, ArmorType.Legs, null, null},</v>
      </c>
    </row>
    <row r="102" spans="1:16" x14ac:dyDescent="0.3">
      <c r="A102">
        <v>101</v>
      </c>
      <c r="B102" t="s">
        <v>203</v>
      </c>
      <c r="C102" t="s">
        <v>243</v>
      </c>
      <c r="D102" s="1">
        <f t="shared" ca="1" si="12"/>
        <v>92.39</v>
      </c>
      <c r="E102">
        <f t="shared" ca="1" si="16"/>
        <v>3</v>
      </c>
      <c r="F102" s="1">
        <f ca="1">ROUND(RAND() + 14.5, 2)</f>
        <v>14.98</v>
      </c>
      <c r="G102">
        <v>7</v>
      </c>
      <c r="H102" t="s">
        <v>22</v>
      </c>
      <c r="I102" t="s">
        <v>23</v>
      </c>
      <c r="J102" t="s">
        <v>23</v>
      </c>
      <c r="K102">
        <f ca="1">RANDBETWEEN(0,33)</f>
        <v>29</v>
      </c>
      <c r="L102">
        <f ca="1">33 - K102</f>
        <v>4</v>
      </c>
      <c r="M102" t="s">
        <v>28</v>
      </c>
      <c r="N102" t="s">
        <v>23</v>
      </c>
      <c r="O102" t="s">
        <v>23</v>
      </c>
      <c r="P102" t="str">
        <f t="shared" ca="1" si="11"/>
        <v>{101, "Full Plate Gauntlets", "Heavy, full-arm gauntlets made of plate metal, providing top-notch protection for your hands and wrists.", 92.39, 3, 14.98, 7, "Armor", null, null, 29, 4, ArmorType.Arms, null, null},</v>
      </c>
    </row>
    <row r="103" spans="1:16" x14ac:dyDescent="0.3">
      <c r="A103">
        <v>102</v>
      </c>
      <c r="B103" t="s">
        <v>202</v>
      </c>
      <c r="C103" t="s">
        <v>242</v>
      </c>
      <c r="D103" s="1">
        <f t="shared" ca="1" si="12"/>
        <v>92.25</v>
      </c>
      <c r="E103">
        <f t="shared" ca="1" si="16"/>
        <v>4</v>
      </c>
      <c r="F103" s="1">
        <f t="shared" ref="F103:F109" ca="1" si="23">ROUND(RAND() + 14.5, 2)</f>
        <v>14.79</v>
      </c>
      <c r="G103">
        <v>7</v>
      </c>
      <c r="H103" t="s">
        <v>22</v>
      </c>
      <c r="I103" t="s">
        <v>23</v>
      </c>
      <c r="J103" t="s">
        <v>23</v>
      </c>
      <c r="K103">
        <f t="shared" ref="K103:K109" ca="1" si="24">RANDBETWEEN(0,33)</f>
        <v>10</v>
      </c>
      <c r="L103">
        <f t="shared" ref="L103:L109" ca="1" si="25">33 - K103</f>
        <v>23</v>
      </c>
      <c r="M103" t="s">
        <v>28</v>
      </c>
      <c r="N103" t="s">
        <v>23</v>
      </c>
      <c r="O103" t="s">
        <v>23</v>
      </c>
      <c r="P103" t="str">
        <f t="shared" ca="1" si="11"/>
        <v>{102, "Mithral Bracers", "Bracers made from mithral, offering excellent protection without the weight of regular metal.", 92.25, 4, 14.79, 7, "Armor", null, null, 10, 23, ArmorType.Arms, null, null},</v>
      </c>
    </row>
    <row r="104" spans="1:16" x14ac:dyDescent="0.3">
      <c r="A104">
        <v>103</v>
      </c>
      <c r="B104" t="s">
        <v>199</v>
      </c>
      <c r="C104" t="s">
        <v>239</v>
      </c>
      <c r="D104" s="1">
        <f t="shared" ca="1" si="12"/>
        <v>92.64</v>
      </c>
      <c r="E104">
        <f t="shared" ca="1" si="16"/>
        <v>6</v>
      </c>
      <c r="F104" s="1">
        <f t="shared" ca="1" si="23"/>
        <v>15.45</v>
      </c>
      <c r="G104">
        <v>7</v>
      </c>
      <c r="H104" t="s">
        <v>22</v>
      </c>
      <c r="I104" t="s">
        <v>23</v>
      </c>
      <c r="J104" t="s">
        <v>23</v>
      </c>
      <c r="K104">
        <f t="shared" ca="1" si="24"/>
        <v>10</v>
      </c>
      <c r="L104">
        <f t="shared" ca="1" si="25"/>
        <v>23</v>
      </c>
      <c r="M104" t="s">
        <v>26</v>
      </c>
      <c r="N104" t="s">
        <v>23</v>
      </c>
      <c r="O104" t="s">
        <v>23</v>
      </c>
      <c r="P104" t="str">
        <f t="shared" ca="1" si="11"/>
        <v>{103, "Dragonhide Armor", "Armor crafted from the hide of a dragon, offering both protection and a touch of the dragon’s magical resistance.", 92.64, 6, 15.45, 7, "Armor", null, null, 10, 23, ArmorType.Chest, null, null},</v>
      </c>
    </row>
    <row r="105" spans="1:16" x14ac:dyDescent="0.3">
      <c r="A105">
        <v>104</v>
      </c>
      <c r="B105" t="s">
        <v>198</v>
      </c>
      <c r="C105" t="s">
        <v>238</v>
      </c>
      <c r="D105" s="1">
        <f t="shared" ca="1" si="12"/>
        <v>92.36</v>
      </c>
      <c r="E105">
        <f t="shared" ca="1" si="16"/>
        <v>4</v>
      </c>
      <c r="F105" s="1">
        <f t="shared" ca="1" si="23"/>
        <v>14.74</v>
      </c>
      <c r="G105">
        <v>7</v>
      </c>
      <c r="H105" t="s">
        <v>22</v>
      </c>
      <c r="I105" t="s">
        <v>23</v>
      </c>
      <c r="J105" t="s">
        <v>23</v>
      </c>
      <c r="K105">
        <f t="shared" ca="1" si="24"/>
        <v>11</v>
      </c>
      <c r="L105">
        <f t="shared" ca="1" si="25"/>
        <v>22</v>
      </c>
      <c r="M105" t="s">
        <v>26</v>
      </c>
      <c r="N105" t="s">
        <v>23</v>
      </c>
      <c r="O105" t="s">
        <v>23</v>
      </c>
      <c r="P105" t="str">
        <f t="shared" ca="1" si="11"/>
        <v>{104, "Plate Armor", "Full-body armor made of solid metal plates, providing superior defense but limiting mobility.", 92.36, 4, 14.74, 7, "Armor", null, null, 11, 22, ArmorType.Chest, null, null},</v>
      </c>
    </row>
    <row r="106" spans="1:16" x14ac:dyDescent="0.3">
      <c r="A106">
        <v>105</v>
      </c>
      <c r="B106" t="s">
        <v>205</v>
      </c>
      <c r="C106" t="s">
        <v>245</v>
      </c>
      <c r="D106" s="1">
        <f t="shared" ca="1" si="12"/>
        <v>92.75</v>
      </c>
      <c r="E106">
        <f t="shared" ca="1" si="16"/>
        <v>8</v>
      </c>
      <c r="F106" s="1">
        <f t="shared" ca="1" si="23"/>
        <v>15.38</v>
      </c>
      <c r="G106">
        <v>7</v>
      </c>
      <c r="H106" t="s">
        <v>22</v>
      </c>
      <c r="I106" t="s">
        <v>23</v>
      </c>
      <c r="J106" t="s">
        <v>23</v>
      </c>
      <c r="K106">
        <f t="shared" ca="1" si="24"/>
        <v>27</v>
      </c>
      <c r="L106">
        <f t="shared" ca="1" si="25"/>
        <v>6</v>
      </c>
      <c r="M106" t="s">
        <v>29</v>
      </c>
      <c r="N106" t="s">
        <v>23</v>
      </c>
      <c r="O106" t="s">
        <v>23</v>
      </c>
      <c r="P106" t="str">
        <f t="shared" ca="1" si="11"/>
        <v>{105, "Dragonbone Crown", "A crown made from the bones of a dragon, offering a magical aura and protection for the wearer’s head.", 92.75, 8, 15.38, 7, "Armor", null, null, 27, 6, ArmorType.Head, null, null},</v>
      </c>
    </row>
    <row r="107" spans="1:16" x14ac:dyDescent="0.3">
      <c r="A107">
        <v>106</v>
      </c>
      <c r="B107" t="s">
        <v>204</v>
      </c>
      <c r="C107" t="s">
        <v>244</v>
      </c>
      <c r="D107" s="1">
        <f t="shared" ca="1" si="12"/>
        <v>92.68</v>
      </c>
      <c r="E107">
        <f t="shared" ca="1" si="16"/>
        <v>4</v>
      </c>
      <c r="F107" s="1">
        <f t="shared" ca="1" si="23"/>
        <v>14.91</v>
      </c>
      <c r="G107">
        <v>7</v>
      </c>
      <c r="H107" t="s">
        <v>22</v>
      </c>
      <c r="I107" t="s">
        <v>23</v>
      </c>
      <c r="J107" t="s">
        <v>23</v>
      </c>
      <c r="K107">
        <f t="shared" ca="1" si="24"/>
        <v>19</v>
      </c>
      <c r="L107">
        <f t="shared" ca="1" si="25"/>
        <v>14</v>
      </c>
      <c r="M107" t="s">
        <v>29</v>
      </c>
      <c r="N107" t="s">
        <v>23</v>
      </c>
      <c r="O107" t="s">
        <v>23</v>
      </c>
      <c r="P107" t="str">
        <f t="shared" ca="1" si="11"/>
        <v>{106, "Full Helm", "A complete, solid helmet that covers the entire head, offering maximum protection.", 92.68, 4, 14.91, 7, "Armor", null, null, 19, 14, ArmorType.Head, null, null},</v>
      </c>
    </row>
    <row r="108" spans="1:16" x14ac:dyDescent="0.3">
      <c r="A108">
        <v>107</v>
      </c>
      <c r="B108" t="s">
        <v>201</v>
      </c>
      <c r="C108" t="s">
        <v>241</v>
      </c>
      <c r="D108" s="1">
        <f t="shared" ca="1" si="12"/>
        <v>93.04</v>
      </c>
      <c r="E108">
        <f t="shared" ca="1" si="16"/>
        <v>8</v>
      </c>
      <c r="F108" s="1">
        <f t="shared" ca="1" si="23"/>
        <v>14.6</v>
      </c>
      <c r="G108">
        <v>7</v>
      </c>
      <c r="H108" t="s">
        <v>22</v>
      </c>
      <c r="I108" t="s">
        <v>23</v>
      </c>
      <c r="J108" t="s">
        <v>23</v>
      </c>
      <c r="K108">
        <f t="shared" ca="1" si="24"/>
        <v>22</v>
      </c>
      <c r="L108">
        <f t="shared" ca="1" si="25"/>
        <v>11</v>
      </c>
      <c r="M108" t="s">
        <v>27</v>
      </c>
      <c r="N108" t="s">
        <v>23</v>
      </c>
      <c r="O108" t="s">
        <v>23</v>
      </c>
      <c r="P108" t="str">
        <f t="shared" ca="1" si="11"/>
        <v>{107, "Mithral Leggings", "Leggings made from lightweight mithral, offering full protection without slowing you down.", 93.04, 8, 14.6, 7, "Armor", null, null, 22, 11, ArmorType.Legs, null, null},</v>
      </c>
    </row>
    <row r="109" spans="1:16" x14ac:dyDescent="0.3">
      <c r="A109">
        <v>108</v>
      </c>
      <c r="B109" t="s">
        <v>200</v>
      </c>
      <c r="C109" t="s">
        <v>240</v>
      </c>
      <c r="D109" s="1">
        <f t="shared" ca="1" si="12"/>
        <v>92.85</v>
      </c>
      <c r="E109">
        <f t="shared" ca="1" si="16"/>
        <v>7</v>
      </c>
      <c r="F109" s="1">
        <f t="shared" ca="1" si="23"/>
        <v>15.13</v>
      </c>
      <c r="G109">
        <v>7</v>
      </c>
      <c r="H109" t="s">
        <v>22</v>
      </c>
      <c r="I109" t="s">
        <v>23</v>
      </c>
      <c r="J109" t="s">
        <v>23</v>
      </c>
      <c r="K109">
        <f t="shared" ca="1" si="24"/>
        <v>28</v>
      </c>
      <c r="L109">
        <f t="shared" ca="1" si="25"/>
        <v>5</v>
      </c>
      <c r="M109" t="s">
        <v>27</v>
      </c>
      <c r="N109" t="s">
        <v>23</v>
      </c>
      <c r="O109" t="s">
        <v>23</v>
      </c>
      <c r="P109" t="str">
        <f t="shared" ca="1" si="11"/>
        <v>{108, "Plate Leggings", "Full-leg armor made of plate metal, offering solid protection for your legs.", 92.85, 7, 15.13, 7, "Armor", null, null, 28, 5, ArmorType.Legs, null, null},</v>
      </c>
    </row>
    <row r="110" spans="1:16" x14ac:dyDescent="0.3">
      <c r="A110">
        <v>109</v>
      </c>
      <c r="B110" t="s">
        <v>210</v>
      </c>
      <c r="C110" t="s">
        <v>250</v>
      </c>
      <c r="D110" s="1">
        <f t="shared" ca="1" si="12"/>
        <v>175.07</v>
      </c>
      <c r="E110">
        <f t="shared" ca="1" si="16"/>
        <v>6</v>
      </c>
      <c r="F110" s="1">
        <f ca="1">ROUND(RAND() + 20, 2)</f>
        <v>20.81</v>
      </c>
      <c r="G110">
        <v>9</v>
      </c>
      <c r="H110" t="s">
        <v>22</v>
      </c>
      <c r="I110" t="s">
        <v>23</v>
      </c>
      <c r="J110" t="s">
        <v>23</v>
      </c>
      <c r="K110">
        <f ca="1">RANDBETWEEN(0,52)</f>
        <v>40</v>
      </c>
      <c r="L110">
        <f ca="1">52 - K110</f>
        <v>12</v>
      </c>
      <c r="M110" t="s">
        <v>28</v>
      </c>
      <c r="N110" t="s">
        <v>23</v>
      </c>
      <c r="O110" t="s">
        <v>23</v>
      </c>
      <c r="P110" t="str">
        <f t="shared" ca="1" si="11"/>
        <v>{109, "Celestial Bracers", "Bracers imbued with celestial magic, offering protection and a hint of divine grace.", 175.07, 6, 20.81, 9, "Armor", null, null, 40, 12, ArmorType.Arms, null, null},</v>
      </c>
    </row>
    <row r="111" spans="1:16" x14ac:dyDescent="0.3">
      <c r="A111">
        <v>110</v>
      </c>
      <c r="B111" t="s">
        <v>211</v>
      </c>
      <c r="C111" t="s">
        <v>251</v>
      </c>
      <c r="D111" s="1">
        <f t="shared" ca="1" si="12"/>
        <v>174.24</v>
      </c>
      <c r="E111">
        <f t="shared" ca="1" si="16"/>
        <v>3</v>
      </c>
      <c r="F111" s="1">
        <f t="shared" ref="F111:F117" ca="1" si="26">ROUND(RAND() + 20, 2)</f>
        <v>20.23</v>
      </c>
      <c r="G111">
        <v>9</v>
      </c>
      <c r="H111" t="s">
        <v>22</v>
      </c>
      <c r="I111" t="s">
        <v>23</v>
      </c>
      <c r="J111" t="s">
        <v>23</v>
      </c>
      <c r="K111">
        <f t="shared" ref="K111:K117" ca="1" si="27">RANDBETWEEN(0,52)</f>
        <v>48</v>
      </c>
      <c r="L111">
        <f t="shared" ref="L111:L117" ca="1" si="28">52 - K111</f>
        <v>4</v>
      </c>
      <c r="M111" t="s">
        <v>28</v>
      </c>
      <c r="N111" t="s">
        <v>23</v>
      </c>
      <c r="O111" t="s">
        <v>23</v>
      </c>
      <c r="P111" t="str">
        <f t="shared" ca="1" si="11"/>
        <v>{110, "Enchanted Gauntlets", "Gauntlets imbued with magic that enhances your strength and offers protection to your hands.", 174.24, 3, 20.23, 9, "Armor", null, null, 48, 4, ArmorType.Arms, null, null},</v>
      </c>
    </row>
    <row r="112" spans="1:16" x14ac:dyDescent="0.3">
      <c r="A112">
        <v>111</v>
      </c>
      <c r="B112" t="s">
        <v>206</v>
      </c>
      <c r="C112" t="s">
        <v>246</v>
      </c>
      <c r="D112" s="1">
        <f t="shared" ca="1" si="12"/>
        <v>174.85</v>
      </c>
      <c r="E112">
        <f t="shared" ca="1" si="16"/>
        <v>8</v>
      </c>
      <c r="F112" s="1">
        <f t="shared" ca="1" si="26"/>
        <v>20.13</v>
      </c>
      <c r="G112">
        <v>9</v>
      </c>
      <c r="H112" t="s">
        <v>22</v>
      </c>
      <c r="I112" t="s">
        <v>23</v>
      </c>
      <c r="J112" t="s">
        <v>23</v>
      </c>
      <c r="K112">
        <f t="shared" ca="1" si="27"/>
        <v>18</v>
      </c>
      <c r="L112">
        <f t="shared" ca="1" si="28"/>
        <v>34</v>
      </c>
      <c r="M112" t="s">
        <v>26</v>
      </c>
      <c r="N112" t="s">
        <v>23</v>
      </c>
      <c r="O112" t="s">
        <v>23</v>
      </c>
      <c r="P112" t="str">
        <f t="shared" ca="1" si="11"/>
        <v>{111, "Adamantine Armor", "Armor made of the nearly indestructible metal, offering superior protection against physical damage.", 174.85, 8, 20.13, 9, "Armor", null, null, 18, 34, ArmorType.Chest, null, null},</v>
      </c>
    </row>
    <row r="113" spans="1:16" x14ac:dyDescent="0.3">
      <c r="A113">
        <v>112</v>
      </c>
      <c r="B113" t="s">
        <v>207</v>
      </c>
      <c r="C113" t="s">
        <v>247</v>
      </c>
      <c r="D113" s="1">
        <f t="shared" ca="1" si="12"/>
        <v>174.66</v>
      </c>
      <c r="E113">
        <f t="shared" ca="1" si="16"/>
        <v>7</v>
      </c>
      <c r="F113" s="1">
        <f t="shared" ca="1" si="26"/>
        <v>20.43</v>
      </c>
      <c r="G113">
        <v>9</v>
      </c>
      <c r="H113" t="s">
        <v>22</v>
      </c>
      <c r="I113" t="s">
        <v>23</v>
      </c>
      <c r="J113" t="s">
        <v>23</v>
      </c>
      <c r="K113">
        <f t="shared" ca="1" si="27"/>
        <v>47</v>
      </c>
      <c r="L113">
        <f t="shared" ca="1" si="28"/>
        <v>5</v>
      </c>
      <c r="M113" t="s">
        <v>26</v>
      </c>
      <c r="N113" t="s">
        <v>23</v>
      </c>
      <c r="O113" t="s">
        <v>23</v>
      </c>
      <c r="P113" t="str">
        <f t="shared" ca="1" si="11"/>
        <v>{112, "Celestial Armor", "Armor imbued with celestial magic, offering divine protection that shines with a faint light.", 174.66, 7, 20.43, 9, "Armor", null, null, 47, 5, ArmorType.Chest, null, null},</v>
      </c>
    </row>
    <row r="114" spans="1:16" x14ac:dyDescent="0.3">
      <c r="A114">
        <v>113</v>
      </c>
      <c r="B114" t="s">
        <v>212</v>
      </c>
      <c r="C114" t="s">
        <v>252</v>
      </c>
      <c r="D114" s="1">
        <f t="shared" ca="1" si="12"/>
        <v>174.75</v>
      </c>
      <c r="E114">
        <f t="shared" ca="1" si="16"/>
        <v>3</v>
      </c>
      <c r="F114" s="1">
        <f t="shared" ca="1" si="26"/>
        <v>20.49</v>
      </c>
      <c r="G114">
        <v>9</v>
      </c>
      <c r="H114" t="s">
        <v>22</v>
      </c>
      <c r="I114" t="s">
        <v>23</v>
      </c>
      <c r="J114" t="s">
        <v>23</v>
      </c>
      <c r="K114">
        <f t="shared" ca="1" si="27"/>
        <v>20</v>
      </c>
      <c r="L114">
        <f t="shared" ca="1" si="28"/>
        <v>32</v>
      </c>
      <c r="M114" t="s">
        <v>29</v>
      </c>
      <c r="N114" t="s">
        <v>23</v>
      </c>
      <c r="O114" t="s">
        <v>23</v>
      </c>
      <c r="P114" t="str">
        <f t="shared" ca="1" si="11"/>
        <v>{113, "Crown of the Storm", "A crown that crackles with storm energy, offering protection against lightning and thunder.", 174.75, 3, 20.49, 9, "Armor", null, null, 20, 32, ArmorType.Head, null, null},</v>
      </c>
    </row>
    <row r="115" spans="1:16" x14ac:dyDescent="0.3">
      <c r="A115">
        <v>114</v>
      </c>
      <c r="B115" t="s">
        <v>213</v>
      </c>
      <c r="C115" t="s">
        <v>253</v>
      </c>
      <c r="D115" s="1">
        <f t="shared" ca="1" si="12"/>
        <v>174.78</v>
      </c>
      <c r="E115">
        <f t="shared" ca="1" si="16"/>
        <v>6</v>
      </c>
      <c r="F115" s="1">
        <f t="shared" ca="1" si="26"/>
        <v>20.27</v>
      </c>
      <c r="G115">
        <v>9</v>
      </c>
      <c r="H115" t="s">
        <v>22</v>
      </c>
      <c r="I115" t="s">
        <v>23</v>
      </c>
      <c r="J115" t="s">
        <v>23</v>
      </c>
      <c r="K115">
        <f t="shared" ca="1" si="27"/>
        <v>5</v>
      </c>
      <c r="L115">
        <f t="shared" ca="1" si="28"/>
        <v>47</v>
      </c>
      <c r="M115" t="s">
        <v>29</v>
      </c>
      <c r="N115" t="s">
        <v>23</v>
      </c>
      <c r="O115" t="s">
        <v>23</v>
      </c>
      <c r="P115" t="str">
        <f t="shared" ca="1" si="11"/>
        <v>{114, "Helm of the Ancients", "A helm with ancient runes, offering both physical protection and a link to long-forgotten powers.", 174.78, 6, 20.27, 9, "Armor", null, null, 5, 47, ArmorType.Head, null, null},</v>
      </c>
    </row>
    <row r="116" spans="1:16" x14ac:dyDescent="0.3">
      <c r="A116">
        <v>115</v>
      </c>
      <c r="B116" t="s">
        <v>208</v>
      </c>
      <c r="C116" t="s">
        <v>248</v>
      </c>
      <c r="D116" s="1">
        <f t="shared" ca="1" si="12"/>
        <v>174.87</v>
      </c>
      <c r="E116">
        <f t="shared" ca="1" si="16"/>
        <v>6</v>
      </c>
      <c r="F116" s="1">
        <f t="shared" ca="1" si="26"/>
        <v>20.96</v>
      </c>
      <c r="G116">
        <v>9</v>
      </c>
      <c r="H116" t="s">
        <v>22</v>
      </c>
      <c r="I116" t="s">
        <v>23</v>
      </c>
      <c r="J116" t="s">
        <v>23</v>
      </c>
      <c r="K116">
        <f t="shared" ca="1" si="27"/>
        <v>3</v>
      </c>
      <c r="L116">
        <f t="shared" ca="1" si="28"/>
        <v>49</v>
      </c>
      <c r="M116" t="s">
        <v>27</v>
      </c>
      <c r="N116" t="s">
        <v>23</v>
      </c>
      <c r="O116" t="s">
        <v>23</v>
      </c>
      <c r="P116" t="str">
        <f t="shared" ca="1" si="11"/>
        <v>{115, "Adamantine Leggings", "Leggings made from adamantine, nearly impervious to damage, offering unrivaled protection for your legs.", 174.87, 6, 20.96, 9, "Armor", null, null, 3, 49, ArmorType.Legs, null, null},</v>
      </c>
    </row>
    <row r="117" spans="1:16" x14ac:dyDescent="0.3">
      <c r="A117">
        <v>116</v>
      </c>
      <c r="B117" t="s">
        <v>209</v>
      </c>
      <c r="C117" t="s">
        <v>249</v>
      </c>
      <c r="D117" s="1">
        <f t="shared" ca="1" si="12"/>
        <v>174.81</v>
      </c>
      <c r="E117">
        <f t="shared" ca="1" si="16"/>
        <v>4</v>
      </c>
      <c r="F117" s="1">
        <f t="shared" ca="1" si="26"/>
        <v>20.68</v>
      </c>
      <c r="G117">
        <v>9</v>
      </c>
      <c r="H117" t="s">
        <v>22</v>
      </c>
      <c r="I117" t="s">
        <v>23</v>
      </c>
      <c r="J117" t="s">
        <v>23</v>
      </c>
      <c r="K117">
        <f t="shared" ca="1" si="27"/>
        <v>40</v>
      </c>
      <c r="L117">
        <f t="shared" ca="1" si="28"/>
        <v>12</v>
      </c>
      <c r="M117" t="s">
        <v>27</v>
      </c>
      <c r="N117" t="s">
        <v>23</v>
      </c>
      <c r="O117" t="s">
        <v>23</v>
      </c>
      <c r="P117" t="str">
        <f t="shared" ca="1" si="11"/>
        <v>{116, "Dragonscale Plate Greaves", "Greaves made from the scales of a dragon, offering both protection and a connection to the dragon’s power.", 174.81, 4, 20.68, 9, "Armor", null, null, 40, 12, ArmorType.Legs, null, null},</v>
      </c>
    </row>
    <row r="118" spans="1:16" x14ac:dyDescent="0.3">
      <c r="A118">
        <v>117</v>
      </c>
      <c r="B118" t="s">
        <v>264</v>
      </c>
      <c r="C118" t="s">
        <v>265</v>
      </c>
      <c r="D118" s="1">
        <f ca="1">RAND() * 2 + 2</f>
        <v>2.4020691739453683</v>
      </c>
      <c r="E118">
        <v>1</v>
      </c>
      <c r="F118" s="1">
        <f ca="1">RAND() * (5 - 2) + 2</f>
        <v>2.5276087870517756</v>
      </c>
      <c r="G118">
        <v>1</v>
      </c>
      <c r="H118" t="s">
        <v>274</v>
      </c>
      <c r="I118" t="s">
        <v>23</v>
      </c>
      <c r="J118" t="s">
        <v>23</v>
      </c>
      <c r="K118" t="s">
        <v>23</v>
      </c>
      <c r="L118" t="s">
        <v>23</v>
      </c>
      <c r="M118" t="s">
        <v>23</v>
      </c>
      <c r="N118" t="s">
        <v>23</v>
      </c>
      <c r="O118" t="s">
        <v>23</v>
      </c>
      <c r="P118" t="str">
        <f t="shared" ca="1" si="11"/>
        <v>{117, "Cracked Amethyst Shard", "A broken piece of amethyst with a jagged edge and soft glow.", 2.40206917394537, 1, 2.52760878705178, 1, "Valuable", null, null, null, null, null, null, null},</v>
      </c>
    </row>
    <row r="119" spans="1:16" x14ac:dyDescent="0.3">
      <c r="A119">
        <v>118</v>
      </c>
      <c r="B119" t="s">
        <v>266</v>
      </c>
      <c r="C119" t="s">
        <v>267</v>
      </c>
      <c r="D119" s="1">
        <f t="shared" ref="D119:D127" ca="1" si="29">RAND() * 2 + 2</f>
        <v>2.5797371349849527</v>
      </c>
      <c r="E119">
        <v>1</v>
      </c>
      <c r="F119" s="1">
        <f t="shared" ref="F119:F167" ca="1" si="30">RAND() * (5 - 2) + 2</f>
        <v>4.7277255886530858</v>
      </c>
      <c r="G119">
        <v>1</v>
      </c>
      <c r="H119" t="s">
        <v>274</v>
      </c>
      <c r="I119" t="s">
        <v>23</v>
      </c>
      <c r="J119" t="s">
        <v>23</v>
      </c>
      <c r="K119" t="s">
        <v>23</v>
      </c>
      <c r="L119" t="s">
        <v>23</v>
      </c>
      <c r="M119" t="s">
        <v>23</v>
      </c>
      <c r="N119" t="s">
        <v>23</v>
      </c>
      <c r="O119" t="s">
        <v>23</v>
      </c>
      <c r="P119" t="str">
        <f t="shared" ca="1" si="11"/>
        <v>{118, "Pewter Bracelet", "A dull grey bracelet with faint etchings of vines.", 2.57973713498495, 1, 4.72772558865309, 1, "Valuable", null, null, null, null, null, null, null},</v>
      </c>
    </row>
    <row r="120" spans="1:16" x14ac:dyDescent="0.3">
      <c r="A120">
        <v>119</v>
      </c>
      <c r="B120" t="s">
        <v>260</v>
      </c>
      <c r="C120" t="s">
        <v>261</v>
      </c>
      <c r="D120" s="1">
        <f t="shared" ca="1" si="29"/>
        <v>3.0790879468306538</v>
      </c>
      <c r="E120">
        <v>1</v>
      </c>
      <c r="F120" s="1">
        <f t="shared" ca="1" si="30"/>
        <v>4.6703164729188389</v>
      </c>
      <c r="G120">
        <v>1</v>
      </c>
      <c r="H120" t="s">
        <v>274</v>
      </c>
      <c r="I120" t="s">
        <v>23</v>
      </c>
      <c r="J120" t="s">
        <v>23</v>
      </c>
      <c r="K120" t="s">
        <v>23</v>
      </c>
      <c r="L120" t="s">
        <v>23</v>
      </c>
      <c r="M120" t="s">
        <v>23</v>
      </c>
      <c r="N120" t="s">
        <v>23</v>
      </c>
      <c r="O120" t="s">
        <v>23</v>
      </c>
      <c r="P120" t="str">
        <f t="shared" ca="1" si="11"/>
        <v>{119, "Tiny Amber Chip", "A fingernail-sized shard of amber that glows faintly in sunlight.", 3.07908794683065, 1, 4.67031647291884, 1, "Valuable", null, null, null, null, null, null, null},</v>
      </c>
    </row>
    <row r="121" spans="1:16" x14ac:dyDescent="0.3">
      <c r="A121">
        <v>120</v>
      </c>
      <c r="B121" t="s">
        <v>256</v>
      </c>
      <c r="C121" t="s">
        <v>257</v>
      </c>
      <c r="D121" s="1">
        <f t="shared" ca="1" si="29"/>
        <v>3.9224401999379452</v>
      </c>
      <c r="E121">
        <v>1</v>
      </c>
      <c r="F121" s="1">
        <f t="shared" ca="1" si="30"/>
        <v>4.7836992558117153</v>
      </c>
      <c r="G121">
        <v>1</v>
      </c>
      <c r="H121" t="s">
        <v>274</v>
      </c>
      <c r="I121" t="s">
        <v>23</v>
      </c>
      <c r="J121" t="s">
        <v>23</v>
      </c>
      <c r="K121" t="s">
        <v>23</v>
      </c>
      <c r="L121" t="s">
        <v>23</v>
      </c>
      <c r="M121" t="s">
        <v>23</v>
      </c>
      <c r="N121" t="s">
        <v>23</v>
      </c>
      <c r="O121" t="s">
        <v>23</v>
      </c>
      <c r="P121" t="str">
        <f t="shared" ca="1" si="11"/>
        <v>{120, "Copper Ring with a Glass Bead", "A simple ring with a cloudy red bead set in dented copper.", 3.92244019993795, 1, 4.78369925581172, 1, "Valuable", null, null, null, null, null, null, null},</v>
      </c>
    </row>
    <row r="122" spans="1:16" x14ac:dyDescent="0.3">
      <c r="A122">
        <v>121</v>
      </c>
      <c r="B122" t="s">
        <v>262</v>
      </c>
      <c r="C122" t="s">
        <v>263</v>
      </c>
      <c r="D122" s="1">
        <f t="shared" ca="1" si="29"/>
        <v>3.7267516243273997</v>
      </c>
      <c r="E122">
        <v>1</v>
      </c>
      <c r="F122" s="1">
        <f t="shared" ca="1" si="30"/>
        <v>2.652125959066546</v>
      </c>
      <c r="G122">
        <v>1</v>
      </c>
      <c r="H122" t="s">
        <v>274</v>
      </c>
      <c r="I122" t="s">
        <v>23</v>
      </c>
      <c r="J122" t="s">
        <v>23</v>
      </c>
      <c r="K122" t="s">
        <v>23</v>
      </c>
      <c r="L122" t="s">
        <v>23</v>
      </c>
      <c r="M122" t="s">
        <v>23</v>
      </c>
      <c r="N122" t="s">
        <v>23</v>
      </c>
      <c r="O122" t="s">
        <v>23</v>
      </c>
      <c r="P122" t="str">
        <f t="shared" ca="1" si="11"/>
        <v>{121, "Carved Wooden Brooch", "A small brooch shaped like a leaf, whittled with care.", 3.7267516243274, 1, 2.65212595906655, 1, "Valuable", null, null, null, null, null, null, null},</v>
      </c>
    </row>
    <row r="123" spans="1:16" x14ac:dyDescent="0.3">
      <c r="A123">
        <v>122</v>
      </c>
      <c r="B123" t="s">
        <v>254</v>
      </c>
      <c r="C123" t="s">
        <v>255</v>
      </c>
      <c r="D123" s="1">
        <f t="shared" ca="1" si="29"/>
        <v>3.3696453188391295</v>
      </c>
      <c r="E123">
        <v>1</v>
      </c>
      <c r="F123" s="1">
        <f t="shared" ca="1" si="30"/>
        <v>4.3755299985998395</v>
      </c>
      <c r="G123">
        <v>1</v>
      </c>
      <c r="H123" t="s">
        <v>274</v>
      </c>
      <c r="I123" t="s">
        <v>23</v>
      </c>
      <c r="J123" t="s">
        <v>23</v>
      </c>
      <c r="K123" t="s">
        <v>23</v>
      </c>
      <c r="L123" t="s">
        <v>23</v>
      </c>
      <c r="M123" t="s">
        <v>23</v>
      </c>
      <c r="N123" t="s">
        <v>23</v>
      </c>
      <c r="O123" t="s">
        <v>23</v>
      </c>
      <c r="P123" t="str">
        <f t="shared" ca="1" si="11"/>
        <v>{122, "Polished River Stone Pendant", "A smooth stone on a leather cord, warm from being worn often.", 3.36964531883913, 1, 4.37552999859984, 1, "Valuable", null, null, null, null, null, null, null},</v>
      </c>
    </row>
    <row r="124" spans="1:16" x14ac:dyDescent="0.3">
      <c r="A124">
        <v>123</v>
      </c>
      <c r="B124" t="s">
        <v>258</v>
      </c>
      <c r="C124" t="s">
        <v>259</v>
      </c>
      <c r="D124" s="1">
        <f t="shared" ca="1" si="29"/>
        <v>3.7296417349501851</v>
      </c>
      <c r="E124">
        <v>1</v>
      </c>
      <c r="F124" s="1">
        <f t="shared" ca="1" si="30"/>
        <v>2.186997888636439</v>
      </c>
      <c r="G124">
        <v>1</v>
      </c>
      <c r="H124" t="s">
        <v>274</v>
      </c>
      <c r="I124" t="s">
        <v>23</v>
      </c>
      <c r="J124" t="s">
        <v>23</v>
      </c>
      <c r="K124" t="s">
        <v>23</v>
      </c>
      <c r="L124" t="s">
        <v>23</v>
      </c>
      <c r="M124" t="s">
        <v>23</v>
      </c>
      <c r="N124" t="s">
        <v>23</v>
      </c>
      <c r="O124" t="s">
        <v>23</v>
      </c>
      <c r="P124" t="str">
        <f t="shared" ca="1" si="11"/>
        <v>{123, "Simple Bone Necklace", "Animal bones strung together—crude, but oddly charming.", 3.72964173495019, 1, 2.18699788863644, 1, "Valuable", null, null, null, null, null, null, null},</v>
      </c>
    </row>
    <row r="125" spans="1:16" x14ac:dyDescent="0.3">
      <c r="A125">
        <v>124</v>
      </c>
      <c r="B125" t="s">
        <v>270</v>
      </c>
      <c r="C125" t="s">
        <v>271</v>
      </c>
      <c r="D125" s="1">
        <f t="shared" ca="1" si="29"/>
        <v>2.0407460637626698</v>
      </c>
      <c r="E125">
        <v>1</v>
      </c>
      <c r="F125" s="1">
        <f t="shared" ca="1" si="30"/>
        <v>2.2866454237868949</v>
      </c>
      <c r="G125">
        <v>1</v>
      </c>
      <c r="H125" t="s">
        <v>274</v>
      </c>
      <c r="I125" t="s">
        <v>23</v>
      </c>
      <c r="J125" t="s">
        <v>23</v>
      </c>
      <c r="K125" t="s">
        <v>23</v>
      </c>
      <c r="L125" t="s">
        <v>23</v>
      </c>
      <c r="M125" t="s">
        <v>23</v>
      </c>
      <c r="N125" t="s">
        <v>23</v>
      </c>
      <c r="O125" t="s">
        <v>23</v>
      </c>
      <c r="P125" t="str">
        <f t="shared" ca="1" si="11"/>
        <v>{124, "Woven Hair Bracelet", "Intertwined strands of human and horsehair, braided tightly.", 2.04074606376267, 1, 2.28664542378689, 1, "Valuable", null, null, null, null, null, null, null},</v>
      </c>
    </row>
    <row r="126" spans="1:16" x14ac:dyDescent="0.3">
      <c r="A126">
        <v>125</v>
      </c>
      <c r="B126" t="s">
        <v>268</v>
      </c>
      <c r="C126" t="s">
        <v>269</v>
      </c>
      <c r="D126" s="1">
        <f t="shared" ca="1" si="29"/>
        <v>2.1686135910481292</v>
      </c>
      <c r="E126">
        <v>1</v>
      </c>
      <c r="F126" s="1">
        <f t="shared" ca="1" si="30"/>
        <v>3.8134175172977116</v>
      </c>
      <c r="G126">
        <v>1</v>
      </c>
      <c r="H126" t="s">
        <v>274</v>
      </c>
      <c r="I126" t="s">
        <v>23</v>
      </c>
      <c r="J126" t="s">
        <v>23</v>
      </c>
      <c r="K126" t="s">
        <v>23</v>
      </c>
      <c r="L126" t="s">
        <v>23</v>
      </c>
      <c r="M126" t="s">
        <v>23</v>
      </c>
      <c r="N126" t="s">
        <v>23</v>
      </c>
      <c r="O126" t="s">
        <v>23</v>
      </c>
      <c r="P126" t="str">
        <f t="shared" ca="1" si="11"/>
        <v>{125, "Obsidian Fragment", "Razor-thin volcanic glass, sharp and mirror-dark.", 2.16861359104813, 1, 3.81341751729771, 1, "Valuable", null, null, null, null, null, null, null},</v>
      </c>
    </row>
    <row r="127" spans="1:16" x14ac:dyDescent="0.3">
      <c r="A127">
        <v>126</v>
      </c>
      <c r="B127" t="s">
        <v>272</v>
      </c>
      <c r="C127" t="s">
        <v>273</v>
      </c>
      <c r="D127" s="1">
        <f t="shared" ca="1" si="29"/>
        <v>3.7958881097426285</v>
      </c>
      <c r="E127">
        <v>1</v>
      </c>
      <c r="F127" s="1">
        <f t="shared" ca="1" si="30"/>
        <v>4.5488590986799178</v>
      </c>
      <c r="G127">
        <v>1</v>
      </c>
      <c r="H127" t="s">
        <v>274</v>
      </c>
      <c r="I127" t="s">
        <v>23</v>
      </c>
      <c r="J127" t="s">
        <v>23</v>
      </c>
      <c r="K127" t="s">
        <v>23</v>
      </c>
      <c r="L127" t="s">
        <v>23</v>
      </c>
      <c r="M127" t="s">
        <v>23</v>
      </c>
      <c r="N127" t="s">
        <v>23</v>
      </c>
      <c r="O127" t="s">
        <v>23</v>
      </c>
      <c r="P127" t="str">
        <f t="shared" ca="1" si="11"/>
        <v>{126, "Shell and String Anklet", "Small seashells knotted onto a bit of twine—smells faintly of salt.", 3.79588810974263, 1, 4.54885909867992, 1, "Valuable", null, null, null, null, null, null, null},</v>
      </c>
    </row>
    <row r="128" spans="1:16" x14ac:dyDescent="0.3">
      <c r="A128">
        <v>127</v>
      </c>
      <c r="B128" t="s">
        <v>282</v>
      </c>
      <c r="C128" t="s">
        <v>283</v>
      </c>
      <c r="D128" s="1">
        <f ca="1">RAND() * 12 + 6</f>
        <v>17.593866480117274</v>
      </c>
      <c r="E128">
        <v>1</v>
      </c>
      <c r="F128" s="1">
        <f t="shared" ca="1" si="30"/>
        <v>4.2095047164840009</v>
      </c>
      <c r="G128">
        <v>3</v>
      </c>
      <c r="H128" t="s">
        <v>274</v>
      </c>
      <c r="I128" t="s">
        <v>23</v>
      </c>
      <c r="J128" t="s">
        <v>23</v>
      </c>
      <c r="K128" t="s">
        <v>23</v>
      </c>
      <c r="L128" t="s">
        <v>23</v>
      </c>
      <c r="M128" t="s">
        <v>23</v>
      </c>
      <c r="N128" t="s">
        <v>23</v>
      </c>
      <c r="O128" t="s">
        <v>23</v>
      </c>
      <c r="P128" t="str">
        <f t="shared" ca="1" si="11"/>
        <v>{127, "Bronze Armlet with Leaf Etching", "A broad band engraved with curling vine patterns.", 17.5938664801173, 1, 4.209504716484, 3, "Valuable", null, null, null, null, null, null, null},</v>
      </c>
    </row>
    <row r="129" spans="1:16" x14ac:dyDescent="0.3">
      <c r="A129">
        <v>128</v>
      </c>
      <c r="B129" t="s">
        <v>275</v>
      </c>
      <c r="C129" t="s">
        <v>276</v>
      </c>
      <c r="D129" s="1">
        <f t="shared" ref="D129:D136" ca="1" si="31">RAND() * 12 + 6</f>
        <v>9.766471474809256</v>
      </c>
      <c r="E129">
        <v>1</v>
      </c>
      <c r="F129" s="1">
        <f t="shared" ca="1" si="30"/>
        <v>4.2967736737476834</v>
      </c>
      <c r="G129">
        <v>3</v>
      </c>
      <c r="H129" t="s">
        <v>274</v>
      </c>
      <c r="I129" t="s">
        <v>23</v>
      </c>
      <c r="J129" t="s">
        <v>23</v>
      </c>
      <c r="K129" t="s">
        <v>23</v>
      </c>
      <c r="L129" t="s">
        <v>23</v>
      </c>
      <c r="M129" t="s">
        <v>23</v>
      </c>
      <c r="N129" t="s">
        <v>23</v>
      </c>
      <c r="O129" t="s">
        <v>23</v>
      </c>
      <c r="P129" t="str">
        <f t="shared" ca="1" si="11"/>
        <v>{128, "Cut Quartz Crystal", "A clear crystal with many facets, catching light like fire.", 9.76647147480926, 1, 4.29677367374768, 3, "Valuable", null, null, null, null, null, null, null},</v>
      </c>
    </row>
    <row r="130" spans="1:16" x14ac:dyDescent="0.3">
      <c r="A130">
        <v>129</v>
      </c>
      <c r="B130" t="s">
        <v>279</v>
      </c>
      <c r="C130" t="s">
        <v>280</v>
      </c>
      <c r="D130" s="1">
        <f t="shared" ca="1" si="31"/>
        <v>7.110278331491541</v>
      </c>
      <c r="E130">
        <v>1</v>
      </c>
      <c r="F130" s="1">
        <f t="shared" ca="1" si="30"/>
        <v>4.375510357957376</v>
      </c>
      <c r="G130">
        <v>3</v>
      </c>
      <c r="H130" t="s">
        <v>274</v>
      </c>
      <c r="I130" t="s">
        <v>23</v>
      </c>
      <c r="J130" t="s">
        <v>23</v>
      </c>
      <c r="K130" t="s">
        <v>23</v>
      </c>
      <c r="L130" t="s">
        <v>23</v>
      </c>
      <c r="M130" t="s">
        <v>23</v>
      </c>
      <c r="N130" t="s">
        <v>23</v>
      </c>
      <c r="O130" t="s">
        <v>23</v>
      </c>
      <c r="P130" t="str">
        <f t="shared" ca="1" si="11"/>
        <v>{129, "Jasper-inlaid Brooch", "A copper brooch with blood-red jasper set in the center.", 7.11027833149154, 1, 4.37551035795738, 3, "Valuable", null, null, null, null, null, null, null},</v>
      </c>
    </row>
    <row r="131" spans="1:16" x14ac:dyDescent="0.3">
      <c r="A131">
        <v>130</v>
      </c>
      <c r="B131" t="s">
        <v>281</v>
      </c>
      <c r="C131" t="s">
        <v>294</v>
      </c>
      <c r="D131" s="1">
        <f t="shared" ca="1" si="31"/>
        <v>17.085719940206904</v>
      </c>
      <c r="E131">
        <v>1</v>
      </c>
      <c r="F131" s="1">
        <f t="shared" ca="1" si="30"/>
        <v>4.3760539494439845</v>
      </c>
      <c r="G131">
        <v>3</v>
      </c>
      <c r="H131" t="s">
        <v>274</v>
      </c>
      <c r="I131" t="s">
        <v>23</v>
      </c>
      <c r="J131" t="s">
        <v>23</v>
      </c>
      <c r="K131" t="s">
        <v>23</v>
      </c>
      <c r="L131" t="s">
        <v>23</v>
      </c>
      <c r="M131" t="s">
        <v>23</v>
      </c>
      <c r="N131" t="s">
        <v>23</v>
      </c>
      <c r="O131" t="s">
        <v>23</v>
      </c>
      <c r="P131" t="str">
        <f t="shared" ref="P131:P179" ca="1" si="32">_xlfn.CONCAT("{",A131, ", ", CHAR(34), B131, CHAR(34), ", ", CHAR(34), C131, CHAR(34), ", ", D131, ", ", E131, ", ", F131, ", ", G131, ", ", CHAR(34), H131, CHAR(34), ", ", I131, ", ", J131, ", ", K131, ", ", L131, ", ", M131, ", ", N131, ", ", O131, "},")</f>
        <v>{130, "Malachite Cameo", "A green and black stone carved with a woman’s profile.", 17.0857199402069, 1, 4.37605394944398, 3, "Valuable", null, null, null, null, null, null, null},</v>
      </c>
    </row>
    <row r="132" spans="1:16" x14ac:dyDescent="0.3">
      <c r="A132">
        <v>131</v>
      </c>
      <c r="B132" t="s">
        <v>286</v>
      </c>
      <c r="C132" t="s">
        <v>287</v>
      </c>
      <c r="D132" s="1">
        <f t="shared" ca="1" si="31"/>
        <v>13.614460949361275</v>
      </c>
      <c r="E132">
        <v>1</v>
      </c>
      <c r="F132" s="1">
        <f t="shared" ca="1" si="30"/>
        <v>3.7486282196725771</v>
      </c>
      <c r="G132">
        <v>3</v>
      </c>
      <c r="H132" t="s">
        <v>274</v>
      </c>
      <c r="I132" t="s">
        <v>23</v>
      </c>
      <c r="J132" t="s">
        <v>23</v>
      </c>
      <c r="K132" t="s">
        <v>23</v>
      </c>
      <c r="L132" t="s">
        <v>23</v>
      </c>
      <c r="M132" t="s">
        <v>23</v>
      </c>
      <c r="N132" t="s">
        <v>23</v>
      </c>
      <c r="O132" t="s">
        <v>23</v>
      </c>
      <c r="P132" t="str">
        <f t="shared" ca="1" si="32"/>
        <v>{131, "Coral Pendant in Silver Wire", "A pink coral sprig wrapped carefully in silver filigree.", 13.6144609493613, 1, 3.74862821967258, 3, "Valuable", null, null, null, null, null, null, null},</v>
      </c>
    </row>
    <row r="133" spans="1:16" x14ac:dyDescent="0.3">
      <c r="A133">
        <v>132</v>
      </c>
      <c r="B133" t="s">
        <v>277</v>
      </c>
      <c r="C133" t="s">
        <v>278</v>
      </c>
      <c r="D133" s="1">
        <f t="shared" ca="1" si="31"/>
        <v>7.1444709587590776</v>
      </c>
      <c r="E133">
        <v>1</v>
      </c>
      <c r="F133" s="1">
        <f t="shared" ca="1" si="30"/>
        <v>2.4402729558747298</v>
      </c>
      <c r="G133">
        <v>3</v>
      </c>
      <c r="H133" t="s">
        <v>274</v>
      </c>
      <c r="I133" t="s">
        <v>23</v>
      </c>
      <c r="J133" t="s">
        <v>23</v>
      </c>
      <c r="K133" t="s">
        <v>23</v>
      </c>
      <c r="L133" t="s">
        <v>23</v>
      </c>
      <c r="M133" t="s">
        <v>23</v>
      </c>
      <c r="N133" t="s">
        <v>23</v>
      </c>
      <c r="O133" t="s">
        <v>23</v>
      </c>
      <c r="P133" t="str">
        <f t="shared" ca="1" si="32"/>
        <v>{132, "Silver Ring with Tiny Opal", "A tarnished silver band with a clouded opal inset.", 7.14447095875908, 1, 2.44027295587473, 3, "Valuable", null, null, null, null, null, null, null},</v>
      </c>
    </row>
    <row r="134" spans="1:16" x14ac:dyDescent="0.3">
      <c r="A134">
        <v>133</v>
      </c>
      <c r="B134" t="s">
        <v>288</v>
      </c>
      <c r="C134" t="s">
        <v>289</v>
      </c>
      <c r="D134" s="1">
        <f t="shared" ca="1" si="31"/>
        <v>12.456168068048882</v>
      </c>
      <c r="E134">
        <v>1</v>
      </c>
      <c r="F134" s="1">
        <f t="shared" ca="1" si="30"/>
        <v>4.5914194047230037</v>
      </c>
      <c r="G134">
        <v>3</v>
      </c>
      <c r="H134" t="s">
        <v>274</v>
      </c>
      <c r="I134" t="s">
        <v>23</v>
      </c>
      <c r="J134" t="s">
        <v>23</v>
      </c>
      <c r="K134" t="s">
        <v>23</v>
      </c>
      <c r="L134" t="s">
        <v>23</v>
      </c>
      <c r="M134" t="s">
        <v>23</v>
      </c>
      <c r="N134" t="s">
        <v>23</v>
      </c>
      <c r="O134" t="s">
        <v>23</v>
      </c>
      <c r="P134" t="str">
        <f t="shared" ca="1" si="32"/>
        <v>{133, "Miniature Portrait Locket", "A thumb-sized locket with a faded painting of a smiling child.", 12.4561680680489, 1, 4.591419404723, 3, "Valuable", null, null, null, null, null, null, null},</v>
      </c>
    </row>
    <row r="135" spans="1:16" x14ac:dyDescent="0.3">
      <c r="A135">
        <v>134</v>
      </c>
      <c r="B135" t="s">
        <v>292</v>
      </c>
      <c r="C135" t="s">
        <v>293</v>
      </c>
      <c r="D135" s="1">
        <f t="shared" ca="1" si="31"/>
        <v>7.9233259478603584</v>
      </c>
      <c r="E135">
        <v>1</v>
      </c>
      <c r="F135" s="1">
        <f t="shared" ca="1" si="30"/>
        <v>4.3155929512805224</v>
      </c>
      <c r="G135">
        <v>3</v>
      </c>
      <c r="H135" t="s">
        <v>274</v>
      </c>
      <c r="I135" t="s">
        <v>23</v>
      </c>
      <c r="J135" t="s">
        <v>23</v>
      </c>
      <c r="K135" t="s">
        <v>23</v>
      </c>
      <c r="L135" t="s">
        <v>23</v>
      </c>
      <c r="M135" t="s">
        <v>23</v>
      </c>
      <c r="N135" t="s">
        <v>23</v>
      </c>
      <c r="O135" t="s">
        <v>23</v>
      </c>
      <c r="P135" t="str">
        <f t="shared" ca="1" si="32"/>
        <v>{134, "Carved Ivory Comb", "An ornate comb made from old ivory, yellowed with age.", 7.92332594786036, 1, 4.31559295128052, 3, "Valuable", null, null, null, null, null, null, null},</v>
      </c>
    </row>
    <row r="136" spans="1:16" x14ac:dyDescent="0.3">
      <c r="A136">
        <v>135</v>
      </c>
      <c r="B136" t="s">
        <v>284</v>
      </c>
      <c r="C136" t="s">
        <v>285</v>
      </c>
      <c r="D136" s="1">
        <f t="shared" ca="1" si="31"/>
        <v>10.921593678778869</v>
      </c>
      <c r="E136">
        <v>1</v>
      </c>
      <c r="F136" s="1">
        <f t="shared" ca="1" si="30"/>
        <v>2.7755790014779489</v>
      </c>
      <c r="G136">
        <v>3</v>
      </c>
      <c r="H136" t="s">
        <v>274</v>
      </c>
      <c r="I136" t="s">
        <v>23</v>
      </c>
      <c r="J136" t="s">
        <v>23</v>
      </c>
      <c r="K136" t="s">
        <v>23</v>
      </c>
      <c r="L136" t="s">
        <v>23</v>
      </c>
      <c r="M136" t="s">
        <v>23</v>
      </c>
      <c r="N136" t="s">
        <v>23</v>
      </c>
      <c r="O136" t="s">
        <v>23</v>
      </c>
      <c r="P136" t="str">
        <f t="shared" ca="1" si="32"/>
        <v>{135, "Lapis Lazuli Beads", "Deep blue beads strung tightly together, flecked with gold.", 10.9215936787789, 1, 2.77557900147795, 3, "Valuable", null, null, null, null, null, null, null},</v>
      </c>
    </row>
    <row r="137" spans="1:16" x14ac:dyDescent="0.3">
      <c r="A137">
        <v>136</v>
      </c>
      <c r="B137" t="s">
        <v>290</v>
      </c>
      <c r="C137" t="s">
        <v>291</v>
      </c>
      <c r="D137" s="1">
        <f ca="1">RAND() * (18 - 6) + 6</f>
        <v>9.5545024087480694</v>
      </c>
      <c r="E137">
        <v>1</v>
      </c>
      <c r="F137" s="1">
        <f t="shared" ca="1" si="30"/>
        <v>2.7169924928101041</v>
      </c>
      <c r="G137">
        <v>3</v>
      </c>
      <c r="H137" t="s">
        <v>274</v>
      </c>
      <c r="I137" t="s">
        <v>23</v>
      </c>
      <c r="J137" t="s">
        <v>23</v>
      </c>
      <c r="K137" t="s">
        <v>23</v>
      </c>
      <c r="L137" t="s">
        <v>23</v>
      </c>
      <c r="M137" t="s">
        <v>23</v>
      </c>
      <c r="N137" t="s">
        <v>23</v>
      </c>
      <c r="O137" t="s">
        <v>23</v>
      </c>
      <c r="P137" t="str">
        <f t="shared" ca="1" si="32"/>
        <v>{136, "Agate Ring with Swirl Pattern", "The swirling lines in the agate resemble smoke in water.", 9.55450240874807, 1, 2.7169924928101, 3, "Valuable", null, null, null, null, null, null, null},</v>
      </c>
    </row>
    <row r="138" spans="1:16" x14ac:dyDescent="0.3">
      <c r="A138">
        <v>137</v>
      </c>
      <c r="B138" t="s">
        <v>297</v>
      </c>
      <c r="C138" t="s">
        <v>298</v>
      </c>
      <c r="D138" s="1">
        <f ca="1">RAND() * 25 + 15</f>
        <v>28.373559069556578</v>
      </c>
      <c r="E138">
        <v>1</v>
      </c>
      <c r="F138" s="1">
        <f t="shared" ca="1" si="30"/>
        <v>3.2568569303682877</v>
      </c>
      <c r="G138">
        <v>5</v>
      </c>
      <c r="H138" t="s">
        <v>274</v>
      </c>
      <c r="I138" t="s">
        <v>23</v>
      </c>
      <c r="J138" t="s">
        <v>23</v>
      </c>
      <c r="K138" t="s">
        <v>23</v>
      </c>
      <c r="L138" t="s">
        <v>23</v>
      </c>
      <c r="M138" t="s">
        <v>23</v>
      </c>
      <c r="N138" t="s">
        <v>23</v>
      </c>
      <c r="O138" t="s">
        <v>23</v>
      </c>
      <c r="P138" t="str">
        <f t="shared" ca="1" si="32"/>
        <v>{137, "Ornate Silver Tiara", "A crescent-shaped tiara, polished to a mirror shine.", 28.3735590695566, 1, 3.25685693036829, 5, "Valuable", null, null, null, null, null, null, null},</v>
      </c>
    </row>
    <row r="139" spans="1:16" x14ac:dyDescent="0.3">
      <c r="A139">
        <v>138</v>
      </c>
      <c r="B139" t="s">
        <v>295</v>
      </c>
      <c r="C139" t="s">
        <v>296</v>
      </c>
      <c r="D139" s="1">
        <f t="shared" ref="D139:D147" ca="1" si="33">RAND() * 25 + 15</f>
        <v>36.486928626250084</v>
      </c>
      <c r="E139">
        <v>1</v>
      </c>
      <c r="F139" s="1">
        <f t="shared" ca="1" si="30"/>
        <v>3.3098714198574841</v>
      </c>
      <c r="G139">
        <v>5</v>
      </c>
      <c r="H139" t="s">
        <v>274</v>
      </c>
      <c r="I139" t="s">
        <v>23</v>
      </c>
      <c r="J139" t="s">
        <v>23</v>
      </c>
      <c r="K139" t="s">
        <v>23</v>
      </c>
      <c r="L139" t="s">
        <v>23</v>
      </c>
      <c r="M139" t="s">
        <v>23</v>
      </c>
      <c r="N139" t="s">
        <v>23</v>
      </c>
      <c r="O139" t="s">
        <v>23</v>
      </c>
      <c r="P139" t="str">
        <f t="shared" ca="1" si="32"/>
        <v>{138, "Gold Chain with Sapphire Chip", "A delicate chain with a bright blue stone like a droplet of sky.", 36.4869286262501, 1, 3.30987141985748, 5, "Valuable", null, null, null, null, null, null, null},</v>
      </c>
    </row>
    <row r="140" spans="1:16" x14ac:dyDescent="0.3">
      <c r="A140">
        <v>139</v>
      </c>
      <c r="B140" t="s">
        <v>311</v>
      </c>
      <c r="C140" t="s">
        <v>312</v>
      </c>
      <c r="D140" s="1">
        <f t="shared" ca="1" si="33"/>
        <v>23.420821999233432</v>
      </c>
      <c r="E140">
        <v>1</v>
      </c>
      <c r="F140" s="1">
        <f t="shared" ca="1" si="30"/>
        <v>2.419859167232933</v>
      </c>
      <c r="G140">
        <v>5</v>
      </c>
      <c r="H140" t="s">
        <v>274</v>
      </c>
      <c r="I140" t="s">
        <v>23</v>
      </c>
      <c r="J140" t="s">
        <v>23</v>
      </c>
      <c r="K140" t="s">
        <v>23</v>
      </c>
      <c r="L140" t="s">
        <v>23</v>
      </c>
      <c r="M140" t="s">
        <v>23</v>
      </c>
      <c r="N140" t="s">
        <v>23</v>
      </c>
      <c r="O140" t="s">
        <v>23</v>
      </c>
      <c r="P140" t="str">
        <f t="shared" ca="1" si="32"/>
        <v>{139, "Fire Opal Pendant", "A gem like living fire, set in a blackened iron pendant.", 23.4208219992334, 1, 2.41985916723293, 5, "Valuable", null, null, null, null, null, null, null},</v>
      </c>
    </row>
    <row r="141" spans="1:16" x14ac:dyDescent="0.3">
      <c r="A141">
        <v>140</v>
      </c>
      <c r="B141" t="s">
        <v>301</v>
      </c>
      <c r="C141" t="s">
        <v>302</v>
      </c>
      <c r="D141" s="1">
        <f t="shared" ca="1" si="33"/>
        <v>15.707173954107789</v>
      </c>
      <c r="E141">
        <v>1</v>
      </c>
      <c r="F141" s="1">
        <f t="shared" ca="1" si="30"/>
        <v>2.488396537654137</v>
      </c>
      <c r="G141">
        <v>5</v>
      </c>
      <c r="H141" t="s">
        <v>274</v>
      </c>
      <c r="I141" t="s">
        <v>23</v>
      </c>
      <c r="J141" t="s">
        <v>23</v>
      </c>
      <c r="K141" t="s">
        <v>23</v>
      </c>
      <c r="L141" t="s">
        <v>23</v>
      </c>
      <c r="M141" t="s">
        <v>23</v>
      </c>
      <c r="N141" t="s">
        <v>23</v>
      </c>
      <c r="O141" t="s">
        <v>23</v>
      </c>
      <c r="P141" t="str">
        <f t="shared" ca="1" si="32"/>
        <v>{140, "Ruby-Capped Stickpin", "A gentleman’s pin with a deep red gem atop a gold needle.", 15.7071739541078, 1, 2.48839653765414, 5, "Valuable", null, null, null, null, null, null, null},</v>
      </c>
    </row>
    <row r="142" spans="1:16" x14ac:dyDescent="0.3">
      <c r="A142">
        <v>141</v>
      </c>
      <c r="B142" t="s">
        <v>305</v>
      </c>
      <c r="C142" t="s">
        <v>306</v>
      </c>
      <c r="D142" s="1">
        <f t="shared" ca="1" si="33"/>
        <v>31.810845536195242</v>
      </c>
      <c r="E142">
        <v>1</v>
      </c>
      <c r="F142" s="1">
        <f t="shared" ca="1" si="30"/>
        <v>4.0619349868211572</v>
      </c>
      <c r="G142">
        <v>5</v>
      </c>
      <c r="H142" t="s">
        <v>274</v>
      </c>
      <c r="I142" t="s">
        <v>23</v>
      </c>
      <c r="J142" t="s">
        <v>23</v>
      </c>
      <c r="K142" t="s">
        <v>23</v>
      </c>
      <c r="L142" t="s">
        <v>23</v>
      </c>
      <c r="M142" t="s">
        <v>23</v>
      </c>
      <c r="N142" t="s">
        <v>23</v>
      </c>
      <c r="O142" t="s">
        <v>23</v>
      </c>
      <c r="P142" t="str">
        <f t="shared" ca="1" si="32"/>
        <v>{141, "Enamel Pendant with Mythical Scene", "A painted pendant showing a dragon flying over a city.", 31.8108455361952, 1, 4.06193498682116, 5, "Valuable", null, null, null, null, null, null, null},</v>
      </c>
    </row>
    <row r="143" spans="1:16" x14ac:dyDescent="0.3">
      <c r="A143">
        <v>142</v>
      </c>
      <c r="B143" t="s">
        <v>309</v>
      </c>
      <c r="C143" t="s">
        <v>310</v>
      </c>
      <c r="D143" s="1">
        <f t="shared" ca="1" si="33"/>
        <v>22.911239896184611</v>
      </c>
      <c r="E143">
        <v>1</v>
      </c>
      <c r="F143" s="1">
        <f t="shared" ca="1" si="30"/>
        <v>3.1451067071254104</v>
      </c>
      <c r="G143">
        <v>5</v>
      </c>
      <c r="H143" t="s">
        <v>274</v>
      </c>
      <c r="I143" t="s">
        <v>23</v>
      </c>
      <c r="J143" t="s">
        <v>23</v>
      </c>
      <c r="K143" t="s">
        <v>23</v>
      </c>
      <c r="L143" t="s">
        <v>23</v>
      </c>
      <c r="M143" t="s">
        <v>23</v>
      </c>
      <c r="N143" t="s">
        <v>23</v>
      </c>
      <c r="O143" t="s">
        <v>23</v>
      </c>
      <c r="P143" t="str">
        <f t="shared" ca="1" si="32"/>
        <v>{142, "Platinum Cufflink Set", "A pair of etched cufflinks bearing a forgotten noble crest.", 22.9112398961846, 1, 3.14510670712541, 5, "Valuable", null, null, null, null, null, null, null},</v>
      </c>
    </row>
    <row r="144" spans="1:16" x14ac:dyDescent="0.3">
      <c r="A144">
        <v>143</v>
      </c>
      <c r="B144" t="s">
        <v>313</v>
      </c>
      <c r="C144" t="s">
        <v>314</v>
      </c>
      <c r="D144" s="1">
        <f t="shared" ca="1" si="33"/>
        <v>22.460222545990028</v>
      </c>
      <c r="E144">
        <v>1</v>
      </c>
      <c r="F144" s="1">
        <f t="shared" ca="1" si="30"/>
        <v>3.9428114789243467</v>
      </c>
      <c r="G144">
        <v>5</v>
      </c>
      <c r="H144" t="s">
        <v>274</v>
      </c>
      <c r="I144" t="s">
        <v>23</v>
      </c>
      <c r="J144" t="s">
        <v>23</v>
      </c>
      <c r="K144" t="s">
        <v>23</v>
      </c>
      <c r="L144" t="s">
        <v>23</v>
      </c>
      <c r="M144" t="s">
        <v>23</v>
      </c>
      <c r="N144" t="s">
        <v>23</v>
      </c>
      <c r="O144" t="s">
        <v>23</v>
      </c>
      <c r="P144" t="str">
        <f t="shared" ca="1" si="32"/>
        <v>{143, "Miniature Gold-Gilded Idol", "A palm-sized statue of a laughing deity, covered in flaking gold.", 22.46022254599, 1, 3.94281147892435, 5, "Valuable", null, null, null, null, null, null, null},</v>
      </c>
    </row>
    <row r="145" spans="1:16" x14ac:dyDescent="0.3">
      <c r="A145">
        <v>144</v>
      </c>
      <c r="B145" t="s">
        <v>303</v>
      </c>
      <c r="C145" t="s">
        <v>304</v>
      </c>
      <c r="D145" s="1">
        <f t="shared" ca="1" si="33"/>
        <v>22.214256181458651</v>
      </c>
      <c r="E145">
        <v>1</v>
      </c>
      <c r="F145" s="1">
        <f t="shared" ca="1" si="30"/>
        <v>4.3049542619786507</v>
      </c>
      <c r="G145">
        <v>5</v>
      </c>
      <c r="H145" t="s">
        <v>274</v>
      </c>
      <c r="I145" t="s">
        <v>23</v>
      </c>
      <c r="J145" t="s">
        <v>23</v>
      </c>
      <c r="K145" t="s">
        <v>23</v>
      </c>
      <c r="L145" t="s">
        <v>23</v>
      </c>
      <c r="M145" t="s">
        <v>23</v>
      </c>
      <c r="N145" t="s">
        <v>23</v>
      </c>
      <c r="O145" t="s">
        <v>23</v>
      </c>
      <c r="P145" t="str">
        <f t="shared" ca="1" si="32"/>
        <v>{144, "Jeweled Hairpin with Amethyst", "A silver hairpin tipped with a cut amethyst shaped like a flame.", 22.2142561814587, 1, 4.30495426197865, 5, "Valuable", null, null, null, null, null, null, null},</v>
      </c>
    </row>
    <row r="146" spans="1:16" x14ac:dyDescent="0.3">
      <c r="A146">
        <v>145</v>
      </c>
      <c r="B146" t="s">
        <v>299</v>
      </c>
      <c r="C146" t="s">
        <v>300</v>
      </c>
      <c r="D146" s="1">
        <f t="shared" ca="1" si="33"/>
        <v>36.347096526090837</v>
      </c>
      <c r="E146">
        <v>1</v>
      </c>
      <c r="F146" s="1">
        <f t="shared" ca="1" si="30"/>
        <v>4.9230012468073685</v>
      </c>
      <c r="G146">
        <v>5</v>
      </c>
      <c r="H146" t="s">
        <v>274</v>
      </c>
      <c r="I146" t="s">
        <v>23</v>
      </c>
      <c r="J146" t="s">
        <v>23</v>
      </c>
      <c r="K146" t="s">
        <v>23</v>
      </c>
      <c r="L146" t="s">
        <v>23</v>
      </c>
      <c r="M146" t="s">
        <v>23</v>
      </c>
      <c r="N146" t="s">
        <v>23</v>
      </c>
      <c r="O146" t="s">
        <v>23</v>
      </c>
      <c r="P146" t="str">
        <f t="shared" ca="1" si="32"/>
        <v>{145, "Cloisonné Belt Buckle", "A wide buckle with tiny colored glass panels sealed in gold.", 36.3470965260908, 1, 4.92300124680737, 5, "Valuable", null, null, null, null, null, null, null},</v>
      </c>
    </row>
    <row r="147" spans="1:16" x14ac:dyDescent="0.3">
      <c r="A147">
        <v>146</v>
      </c>
      <c r="B147" t="s">
        <v>307</v>
      </c>
      <c r="C147" t="s">
        <v>308</v>
      </c>
      <c r="D147" s="1">
        <f t="shared" ca="1" si="33"/>
        <v>34.417838175613639</v>
      </c>
      <c r="E147">
        <v>1</v>
      </c>
      <c r="F147" s="1">
        <f t="shared" ca="1" si="30"/>
        <v>3.7534245334161129</v>
      </c>
      <c r="G147">
        <v>5</v>
      </c>
      <c r="H147" t="s">
        <v>274</v>
      </c>
      <c r="I147" t="s">
        <v>23</v>
      </c>
      <c r="J147" t="s">
        <v>23</v>
      </c>
      <c r="K147" t="s">
        <v>23</v>
      </c>
      <c r="L147" t="s">
        <v>23</v>
      </c>
      <c r="M147" t="s">
        <v>23</v>
      </c>
      <c r="N147" t="s">
        <v>23</v>
      </c>
      <c r="O147" t="s">
        <v>23</v>
      </c>
      <c r="P147" t="str">
        <f t="shared" ca="1" si="32"/>
        <v>{146, "Serpentine Stone Ring", "This band of green stone feels oddly warm to the touch.", 34.4178381756136, 1, 3.75342453341611, 5, "Valuable", null, null, null, null, null, null, null},</v>
      </c>
    </row>
    <row r="148" spans="1:16" x14ac:dyDescent="0.3">
      <c r="A148">
        <v>147</v>
      </c>
      <c r="B148" t="s">
        <v>315</v>
      </c>
      <c r="C148" t="s">
        <v>316</v>
      </c>
      <c r="D148" s="1">
        <f ca="1">RAND() * 40 + 30</f>
        <v>62.912256470643094</v>
      </c>
      <c r="E148">
        <v>1</v>
      </c>
      <c r="F148" s="1">
        <f t="shared" ca="1" si="30"/>
        <v>4.5470648094667041</v>
      </c>
      <c r="G148">
        <v>7</v>
      </c>
      <c r="H148" t="s">
        <v>274</v>
      </c>
      <c r="I148" t="s">
        <v>23</v>
      </c>
      <c r="J148" t="s">
        <v>23</v>
      </c>
      <c r="K148" t="s">
        <v>23</v>
      </c>
      <c r="L148" t="s">
        <v>23</v>
      </c>
      <c r="M148" t="s">
        <v>23</v>
      </c>
      <c r="N148" t="s">
        <v>23</v>
      </c>
      <c r="O148" t="s">
        <v>23</v>
      </c>
      <c r="P148" t="str">
        <f t="shared" ca="1" si="32"/>
        <v>{147, "Jeweled Circlet with Emerald Inlay", "A thin band of gold set with three flawless emeralds.", 62.9122564706431, 1, 4.5470648094667, 7, "Valuable", null, null, null, null, null, null, null},</v>
      </c>
    </row>
    <row r="149" spans="1:16" x14ac:dyDescent="0.3">
      <c r="A149">
        <v>148</v>
      </c>
      <c r="B149" t="s">
        <v>329</v>
      </c>
      <c r="C149" t="s">
        <v>330</v>
      </c>
      <c r="D149" s="1">
        <f t="shared" ref="D149:D157" ca="1" si="34">RAND() * 40 + 30</f>
        <v>47.777385516297947</v>
      </c>
      <c r="E149">
        <v>1</v>
      </c>
      <c r="F149" s="1">
        <f t="shared" ca="1" si="30"/>
        <v>2.1984161589066251</v>
      </c>
      <c r="G149">
        <v>7</v>
      </c>
      <c r="H149" t="s">
        <v>274</v>
      </c>
      <c r="I149" t="s">
        <v>23</v>
      </c>
      <c r="J149" t="s">
        <v>23</v>
      </c>
      <c r="K149" t="s">
        <v>23</v>
      </c>
      <c r="L149" t="s">
        <v>23</v>
      </c>
      <c r="M149" t="s">
        <v>23</v>
      </c>
      <c r="N149" t="s">
        <v>23</v>
      </c>
      <c r="O149" t="s">
        <v>23</v>
      </c>
      <c r="P149" t="str">
        <f t="shared" ca="1" si="32"/>
        <v>{148, "Tourmaline Choker", "A tight band of black velvet adorned with purple tourmaline.", 47.7773855162979, 1, 2.19841615890663, 7, "Valuable", null, null, null, null, null, null, null},</v>
      </c>
    </row>
    <row r="150" spans="1:16" x14ac:dyDescent="0.3">
      <c r="A150">
        <v>149</v>
      </c>
      <c r="B150" t="s">
        <v>325</v>
      </c>
      <c r="C150" t="s">
        <v>326</v>
      </c>
      <c r="D150" s="1">
        <f t="shared" ca="1" si="34"/>
        <v>69.325018340943416</v>
      </c>
      <c r="E150">
        <v>1</v>
      </c>
      <c r="F150" s="1">
        <f t="shared" ca="1" si="30"/>
        <v>4.0819851962631573</v>
      </c>
      <c r="G150">
        <v>7</v>
      </c>
      <c r="H150" t="s">
        <v>274</v>
      </c>
      <c r="I150" t="s">
        <v>23</v>
      </c>
      <c r="J150" t="s">
        <v>23</v>
      </c>
      <c r="K150" t="s">
        <v>23</v>
      </c>
      <c r="L150" t="s">
        <v>23</v>
      </c>
      <c r="M150" t="s">
        <v>23</v>
      </c>
      <c r="N150" t="s">
        <v>23</v>
      </c>
      <c r="O150" t="s">
        <v>23</v>
      </c>
      <c r="P150" t="str">
        <f t="shared" ca="1" si="32"/>
        <v>{149, "Carved Obsidian Relic", "An idol with strange angles that glint sharply in dim light.", 69.3250183409434, 1, 4.08198519626316, 7, "Valuable", null, null, null, null, null, null, null},</v>
      </c>
    </row>
    <row r="151" spans="1:16" x14ac:dyDescent="0.3">
      <c r="A151">
        <v>150</v>
      </c>
      <c r="B151" t="s">
        <v>331</v>
      </c>
      <c r="C151" t="s">
        <v>332</v>
      </c>
      <c r="D151" s="1">
        <f t="shared" ca="1" si="34"/>
        <v>30.444560394478639</v>
      </c>
      <c r="E151">
        <v>1</v>
      </c>
      <c r="F151" s="1">
        <f t="shared" ca="1" si="30"/>
        <v>3.2691075455397818</v>
      </c>
      <c r="G151">
        <v>7</v>
      </c>
      <c r="H151" t="s">
        <v>274</v>
      </c>
      <c r="I151" t="s">
        <v>23</v>
      </c>
      <c r="J151" t="s">
        <v>23</v>
      </c>
      <c r="K151" t="s">
        <v>23</v>
      </c>
      <c r="L151" t="s">
        <v>23</v>
      </c>
      <c r="M151" t="s">
        <v>23</v>
      </c>
      <c r="N151" t="s">
        <v>23</v>
      </c>
      <c r="O151" t="s">
        <v>23</v>
      </c>
      <c r="P151" t="str">
        <f t="shared" ca="1" si="32"/>
        <v>{150, "Decorative Ivory Horn with Gem Studs", "Etched and gilded, it no longer sounds—but still stuns.", 30.4445603944786, 1, 3.26910754553978, 7, "Valuable", null, null, null, null, null, null, null},</v>
      </c>
    </row>
    <row r="152" spans="1:16" x14ac:dyDescent="0.3">
      <c r="A152">
        <v>151</v>
      </c>
      <c r="B152" t="s">
        <v>317</v>
      </c>
      <c r="C152" t="s">
        <v>318</v>
      </c>
      <c r="D152" s="1">
        <f t="shared" ca="1" si="34"/>
        <v>65.903926155986426</v>
      </c>
      <c r="E152">
        <v>1</v>
      </c>
      <c r="F152" s="1">
        <f t="shared" ca="1" si="30"/>
        <v>3.216814496859818</v>
      </c>
      <c r="G152">
        <v>7</v>
      </c>
      <c r="H152" t="s">
        <v>274</v>
      </c>
      <c r="I152" t="s">
        <v>23</v>
      </c>
      <c r="J152" t="s">
        <v>23</v>
      </c>
      <c r="K152" t="s">
        <v>23</v>
      </c>
      <c r="L152" t="s">
        <v>23</v>
      </c>
      <c r="M152" t="s">
        <v>23</v>
      </c>
      <c r="N152" t="s">
        <v>23</v>
      </c>
      <c r="O152" t="s">
        <v>23</v>
      </c>
      <c r="P152" t="str">
        <f t="shared" ca="1" si="32"/>
        <v>{151, "Gold Bracelet with Elven Script", "Etched in curling script, it reads: “May you always return.”", 65.9039261559864, 1, 3.21681449685982, 7, "Valuable", null, null, null, null, null, null, null},</v>
      </c>
    </row>
    <row r="153" spans="1:16" x14ac:dyDescent="0.3">
      <c r="A153">
        <v>152</v>
      </c>
      <c r="B153" t="s">
        <v>333</v>
      </c>
      <c r="C153" t="s">
        <v>334</v>
      </c>
      <c r="D153" s="1">
        <f t="shared" ca="1" si="34"/>
        <v>44.048504073886185</v>
      </c>
      <c r="E153">
        <v>1</v>
      </c>
      <c r="F153" s="1">
        <f t="shared" ca="1" si="30"/>
        <v>2.1536857338623236</v>
      </c>
      <c r="G153">
        <v>7</v>
      </c>
      <c r="H153" t="s">
        <v>274</v>
      </c>
      <c r="I153" t="s">
        <v>23</v>
      </c>
      <c r="J153" t="s">
        <v>23</v>
      </c>
      <c r="K153" t="s">
        <v>23</v>
      </c>
      <c r="L153" t="s">
        <v>23</v>
      </c>
      <c r="M153" t="s">
        <v>23</v>
      </c>
      <c r="N153" t="s">
        <v>23</v>
      </c>
      <c r="O153" t="s">
        <v>23</v>
      </c>
      <c r="P153" t="str">
        <f t="shared" ca="1" si="32"/>
        <v>{152, "Gilded Mask with Peacock Feathers", "Meant for a masquerade, its jewels shimmer beneath the plumage.", 44.0485040738862, 1, 2.15368573386232, 7, "Valuable", null, null, null, null, null, null, null},</v>
      </c>
    </row>
    <row r="154" spans="1:16" x14ac:dyDescent="0.3">
      <c r="A154">
        <v>153</v>
      </c>
      <c r="B154" t="s">
        <v>323</v>
      </c>
      <c r="C154" t="s">
        <v>324</v>
      </c>
      <c r="D154" s="1">
        <f t="shared" ca="1" si="34"/>
        <v>32.329245323927339</v>
      </c>
      <c r="E154">
        <v>1</v>
      </c>
      <c r="F154" s="1">
        <f t="shared" ca="1" si="30"/>
        <v>4.6869177464688008</v>
      </c>
      <c r="G154">
        <v>7</v>
      </c>
      <c r="H154" t="s">
        <v>274</v>
      </c>
      <c r="I154" t="s">
        <v>23</v>
      </c>
      <c r="J154" t="s">
        <v>23</v>
      </c>
      <c r="K154" t="s">
        <v>23</v>
      </c>
      <c r="L154" t="s">
        <v>23</v>
      </c>
      <c r="M154" t="s">
        <v>23</v>
      </c>
      <c r="N154" t="s">
        <v>23</v>
      </c>
      <c r="O154" t="s">
        <v>23</v>
      </c>
      <c r="P154" t="str">
        <f t="shared" ca="1" si="32"/>
        <v>{153, "Mythril-Set Ring with Moonstone", "Pale blue moonstone set in a light, silvery metal band.", 32.3292453239273, 1, 4.6869177464688, 7, "Valuable", null, null, null, null, null, null, null},</v>
      </c>
    </row>
    <row r="155" spans="1:16" x14ac:dyDescent="0.3">
      <c r="A155">
        <v>154</v>
      </c>
      <c r="B155" t="s">
        <v>321</v>
      </c>
      <c r="C155" t="s">
        <v>322</v>
      </c>
      <c r="D155" s="1">
        <f t="shared" ca="1" si="34"/>
        <v>66.253960543400254</v>
      </c>
      <c r="E155">
        <v>1</v>
      </c>
      <c r="F155" s="1">
        <f t="shared" ca="1" si="30"/>
        <v>4.3091511115131542</v>
      </c>
      <c r="G155">
        <v>7</v>
      </c>
      <c r="H155" t="s">
        <v>274</v>
      </c>
      <c r="I155" t="s">
        <v>23</v>
      </c>
      <c r="J155" t="s">
        <v>23</v>
      </c>
      <c r="K155" t="s">
        <v>23</v>
      </c>
      <c r="L155" t="s">
        <v>23</v>
      </c>
      <c r="M155" t="s">
        <v>23</v>
      </c>
      <c r="N155" t="s">
        <v>23</v>
      </c>
      <c r="O155" t="s">
        <v>23</v>
      </c>
      <c r="P155" t="str">
        <f t="shared" ca="1" si="32"/>
        <v>{154, "Necklace of Interwoven Silver and Onyx", "Silver chains wind through gleaming black stones like ivy.", 66.2539605434003, 1, 4.30915111151315, 7, "Valuable", null, null, null, null, null, null, null},</v>
      </c>
    </row>
    <row r="156" spans="1:16" x14ac:dyDescent="0.3">
      <c r="A156">
        <v>155</v>
      </c>
      <c r="B156" t="s">
        <v>319</v>
      </c>
      <c r="C156" t="s">
        <v>320</v>
      </c>
      <c r="D156" s="1">
        <f t="shared" ca="1" si="34"/>
        <v>60.09201316653148</v>
      </c>
      <c r="E156">
        <v>1</v>
      </c>
      <c r="F156" s="1">
        <f t="shared" ca="1" si="30"/>
        <v>4.9446280647857463</v>
      </c>
      <c r="G156">
        <v>7</v>
      </c>
      <c r="H156" t="s">
        <v>274</v>
      </c>
      <c r="I156" t="s">
        <v>23</v>
      </c>
      <c r="J156" t="s">
        <v>23</v>
      </c>
      <c r="K156" t="s">
        <v>23</v>
      </c>
      <c r="L156" t="s">
        <v>23</v>
      </c>
      <c r="M156" t="s">
        <v>23</v>
      </c>
      <c r="N156" t="s">
        <v>23</v>
      </c>
      <c r="O156" t="s">
        <v>23</v>
      </c>
      <c r="P156" t="str">
        <f t="shared" ca="1" si="32"/>
        <v>{155, "Star Sapphire Earring Pair", "When light hits them, tiny stars seem to swirl within.", 60.0920131665315, 1, 4.94462806478575, 7, "Valuable", null, null, null, null, null, null, null},</v>
      </c>
    </row>
    <row r="157" spans="1:16" x14ac:dyDescent="0.3">
      <c r="A157">
        <v>156</v>
      </c>
      <c r="B157" t="s">
        <v>327</v>
      </c>
      <c r="C157" t="s">
        <v>328</v>
      </c>
      <c r="D157" s="1">
        <f t="shared" ca="1" si="34"/>
        <v>56.782524938315468</v>
      </c>
      <c r="E157">
        <v>1</v>
      </c>
      <c r="F157" s="1">
        <f t="shared" ca="1" si="30"/>
        <v>4.3160702760024918</v>
      </c>
      <c r="G157">
        <v>7</v>
      </c>
      <c r="H157" t="s">
        <v>274</v>
      </c>
      <c r="I157" t="s">
        <v>23</v>
      </c>
      <c r="J157" t="s">
        <v>23</v>
      </c>
      <c r="K157" t="s">
        <v>23</v>
      </c>
      <c r="L157" t="s">
        <v>23</v>
      </c>
      <c r="M157" t="s">
        <v>23</v>
      </c>
      <c r="N157" t="s">
        <v>23</v>
      </c>
      <c r="O157" t="s">
        <v>23</v>
      </c>
      <c r="P157" t="str">
        <f t="shared" ca="1" si="32"/>
        <v>{156, "Brooch in the Shape of a Griffin", "Wings outstretched, its ruby eye stares fiercely.", 56.7825249383155, 1, 4.31607027600249, 7, "Valuable", null, null, null, null, null, null, null},</v>
      </c>
    </row>
    <row r="158" spans="1:16" x14ac:dyDescent="0.3">
      <c r="A158">
        <v>157</v>
      </c>
      <c r="B158" t="s">
        <v>342</v>
      </c>
      <c r="C158" t="s">
        <v>343</v>
      </c>
      <c r="D158" s="1">
        <f ca="1">RAND() * 50 + 50</f>
        <v>83.742980273051757</v>
      </c>
      <c r="E158">
        <v>1</v>
      </c>
      <c r="F158" s="1">
        <f t="shared" ca="1" si="30"/>
        <v>4.8348063008344608</v>
      </c>
      <c r="G158">
        <v>9</v>
      </c>
      <c r="H158" t="s">
        <v>274</v>
      </c>
      <c r="I158" t="s">
        <v>23</v>
      </c>
      <c r="J158" t="s">
        <v>23</v>
      </c>
      <c r="K158" t="s">
        <v>23</v>
      </c>
      <c r="L158" t="s">
        <v>23</v>
      </c>
      <c r="M158" t="s">
        <v>23</v>
      </c>
      <c r="N158" t="s">
        <v>23</v>
      </c>
      <c r="O158" t="s">
        <v>23</v>
      </c>
      <c r="P158" t="str">
        <f t="shared" ca="1" si="32"/>
        <v>{157, "Sunfire Opal Set in Gold", "A brilliant opal burning with reds and oranges like flame.", 83.7429802730518, 1, 4.83480630083446, 9, "Valuable", null, null, null, null, null, null, null},</v>
      </c>
    </row>
    <row r="159" spans="1:16" x14ac:dyDescent="0.3">
      <c r="A159">
        <v>158</v>
      </c>
      <c r="B159" t="s">
        <v>350</v>
      </c>
      <c r="C159" t="s">
        <v>351</v>
      </c>
      <c r="D159" s="1">
        <f t="shared" ref="D159:D167" ca="1" si="35">RAND() * 50 + 50</f>
        <v>64.763779069262569</v>
      </c>
      <c r="E159">
        <v>1</v>
      </c>
      <c r="F159" s="1">
        <f t="shared" ca="1" si="30"/>
        <v>3.542628843929553</v>
      </c>
      <c r="G159">
        <v>9</v>
      </c>
      <c r="H159" t="s">
        <v>274</v>
      </c>
      <c r="I159" t="s">
        <v>23</v>
      </c>
      <c r="J159" t="s">
        <v>23</v>
      </c>
      <c r="K159" t="s">
        <v>23</v>
      </c>
      <c r="L159" t="s">
        <v>23</v>
      </c>
      <c r="M159" t="s">
        <v>23</v>
      </c>
      <c r="N159" t="s">
        <v>23</v>
      </c>
      <c r="O159" t="s">
        <v>23</v>
      </c>
      <c r="P159" t="str">
        <f t="shared" ca="1" si="32"/>
        <v>{158, "Mirror-polished Ruby Carving", "A deep red gem shaped into a rose, so smooth it reflects faces.", 64.7637790692626, 1, 3.54262884392955, 9, "Valuable", null, null, null, null, null, null, null},</v>
      </c>
    </row>
    <row r="160" spans="1:16" x14ac:dyDescent="0.3">
      <c r="A160">
        <v>159</v>
      </c>
      <c r="B160" t="s">
        <v>352</v>
      </c>
      <c r="C160" t="s">
        <v>353</v>
      </c>
      <c r="D160" s="1">
        <f t="shared" ca="1" si="35"/>
        <v>84.643722607339242</v>
      </c>
      <c r="E160">
        <v>1</v>
      </c>
      <c r="F160" s="1">
        <f t="shared" ca="1" si="30"/>
        <v>4.8612417544250572</v>
      </c>
      <c r="G160">
        <v>9</v>
      </c>
      <c r="H160" t="s">
        <v>274</v>
      </c>
      <c r="I160" t="s">
        <v>23</v>
      </c>
      <c r="J160" t="s">
        <v>23</v>
      </c>
      <c r="K160" t="s">
        <v>23</v>
      </c>
      <c r="L160" t="s">
        <v>23</v>
      </c>
      <c r="M160" t="s">
        <v>23</v>
      </c>
      <c r="N160" t="s">
        <v>23</v>
      </c>
      <c r="O160" t="s">
        <v>23</v>
      </c>
      <c r="P160" t="str">
        <f t="shared" ca="1" si="32"/>
        <v>{159, "Jeweled Medallion of a Forgotten Order", "A heavy disc showing a winged sun flanked by twin blades.", 84.6437226073392, 1, 4.86124175442506, 9, "Valuable", null, null, null, null, null, null, null},</v>
      </c>
    </row>
    <row r="161" spans="1:16" x14ac:dyDescent="0.3">
      <c r="A161">
        <v>160</v>
      </c>
      <c r="B161" t="s">
        <v>348</v>
      </c>
      <c r="C161" t="s">
        <v>349</v>
      </c>
      <c r="D161" s="1">
        <f t="shared" ca="1" si="35"/>
        <v>83.782808023495988</v>
      </c>
      <c r="E161">
        <v>1</v>
      </c>
      <c r="F161" s="1">
        <f t="shared" ca="1" si="30"/>
        <v>2.5395941734419853</v>
      </c>
      <c r="G161">
        <v>9</v>
      </c>
      <c r="H161" t="s">
        <v>274</v>
      </c>
      <c r="I161" t="s">
        <v>23</v>
      </c>
      <c r="J161" t="s">
        <v>23</v>
      </c>
      <c r="K161" t="s">
        <v>23</v>
      </c>
      <c r="L161" t="s">
        <v>23</v>
      </c>
      <c r="M161" t="s">
        <v>23</v>
      </c>
      <c r="N161" t="s">
        <v>23</v>
      </c>
      <c r="O161" t="s">
        <v>23</v>
      </c>
      <c r="P161" t="str">
        <f t="shared" ca="1" si="32"/>
        <v>{160, "Crownpiece of an Old Kingdom", "A regal crest, too valuable to wear, once worn by kings.", 83.782808023496, 1, 2.53959417344199, 9, "Valuable", null, null, null, null, null, null, null},</v>
      </c>
    </row>
    <row r="162" spans="1:16" x14ac:dyDescent="0.3">
      <c r="A162">
        <v>161</v>
      </c>
      <c r="B162" t="s">
        <v>335</v>
      </c>
      <c r="C162" t="s">
        <v>336</v>
      </c>
      <c r="D162" s="1">
        <f t="shared" ca="1" si="35"/>
        <v>53.790154893162345</v>
      </c>
      <c r="E162">
        <v>1</v>
      </c>
      <c r="F162" s="1">
        <f t="shared" ca="1" si="30"/>
        <v>2.1712652468479607</v>
      </c>
      <c r="G162">
        <v>9</v>
      </c>
      <c r="H162" t="s">
        <v>274</v>
      </c>
      <c r="I162" t="s">
        <v>23</v>
      </c>
      <c r="J162" t="s">
        <v>23</v>
      </c>
      <c r="K162" t="s">
        <v>23</v>
      </c>
      <c r="L162" t="s">
        <v>23</v>
      </c>
      <c r="M162" t="s">
        <v>23</v>
      </c>
      <c r="N162" t="s">
        <v>23</v>
      </c>
      <c r="O162" t="s">
        <v>23</v>
      </c>
      <c r="P162" t="str">
        <f t="shared" ca="1" si="32"/>
        <v>{161, "Diamond-Studded Diadem", "A thin, radiant circlet glittering with small diamonds.", 53.7901548931623, 1, 2.17126524684796, 9, "Valuable", null, null, null, null, null, null, null},</v>
      </c>
    </row>
    <row r="163" spans="1:16" x14ac:dyDescent="0.3">
      <c r="A163">
        <v>162</v>
      </c>
      <c r="B163" t="s">
        <v>346</v>
      </c>
      <c r="C163" t="s">
        <v>347</v>
      </c>
      <c r="D163" s="1">
        <f t="shared" ca="1" si="35"/>
        <v>73.907056542701952</v>
      </c>
      <c r="E163">
        <v>1</v>
      </c>
      <c r="F163" s="1">
        <f t="shared" ca="1" si="30"/>
        <v>4.3388740682367084</v>
      </c>
      <c r="G163">
        <v>9</v>
      </c>
      <c r="H163" t="s">
        <v>274</v>
      </c>
      <c r="I163" t="s">
        <v>23</v>
      </c>
      <c r="J163" t="s">
        <v>23</v>
      </c>
      <c r="K163" t="s">
        <v>23</v>
      </c>
      <c r="L163" t="s">
        <v>23</v>
      </c>
      <c r="M163" t="s">
        <v>23</v>
      </c>
      <c r="N163" t="s">
        <v>23</v>
      </c>
      <c r="O163" t="s">
        <v>23</v>
      </c>
      <c r="P163" t="str">
        <f t="shared" ca="1" si="32"/>
        <v>{162, "Bloodstone Anklet with Ancient Markings", "Carved runes speak of an empire lost to time.", 73.907056542702, 1, 4.33887406823671, 9, "Valuable", null, null, null, null, null, null, null},</v>
      </c>
    </row>
    <row r="164" spans="1:16" x14ac:dyDescent="0.3">
      <c r="A164">
        <v>163</v>
      </c>
      <c r="B164" t="s">
        <v>340</v>
      </c>
      <c r="C164" t="s">
        <v>341</v>
      </c>
      <c r="D164" s="1">
        <f t="shared" ca="1" si="35"/>
        <v>74.980812184027627</v>
      </c>
      <c r="E164">
        <v>1</v>
      </c>
      <c r="F164" s="1">
        <f t="shared" ca="1" si="30"/>
        <v>3.7232537275066862</v>
      </c>
      <c r="G164">
        <v>9</v>
      </c>
      <c r="H164" t="s">
        <v>274</v>
      </c>
      <c r="I164" t="s">
        <v>23</v>
      </c>
      <c r="J164" t="s">
        <v>23</v>
      </c>
      <c r="K164" t="s">
        <v>23</v>
      </c>
      <c r="L164" t="s">
        <v>23</v>
      </c>
      <c r="M164" t="s">
        <v>23</v>
      </c>
      <c r="N164" t="s">
        <v>23</v>
      </c>
      <c r="O164" t="s">
        <v>23</v>
      </c>
      <c r="P164" t="str">
        <f t="shared" ca="1" si="32"/>
        <v>{163, "Platinum Hair Comb with Dragon Motif", "Engraved with twin dragons chasing their tails.", 74.9808121840276, 1, 3.72325372750669, 9, "Valuable", null, null, null, null, null, null, null},</v>
      </c>
    </row>
    <row r="165" spans="1:16" x14ac:dyDescent="0.3">
      <c r="A165">
        <v>164</v>
      </c>
      <c r="B165" t="s">
        <v>344</v>
      </c>
      <c r="C165" t="s">
        <v>345</v>
      </c>
      <c r="D165" s="1">
        <f t="shared" ca="1" si="35"/>
        <v>79.950814979801521</v>
      </c>
      <c r="E165">
        <v>1</v>
      </c>
      <c r="F165" s="1">
        <f t="shared" ca="1" si="30"/>
        <v>4.8788060328422773</v>
      </c>
      <c r="G165">
        <v>9</v>
      </c>
      <c r="H165" t="s">
        <v>274</v>
      </c>
      <c r="I165" t="s">
        <v>23</v>
      </c>
      <c r="J165" t="s">
        <v>23</v>
      </c>
      <c r="K165" t="s">
        <v>23</v>
      </c>
      <c r="L165" t="s">
        <v>23</v>
      </c>
      <c r="M165" t="s">
        <v>23</v>
      </c>
      <c r="N165" t="s">
        <v>23</v>
      </c>
      <c r="O165" t="s">
        <v>23</v>
      </c>
      <c r="P165" t="str">
        <f t="shared" ca="1" si="32"/>
        <v>{164, "Filigree Mask with Crystal Insets", "Fine silver mesh woven around gems that sparkle like stars.", 79.9508149798015, 1, 4.87880603284228, 9, "Valuable", null, null, null, null, null, null, null},</v>
      </c>
    </row>
    <row r="166" spans="1:16" x14ac:dyDescent="0.3">
      <c r="A166">
        <v>165</v>
      </c>
      <c r="B166" t="s">
        <v>354</v>
      </c>
      <c r="C166" t="s">
        <v>339</v>
      </c>
      <c r="D166" s="1">
        <f t="shared" ca="1" si="35"/>
        <v>76.589930077681785</v>
      </c>
      <c r="E166">
        <v>1</v>
      </c>
      <c r="F166" s="1">
        <f t="shared" ca="1" si="30"/>
        <v>4.937845246213028</v>
      </c>
      <c r="G166">
        <v>9</v>
      </c>
      <c r="H166" t="s">
        <v>274</v>
      </c>
      <c r="I166" t="s">
        <v>23</v>
      </c>
      <c r="J166" t="s">
        <v>23</v>
      </c>
      <c r="K166" t="s">
        <v>23</v>
      </c>
      <c r="L166" t="s">
        <v>23</v>
      </c>
      <c r="M166" t="s">
        <v>23</v>
      </c>
      <c r="N166" t="s">
        <v>23</v>
      </c>
      <c r="O166" t="s">
        <v>23</v>
      </c>
      <c r="P166" t="str">
        <f t="shared" ca="1" si="32"/>
        <v>{165, "Royal Signet Ring", "Marked with a crown and lion—no power, but much prestige.", 76.5899300776818, 1, 4.93784524621303, 9, "Valuable", null, null, null, null, null, null, null},</v>
      </c>
    </row>
    <row r="167" spans="1:16" x14ac:dyDescent="0.3">
      <c r="A167">
        <v>166</v>
      </c>
      <c r="B167" t="s">
        <v>337</v>
      </c>
      <c r="C167" t="s">
        <v>338</v>
      </c>
      <c r="D167" s="1">
        <f t="shared" ca="1" si="35"/>
        <v>88.911849414773201</v>
      </c>
      <c r="E167">
        <v>1</v>
      </c>
      <c r="F167" s="1">
        <f t="shared" ca="1" si="30"/>
        <v>4.3406600699423148</v>
      </c>
      <c r="G167">
        <v>9</v>
      </c>
      <c r="H167" t="s">
        <v>274</v>
      </c>
      <c r="I167" t="s">
        <v>23</v>
      </c>
      <c r="J167" t="s">
        <v>23</v>
      </c>
      <c r="K167" t="s">
        <v>23</v>
      </c>
      <c r="L167" t="s">
        <v>23</v>
      </c>
      <c r="M167" t="s">
        <v>23</v>
      </c>
      <c r="N167" t="s">
        <v>23</v>
      </c>
      <c r="O167" t="s">
        <v>23</v>
      </c>
      <c r="P167" t="str">
        <f t="shared" ca="1" si="32"/>
        <v>{166, "Black Pearl Necklace", "Perfect round pearls, dark as midnight, strung on silk.", 88.9118494147732, 1, 4.34066006994231, 9, "Valuable", null, null, null, null, null, null, null},</v>
      </c>
    </row>
    <row r="168" spans="1:16" x14ac:dyDescent="0.3">
      <c r="A168">
        <v>167</v>
      </c>
      <c r="B168" t="s">
        <v>357</v>
      </c>
      <c r="C168" t="s">
        <v>361</v>
      </c>
      <c r="D168" s="1">
        <v>15</v>
      </c>
      <c r="E168">
        <v>1</v>
      </c>
      <c r="F168" s="1">
        <v>1</v>
      </c>
      <c r="G168">
        <v>1</v>
      </c>
      <c r="H168" t="s">
        <v>365</v>
      </c>
      <c r="I168" t="s">
        <v>23</v>
      </c>
      <c r="J168" t="s">
        <v>23</v>
      </c>
      <c r="K168" t="s">
        <v>23</v>
      </c>
      <c r="L168" t="s">
        <v>23</v>
      </c>
      <c r="M168" t="s">
        <v>23</v>
      </c>
      <c r="N168">
        <v>5</v>
      </c>
      <c r="O168" t="s">
        <v>366</v>
      </c>
      <c r="P168" t="str">
        <f t="shared" si="32"/>
        <v>{167, "Potion of Healing", "A small vial of red liquid", 15, 1, 1, 1, "Consumable", null, null, null, null, null, 5, ConsumableType.Health},</v>
      </c>
    </row>
    <row r="169" spans="1:16" x14ac:dyDescent="0.3">
      <c r="A169">
        <v>168</v>
      </c>
      <c r="B169" t="s">
        <v>358</v>
      </c>
      <c r="C169" t="s">
        <v>362</v>
      </c>
      <c r="D169" s="1">
        <v>40</v>
      </c>
      <c r="E169">
        <v>1</v>
      </c>
      <c r="F169" s="1">
        <v>2</v>
      </c>
      <c r="G169">
        <v>3</v>
      </c>
      <c r="H169" t="s">
        <v>365</v>
      </c>
      <c r="I169" t="s">
        <v>23</v>
      </c>
      <c r="J169" t="s">
        <v>23</v>
      </c>
      <c r="K169" t="s">
        <v>23</v>
      </c>
      <c r="L169" t="s">
        <v>23</v>
      </c>
      <c r="M169" t="s">
        <v>23</v>
      </c>
      <c r="N169">
        <v>15</v>
      </c>
      <c r="O169" t="s">
        <v>366</v>
      </c>
      <c r="P169" t="str">
        <f t="shared" si="32"/>
        <v>{168, "Potion of Greater Healing", "A medium vial of red liquid", 40, 1, 2, 3, "Consumable", null, null, null, null, null, 15, ConsumableType.Health},</v>
      </c>
    </row>
    <row r="170" spans="1:16" x14ac:dyDescent="0.3">
      <c r="A170">
        <v>169</v>
      </c>
      <c r="B170" t="s">
        <v>359</v>
      </c>
      <c r="C170" t="s">
        <v>363</v>
      </c>
      <c r="D170" s="1">
        <v>85</v>
      </c>
      <c r="E170">
        <v>1</v>
      </c>
      <c r="F170" s="1">
        <v>3</v>
      </c>
      <c r="G170">
        <v>5</v>
      </c>
      <c r="H170" t="s">
        <v>365</v>
      </c>
      <c r="I170" t="s">
        <v>23</v>
      </c>
      <c r="J170" t="s">
        <v>23</v>
      </c>
      <c r="K170" t="s">
        <v>23</v>
      </c>
      <c r="L170" t="s">
        <v>23</v>
      </c>
      <c r="M170" t="s">
        <v>23</v>
      </c>
      <c r="N170">
        <v>30</v>
      </c>
      <c r="O170" t="s">
        <v>366</v>
      </c>
      <c r="P170" t="str">
        <f t="shared" si="32"/>
        <v>{169, "Potion of Superior Healing", "A large vial of red liquid", 85, 1, 3, 5, "Consumable", null, null, null, null, null, 30, ConsumableType.Health},</v>
      </c>
    </row>
    <row r="171" spans="1:16" x14ac:dyDescent="0.3">
      <c r="A171">
        <v>170</v>
      </c>
      <c r="B171" t="s">
        <v>360</v>
      </c>
      <c r="C171" t="s">
        <v>364</v>
      </c>
      <c r="D171" s="1">
        <v>145</v>
      </c>
      <c r="E171">
        <v>1</v>
      </c>
      <c r="F171" s="1">
        <v>4</v>
      </c>
      <c r="G171">
        <v>7</v>
      </c>
      <c r="H171" t="s">
        <v>365</v>
      </c>
      <c r="I171" t="s">
        <v>23</v>
      </c>
      <c r="J171" t="s">
        <v>23</v>
      </c>
      <c r="K171" t="s">
        <v>23</v>
      </c>
      <c r="L171" t="s">
        <v>23</v>
      </c>
      <c r="M171" t="s">
        <v>23</v>
      </c>
      <c r="N171">
        <v>50</v>
      </c>
      <c r="O171" t="s">
        <v>366</v>
      </c>
      <c r="P171" t="str">
        <f t="shared" si="32"/>
        <v>{170, "Potion of Supreme Healing", "A small vial of red liquid with a gold topper.", 145, 1, 4, 7, "Consumable", null, null, null, null, null, 50, ConsumableType.Health},</v>
      </c>
    </row>
    <row r="172" spans="1:16" x14ac:dyDescent="0.3">
      <c r="A172">
        <v>171</v>
      </c>
      <c r="B172" t="s">
        <v>367</v>
      </c>
      <c r="C172" t="s">
        <v>371</v>
      </c>
      <c r="D172" s="1">
        <v>15</v>
      </c>
      <c r="E172">
        <v>1</v>
      </c>
      <c r="F172" s="1">
        <v>1</v>
      </c>
      <c r="G172">
        <v>1</v>
      </c>
      <c r="H172" t="s">
        <v>365</v>
      </c>
      <c r="I172" t="s">
        <v>23</v>
      </c>
      <c r="J172" t="s">
        <v>23</v>
      </c>
      <c r="K172" t="s">
        <v>23</v>
      </c>
      <c r="L172" t="s">
        <v>23</v>
      </c>
      <c r="M172" t="s">
        <v>23</v>
      </c>
      <c r="N172">
        <v>3</v>
      </c>
      <c r="O172" t="s">
        <v>375</v>
      </c>
      <c r="P172" t="str">
        <f t="shared" si="32"/>
        <v>{171, "Potion of Durability", "A small vial of blue liquid", 15, 1, 1, 1, "Consumable", null, null, null, null, null, 3, ConsumableType.Durability},</v>
      </c>
    </row>
    <row r="173" spans="1:16" x14ac:dyDescent="0.3">
      <c r="A173">
        <v>172</v>
      </c>
      <c r="B173" t="s">
        <v>368</v>
      </c>
      <c r="C173" t="s">
        <v>372</v>
      </c>
      <c r="D173" s="1">
        <v>35</v>
      </c>
      <c r="E173">
        <v>1</v>
      </c>
      <c r="F173" s="1">
        <v>2</v>
      </c>
      <c r="G173">
        <v>3</v>
      </c>
      <c r="H173" t="s">
        <v>365</v>
      </c>
      <c r="I173" t="s">
        <v>23</v>
      </c>
      <c r="J173" t="s">
        <v>23</v>
      </c>
      <c r="K173" t="s">
        <v>23</v>
      </c>
      <c r="L173" t="s">
        <v>23</v>
      </c>
      <c r="M173" t="s">
        <v>23</v>
      </c>
      <c r="N173">
        <v>6</v>
      </c>
      <c r="O173" t="s">
        <v>375</v>
      </c>
      <c r="P173" t="str">
        <f t="shared" si="32"/>
        <v>{172, "Potion of Greater Durability", "A medium vial of blue liquid", 35, 1, 2, 3, "Consumable", null, null, null, null, null, 6, ConsumableType.Durability},</v>
      </c>
    </row>
    <row r="174" spans="1:16" x14ac:dyDescent="0.3">
      <c r="A174">
        <v>173</v>
      </c>
      <c r="B174" t="s">
        <v>369</v>
      </c>
      <c r="C174" t="s">
        <v>373</v>
      </c>
      <c r="D174" s="1">
        <v>55</v>
      </c>
      <c r="E174">
        <v>1</v>
      </c>
      <c r="F174" s="1">
        <v>3</v>
      </c>
      <c r="G174">
        <v>5</v>
      </c>
      <c r="H174" t="s">
        <v>365</v>
      </c>
      <c r="I174" t="s">
        <v>23</v>
      </c>
      <c r="J174" t="s">
        <v>23</v>
      </c>
      <c r="K174" t="s">
        <v>23</v>
      </c>
      <c r="L174" t="s">
        <v>23</v>
      </c>
      <c r="M174" t="s">
        <v>23</v>
      </c>
      <c r="N174">
        <v>9</v>
      </c>
      <c r="O174" t="s">
        <v>375</v>
      </c>
      <c r="P174" t="str">
        <f t="shared" si="32"/>
        <v>{173, "Potion of Superior Durability", "A large vial of blue liquid", 55, 1, 3, 5, "Consumable", null, null, null, null, null, 9, ConsumableType.Durability},</v>
      </c>
    </row>
    <row r="175" spans="1:16" x14ac:dyDescent="0.3">
      <c r="A175">
        <v>174</v>
      </c>
      <c r="B175" t="s">
        <v>370</v>
      </c>
      <c r="C175" t="s">
        <v>374</v>
      </c>
      <c r="D175" s="1">
        <v>85</v>
      </c>
      <c r="E175">
        <v>1</v>
      </c>
      <c r="F175" s="1">
        <v>4</v>
      </c>
      <c r="G175">
        <v>7</v>
      </c>
      <c r="H175" t="s">
        <v>365</v>
      </c>
      <c r="I175" t="s">
        <v>23</v>
      </c>
      <c r="J175" t="s">
        <v>23</v>
      </c>
      <c r="K175" t="s">
        <v>23</v>
      </c>
      <c r="L175" t="s">
        <v>23</v>
      </c>
      <c r="M175" t="s">
        <v>23</v>
      </c>
      <c r="N175">
        <v>12</v>
      </c>
      <c r="O175" t="s">
        <v>375</v>
      </c>
      <c r="P175" t="str">
        <f t="shared" si="32"/>
        <v>{174, "Potion of Supreme Durability", "A small vial of blue liquid with a gold topper", 85, 1, 4, 7, "Consumable", null, null, null, null, null, 12, ConsumableType.Durability},</v>
      </c>
    </row>
    <row r="176" spans="1:16" x14ac:dyDescent="0.3">
      <c r="A176">
        <v>175</v>
      </c>
      <c r="B176" t="s">
        <v>377</v>
      </c>
      <c r="C176" t="s">
        <v>381</v>
      </c>
      <c r="D176" s="1">
        <v>15</v>
      </c>
      <c r="E176">
        <v>1</v>
      </c>
      <c r="F176" s="1">
        <v>1</v>
      </c>
      <c r="G176">
        <v>1</v>
      </c>
      <c r="H176" t="s">
        <v>365</v>
      </c>
      <c r="I176" t="s">
        <v>23</v>
      </c>
      <c r="J176" t="s">
        <v>23</v>
      </c>
      <c r="K176" t="s">
        <v>23</v>
      </c>
      <c r="L176" t="s">
        <v>23</v>
      </c>
      <c r="M176" t="s">
        <v>23</v>
      </c>
      <c r="N176">
        <v>3</v>
      </c>
      <c r="O176" t="s">
        <v>376</v>
      </c>
      <c r="P176" t="str">
        <f t="shared" si="32"/>
        <v>{175, "Potion of  Restoration", "A small vial of green liquid", 15, 1, 1, 1, "Consumable", null, null, null, null, null, 3, ConsumableType.Resource},</v>
      </c>
    </row>
    <row r="177" spans="1:16" x14ac:dyDescent="0.3">
      <c r="A177">
        <v>176</v>
      </c>
      <c r="B177" t="s">
        <v>378</v>
      </c>
      <c r="C177" t="s">
        <v>382</v>
      </c>
      <c r="D177" s="1">
        <v>35</v>
      </c>
      <c r="E177">
        <v>1</v>
      </c>
      <c r="F177" s="1">
        <v>2</v>
      </c>
      <c r="G177">
        <v>3</v>
      </c>
      <c r="H177" t="s">
        <v>365</v>
      </c>
      <c r="I177" t="s">
        <v>23</v>
      </c>
      <c r="J177" t="s">
        <v>23</v>
      </c>
      <c r="K177" t="s">
        <v>23</v>
      </c>
      <c r="L177" t="s">
        <v>23</v>
      </c>
      <c r="M177" t="s">
        <v>23</v>
      </c>
      <c r="N177">
        <v>6</v>
      </c>
      <c r="O177" t="s">
        <v>376</v>
      </c>
      <c r="P177" t="str">
        <f t="shared" si="32"/>
        <v>{176, "Potion of Greater Restoration", "A medium vial of green liquid", 35, 1, 2, 3, "Consumable", null, null, null, null, null, 6, ConsumableType.Resource},</v>
      </c>
    </row>
    <row r="178" spans="1:16" x14ac:dyDescent="0.3">
      <c r="A178">
        <v>177</v>
      </c>
      <c r="B178" t="s">
        <v>379</v>
      </c>
      <c r="C178" t="s">
        <v>383</v>
      </c>
      <c r="D178" s="1">
        <v>55</v>
      </c>
      <c r="E178">
        <v>1</v>
      </c>
      <c r="F178" s="1">
        <v>3</v>
      </c>
      <c r="G178">
        <v>5</v>
      </c>
      <c r="H178" t="s">
        <v>365</v>
      </c>
      <c r="I178" t="s">
        <v>23</v>
      </c>
      <c r="J178" t="s">
        <v>23</v>
      </c>
      <c r="K178" t="s">
        <v>23</v>
      </c>
      <c r="L178" t="s">
        <v>23</v>
      </c>
      <c r="M178" t="s">
        <v>23</v>
      </c>
      <c r="N178">
        <v>9</v>
      </c>
      <c r="O178" t="s">
        <v>376</v>
      </c>
      <c r="P178" t="str">
        <f t="shared" si="32"/>
        <v>{177, "Potion of Superior Restoration", "A large vial of green liquid", 55, 1, 3, 5, "Consumable", null, null, null, null, null, 9, ConsumableType.Resource},</v>
      </c>
    </row>
    <row r="179" spans="1:16" x14ac:dyDescent="0.3">
      <c r="A179">
        <v>178</v>
      </c>
      <c r="B179" t="s">
        <v>380</v>
      </c>
      <c r="C179" t="s">
        <v>384</v>
      </c>
      <c r="D179" s="1">
        <v>85</v>
      </c>
      <c r="E179">
        <v>1</v>
      </c>
      <c r="F179" s="1">
        <v>4</v>
      </c>
      <c r="G179">
        <v>7</v>
      </c>
      <c r="H179" t="s">
        <v>365</v>
      </c>
      <c r="I179" t="s">
        <v>23</v>
      </c>
      <c r="J179" t="s">
        <v>23</v>
      </c>
      <c r="K179" t="s">
        <v>23</v>
      </c>
      <c r="L179" t="s">
        <v>23</v>
      </c>
      <c r="M179" t="s">
        <v>23</v>
      </c>
      <c r="N179">
        <v>12</v>
      </c>
      <c r="O179" t="s">
        <v>376</v>
      </c>
      <c r="P179" t="str">
        <f t="shared" si="32"/>
        <v>{178, "Potion of Supreme Restoration", "A small vial of green liquid with a gold topper", 85, 1, 4, 7, "Consumable", null, null, null, null, null, 12, ConsumableType.Resource},</v>
      </c>
    </row>
    <row r="180" spans="1:16" x14ac:dyDescent="0.3">
      <c r="A180">
        <v>179</v>
      </c>
    </row>
    <row r="181" spans="1:16" x14ac:dyDescent="0.3">
      <c r="A181">
        <v>180</v>
      </c>
    </row>
    <row r="182" spans="1:16" x14ac:dyDescent="0.3">
      <c r="A182">
        <v>181</v>
      </c>
    </row>
    <row r="183" spans="1:16" x14ac:dyDescent="0.3">
      <c r="A183">
        <v>182</v>
      </c>
    </row>
    <row r="184" spans="1:16" x14ac:dyDescent="0.3">
      <c r="A184">
        <v>183</v>
      </c>
    </row>
    <row r="185" spans="1:16" x14ac:dyDescent="0.3">
      <c r="A185">
        <v>184</v>
      </c>
    </row>
    <row r="186" spans="1:16" x14ac:dyDescent="0.3">
      <c r="A186">
        <v>185</v>
      </c>
    </row>
    <row r="187" spans="1:16" x14ac:dyDescent="0.3">
      <c r="A187">
        <v>186</v>
      </c>
    </row>
    <row r="188" spans="1:16" x14ac:dyDescent="0.3">
      <c r="A188">
        <v>187</v>
      </c>
    </row>
    <row r="189" spans="1:16" x14ac:dyDescent="0.3">
      <c r="A189">
        <v>188</v>
      </c>
    </row>
    <row r="190" spans="1:16" x14ac:dyDescent="0.3">
      <c r="A190">
        <v>189</v>
      </c>
    </row>
    <row r="191" spans="1:16" x14ac:dyDescent="0.3">
      <c r="A191">
        <v>190</v>
      </c>
    </row>
    <row r="192" spans="1:16"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row r="202" spans="1:1" x14ac:dyDescent="0.3">
      <c r="A202">
        <v>201</v>
      </c>
    </row>
    <row r="203" spans="1:1" x14ac:dyDescent="0.3">
      <c r="A203">
        <v>202</v>
      </c>
    </row>
    <row r="204" spans="1:1" x14ac:dyDescent="0.3">
      <c r="A204">
        <v>203</v>
      </c>
    </row>
    <row r="205" spans="1:1" x14ac:dyDescent="0.3">
      <c r="A205">
        <v>204</v>
      </c>
    </row>
    <row r="206" spans="1:1" x14ac:dyDescent="0.3">
      <c r="A206">
        <v>205</v>
      </c>
    </row>
    <row r="207" spans="1:1" x14ac:dyDescent="0.3">
      <c r="A207">
        <v>206</v>
      </c>
    </row>
    <row r="208" spans="1:1" x14ac:dyDescent="0.3">
      <c r="A208">
        <v>207</v>
      </c>
    </row>
    <row r="209" spans="1:1" x14ac:dyDescent="0.3">
      <c r="A209">
        <v>208</v>
      </c>
    </row>
    <row r="210" spans="1:1" x14ac:dyDescent="0.3">
      <c r="A210">
        <v>209</v>
      </c>
    </row>
    <row r="211" spans="1:1" x14ac:dyDescent="0.3">
      <c r="A211">
        <v>210</v>
      </c>
    </row>
    <row r="212" spans="1:1" x14ac:dyDescent="0.3">
      <c r="A212">
        <v>211</v>
      </c>
    </row>
    <row r="213" spans="1:1" x14ac:dyDescent="0.3">
      <c r="A213">
        <v>212</v>
      </c>
    </row>
    <row r="214" spans="1:1" x14ac:dyDescent="0.3">
      <c r="A214">
        <v>213</v>
      </c>
    </row>
    <row r="215" spans="1:1" x14ac:dyDescent="0.3">
      <c r="A215">
        <v>214</v>
      </c>
    </row>
    <row r="216" spans="1:1" x14ac:dyDescent="0.3">
      <c r="A216">
        <v>215</v>
      </c>
    </row>
    <row r="217" spans="1:1" x14ac:dyDescent="0.3">
      <c r="A217">
        <v>216</v>
      </c>
    </row>
    <row r="218" spans="1:1" x14ac:dyDescent="0.3">
      <c r="A218">
        <v>217</v>
      </c>
    </row>
    <row r="219" spans="1:1" x14ac:dyDescent="0.3">
      <c r="A219">
        <v>218</v>
      </c>
    </row>
    <row r="220" spans="1:1" x14ac:dyDescent="0.3">
      <c r="A220">
        <v>219</v>
      </c>
    </row>
    <row r="221" spans="1:1" x14ac:dyDescent="0.3">
      <c r="A221">
        <v>220</v>
      </c>
    </row>
    <row r="222" spans="1:1" x14ac:dyDescent="0.3">
      <c r="A222">
        <v>221</v>
      </c>
    </row>
    <row r="223" spans="1:1" x14ac:dyDescent="0.3">
      <c r="A223">
        <v>222</v>
      </c>
    </row>
    <row r="224" spans="1:1"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row r="331" spans="1:1" x14ac:dyDescent="0.3">
      <c r="A331">
        <v>330</v>
      </c>
    </row>
    <row r="332" spans="1:1" x14ac:dyDescent="0.3">
      <c r="A332">
        <v>331</v>
      </c>
    </row>
    <row r="333" spans="1:1" x14ac:dyDescent="0.3">
      <c r="A333">
        <v>332</v>
      </c>
    </row>
    <row r="334" spans="1:1" x14ac:dyDescent="0.3">
      <c r="A334">
        <v>333</v>
      </c>
    </row>
    <row r="335" spans="1:1" x14ac:dyDescent="0.3">
      <c r="A335">
        <v>334</v>
      </c>
    </row>
    <row r="336" spans="1:1" x14ac:dyDescent="0.3">
      <c r="A336">
        <v>335</v>
      </c>
    </row>
    <row r="337" spans="1:1" x14ac:dyDescent="0.3">
      <c r="A337">
        <v>336</v>
      </c>
    </row>
    <row r="338" spans="1:1" x14ac:dyDescent="0.3">
      <c r="A338">
        <v>337</v>
      </c>
    </row>
    <row r="339" spans="1:1" x14ac:dyDescent="0.3">
      <c r="A339">
        <v>338</v>
      </c>
    </row>
    <row r="340" spans="1:1" x14ac:dyDescent="0.3">
      <c r="A340">
        <v>339</v>
      </c>
    </row>
    <row r="341" spans="1:1" x14ac:dyDescent="0.3">
      <c r="A341">
        <v>340</v>
      </c>
    </row>
    <row r="342" spans="1:1" x14ac:dyDescent="0.3">
      <c r="A342">
        <v>341</v>
      </c>
    </row>
    <row r="343" spans="1:1" x14ac:dyDescent="0.3">
      <c r="A343">
        <v>342</v>
      </c>
    </row>
    <row r="344" spans="1:1" x14ac:dyDescent="0.3">
      <c r="A344">
        <v>343</v>
      </c>
    </row>
    <row r="345" spans="1:1" x14ac:dyDescent="0.3">
      <c r="A345">
        <v>344</v>
      </c>
    </row>
    <row r="346" spans="1:1" x14ac:dyDescent="0.3">
      <c r="A346">
        <v>345</v>
      </c>
    </row>
    <row r="347" spans="1:1" x14ac:dyDescent="0.3">
      <c r="A347">
        <v>346</v>
      </c>
    </row>
    <row r="348" spans="1:1" x14ac:dyDescent="0.3">
      <c r="A348">
        <v>347</v>
      </c>
    </row>
    <row r="349" spans="1:1" x14ac:dyDescent="0.3">
      <c r="A349">
        <v>348</v>
      </c>
    </row>
    <row r="350" spans="1:1" x14ac:dyDescent="0.3">
      <c r="A350">
        <v>349</v>
      </c>
    </row>
    <row r="351" spans="1:1" x14ac:dyDescent="0.3">
      <c r="A351">
        <v>350</v>
      </c>
    </row>
    <row r="352" spans="1:1" x14ac:dyDescent="0.3">
      <c r="A352">
        <v>351</v>
      </c>
    </row>
    <row r="353" spans="1:1" x14ac:dyDescent="0.3">
      <c r="A353">
        <v>352</v>
      </c>
    </row>
    <row r="354" spans="1:1" x14ac:dyDescent="0.3">
      <c r="A354">
        <v>353</v>
      </c>
    </row>
    <row r="355" spans="1:1" x14ac:dyDescent="0.3">
      <c r="A355">
        <v>354</v>
      </c>
    </row>
    <row r="356" spans="1:1" x14ac:dyDescent="0.3">
      <c r="A356">
        <v>355</v>
      </c>
    </row>
    <row r="357" spans="1:1" x14ac:dyDescent="0.3">
      <c r="A357">
        <v>356</v>
      </c>
    </row>
    <row r="358" spans="1:1" x14ac:dyDescent="0.3">
      <c r="A358">
        <v>357</v>
      </c>
    </row>
    <row r="359" spans="1:1" x14ac:dyDescent="0.3">
      <c r="A359">
        <v>358</v>
      </c>
    </row>
    <row r="360" spans="1:1" x14ac:dyDescent="0.3">
      <c r="A360">
        <v>359</v>
      </c>
    </row>
    <row r="361" spans="1:1" x14ac:dyDescent="0.3">
      <c r="A361">
        <v>360</v>
      </c>
    </row>
    <row r="362" spans="1:1" x14ac:dyDescent="0.3">
      <c r="A362">
        <v>361</v>
      </c>
    </row>
    <row r="363" spans="1:1" x14ac:dyDescent="0.3">
      <c r="A363">
        <v>362</v>
      </c>
    </row>
    <row r="364" spans="1:1" x14ac:dyDescent="0.3">
      <c r="A364">
        <v>363</v>
      </c>
    </row>
    <row r="365" spans="1:1" x14ac:dyDescent="0.3">
      <c r="A365">
        <v>364</v>
      </c>
    </row>
    <row r="366" spans="1:1" x14ac:dyDescent="0.3">
      <c r="A366">
        <v>365</v>
      </c>
    </row>
    <row r="367" spans="1:1" x14ac:dyDescent="0.3">
      <c r="A367">
        <v>366</v>
      </c>
    </row>
    <row r="368" spans="1:1" x14ac:dyDescent="0.3">
      <c r="A368">
        <v>367</v>
      </c>
    </row>
    <row r="369" spans="1:1" x14ac:dyDescent="0.3">
      <c r="A369">
        <v>368</v>
      </c>
    </row>
    <row r="370" spans="1:1" x14ac:dyDescent="0.3">
      <c r="A370">
        <v>369</v>
      </c>
    </row>
    <row r="371" spans="1:1" x14ac:dyDescent="0.3">
      <c r="A371">
        <v>370</v>
      </c>
    </row>
    <row r="372" spans="1:1" x14ac:dyDescent="0.3">
      <c r="A372">
        <v>371</v>
      </c>
    </row>
    <row r="373" spans="1:1" x14ac:dyDescent="0.3">
      <c r="A373">
        <v>372</v>
      </c>
    </row>
    <row r="374" spans="1:1" x14ac:dyDescent="0.3">
      <c r="A374">
        <v>373</v>
      </c>
    </row>
    <row r="375" spans="1:1" x14ac:dyDescent="0.3">
      <c r="A375">
        <v>374</v>
      </c>
    </row>
    <row r="376" spans="1:1" x14ac:dyDescent="0.3">
      <c r="A376">
        <v>375</v>
      </c>
    </row>
    <row r="377" spans="1:1" x14ac:dyDescent="0.3">
      <c r="A377">
        <v>376</v>
      </c>
    </row>
    <row r="378" spans="1:1" x14ac:dyDescent="0.3">
      <c r="A378">
        <v>377</v>
      </c>
    </row>
    <row r="379" spans="1:1" x14ac:dyDescent="0.3">
      <c r="A379">
        <v>378</v>
      </c>
    </row>
    <row r="380" spans="1:1" x14ac:dyDescent="0.3">
      <c r="A380">
        <v>379</v>
      </c>
    </row>
    <row r="381" spans="1:1" x14ac:dyDescent="0.3">
      <c r="A381">
        <v>380</v>
      </c>
    </row>
    <row r="382" spans="1:1" x14ac:dyDescent="0.3">
      <c r="A382">
        <v>381</v>
      </c>
    </row>
    <row r="383" spans="1:1" x14ac:dyDescent="0.3">
      <c r="A383">
        <v>382</v>
      </c>
    </row>
    <row r="384" spans="1:1" x14ac:dyDescent="0.3">
      <c r="A384">
        <v>383</v>
      </c>
    </row>
    <row r="385" spans="1:1" x14ac:dyDescent="0.3">
      <c r="A385">
        <v>384</v>
      </c>
    </row>
    <row r="386" spans="1:1" x14ac:dyDescent="0.3">
      <c r="A386">
        <v>385</v>
      </c>
    </row>
    <row r="387" spans="1:1" x14ac:dyDescent="0.3">
      <c r="A387">
        <v>386</v>
      </c>
    </row>
    <row r="388" spans="1:1" x14ac:dyDescent="0.3">
      <c r="A388">
        <v>387</v>
      </c>
    </row>
    <row r="389" spans="1:1" x14ac:dyDescent="0.3">
      <c r="A389">
        <v>388</v>
      </c>
    </row>
    <row r="390" spans="1:1" x14ac:dyDescent="0.3">
      <c r="A390">
        <v>389</v>
      </c>
    </row>
    <row r="391" spans="1:1" x14ac:dyDescent="0.3">
      <c r="A391">
        <v>390</v>
      </c>
    </row>
    <row r="392" spans="1:1" x14ac:dyDescent="0.3">
      <c r="A392">
        <v>391</v>
      </c>
    </row>
    <row r="393" spans="1:1" x14ac:dyDescent="0.3">
      <c r="A393">
        <v>392</v>
      </c>
    </row>
    <row r="394" spans="1:1" x14ac:dyDescent="0.3">
      <c r="A394">
        <v>393</v>
      </c>
    </row>
    <row r="395" spans="1:1" x14ac:dyDescent="0.3">
      <c r="A395">
        <v>394</v>
      </c>
    </row>
    <row r="396" spans="1:1" x14ac:dyDescent="0.3">
      <c r="A396">
        <v>395</v>
      </c>
    </row>
    <row r="397" spans="1:1" x14ac:dyDescent="0.3">
      <c r="A397">
        <v>396</v>
      </c>
    </row>
    <row r="398" spans="1:1" x14ac:dyDescent="0.3">
      <c r="A398">
        <v>397</v>
      </c>
    </row>
    <row r="399" spans="1:1" x14ac:dyDescent="0.3">
      <c r="A399">
        <v>398</v>
      </c>
    </row>
    <row r="400" spans="1:1" x14ac:dyDescent="0.3">
      <c r="A400">
        <v>399</v>
      </c>
    </row>
    <row r="401" spans="1:1" x14ac:dyDescent="0.3">
      <c r="A401">
        <v>400</v>
      </c>
    </row>
    <row r="402" spans="1:1" x14ac:dyDescent="0.3">
      <c r="A402">
        <v>401</v>
      </c>
    </row>
    <row r="403" spans="1:1" x14ac:dyDescent="0.3">
      <c r="A403">
        <v>402</v>
      </c>
    </row>
    <row r="404" spans="1:1" x14ac:dyDescent="0.3">
      <c r="A404">
        <v>403</v>
      </c>
    </row>
    <row r="405" spans="1:1" x14ac:dyDescent="0.3">
      <c r="A405">
        <v>404</v>
      </c>
    </row>
    <row r="406" spans="1:1" x14ac:dyDescent="0.3">
      <c r="A406">
        <v>405</v>
      </c>
    </row>
    <row r="407" spans="1:1" x14ac:dyDescent="0.3">
      <c r="A407">
        <v>406</v>
      </c>
    </row>
    <row r="408" spans="1:1" x14ac:dyDescent="0.3">
      <c r="A408">
        <v>407</v>
      </c>
    </row>
    <row r="409" spans="1:1" x14ac:dyDescent="0.3">
      <c r="A409">
        <v>408</v>
      </c>
    </row>
    <row r="410" spans="1:1" x14ac:dyDescent="0.3">
      <c r="A410">
        <v>409</v>
      </c>
    </row>
    <row r="411" spans="1:1" x14ac:dyDescent="0.3">
      <c r="A411">
        <v>410</v>
      </c>
    </row>
    <row r="412" spans="1:1" x14ac:dyDescent="0.3">
      <c r="A412">
        <v>411</v>
      </c>
    </row>
    <row r="413" spans="1:1" x14ac:dyDescent="0.3">
      <c r="A413">
        <v>412</v>
      </c>
    </row>
    <row r="414" spans="1:1" x14ac:dyDescent="0.3">
      <c r="A414">
        <v>413</v>
      </c>
    </row>
    <row r="415" spans="1:1" x14ac:dyDescent="0.3">
      <c r="A415">
        <v>414</v>
      </c>
    </row>
    <row r="416" spans="1:1" x14ac:dyDescent="0.3">
      <c r="A416">
        <v>415</v>
      </c>
    </row>
    <row r="417" spans="1:1" x14ac:dyDescent="0.3">
      <c r="A417">
        <v>416</v>
      </c>
    </row>
    <row r="418" spans="1:1" x14ac:dyDescent="0.3">
      <c r="A418">
        <v>417</v>
      </c>
    </row>
    <row r="419" spans="1:1" x14ac:dyDescent="0.3">
      <c r="A419">
        <v>418</v>
      </c>
    </row>
    <row r="420" spans="1:1" x14ac:dyDescent="0.3">
      <c r="A420">
        <v>419</v>
      </c>
    </row>
    <row r="421" spans="1:1" x14ac:dyDescent="0.3">
      <c r="A421">
        <v>420</v>
      </c>
    </row>
    <row r="422" spans="1:1" x14ac:dyDescent="0.3">
      <c r="A422">
        <v>421</v>
      </c>
    </row>
    <row r="423" spans="1:1" x14ac:dyDescent="0.3">
      <c r="A423">
        <v>422</v>
      </c>
    </row>
    <row r="424" spans="1:1" x14ac:dyDescent="0.3">
      <c r="A424">
        <v>423</v>
      </c>
    </row>
    <row r="425" spans="1:1" x14ac:dyDescent="0.3">
      <c r="A425">
        <v>424</v>
      </c>
    </row>
    <row r="426" spans="1:1" x14ac:dyDescent="0.3">
      <c r="A426">
        <v>425</v>
      </c>
    </row>
    <row r="427" spans="1:1" x14ac:dyDescent="0.3">
      <c r="A427">
        <v>426</v>
      </c>
    </row>
    <row r="428" spans="1:1" x14ac:dyDescent="0.3">
      <c r="A428">
        <v>427</v>
      </c>
    </row>
    <row r="429" spans="1:1" x14ac:dyDescent="0.3">
      <c r="A429">
        <v>428</v>
      </c>
    </row>
    <row r="430" spans="1:1" x14ac:dyDescent="0.3">
      <c r="A430">
        <v>429</v>
      </c>
    </row>
    <row r="431" spans="1:1" x14ac:dyDescent="0.3">
      <c r="A431">
        <v>430</v>
      </c>
    </row>
    <row r="432" spans="1:1" x14ac:dyDescent="0.3">
      <c r="A432">
        <v>431</v>
      </c>
    </row>
    <row r="433" spans="1:1" x14ac:dyDescent="0.3">
      <c r="A433">
        <v>432</v>
      </c>
    </row>
    <row r="434" spans="1:1" x14ac:dyDescent="0.3">
      <c r="A434">
        <v>433</v>
      </c>
    </row>
    <row r="435" spans="1:1" x14ac:dyDescent="0.3">
      <c r="A435">
        <v>434</v>
      </c>
    </row>
    <row r="436" spans="1:1" x14ac:dyDescent="0.3">
      <c r="A436">
        <v>435</v>
      </c>
    </row>
    <row r="437" spans="1:1" x14ac:dyDescent="0.3">
      <c r="A437">
        <v>436</v>
      </c>
    </row>
    <row r="438" spans="1:1" x14ac:dyDescent="0.3">
      <c r="A438">
        <v>437</v>
      </c>
    </row>
    <row r="439" spans="1:1" x14ac:dyDescent="0.3">
      <c r="A439">
        <v>438</v>
      </c>
    </row>
    <row r="440" spans="1:1" x14ac:dyDescent="0.3">
      <c r="A440">
        <v>439</v>
      </c>
    </row>
    <row r="441" spans="1:1" x14ac:dyDescent="0.3">
      <c r="A441">
        <v>440</v>
      </c>
    </row>
    <row r="442" spans="1:1" x14ac:dyDescent="0.3">
      <c r="A442">
        <v>441</v>
      </c>
    </row>
    <row r="443" spans="1:1" x14ac:dyDescent="0.3">
      <c r="A443">
        <v>442</v>
      </c>
    </row>
    <row r="444" spans="1:1" x14ac:dyDescent="0.3">
      <c r="A444">
        <v>443</v>
      </c>
    </row>
    <row r="445" spans="1:1" x14ac:dyDescent="0.3">
      <c r="A445">
        <v>444</v>
      </c>
    </row>
    <row r="446" spans="1:1" x14ac:dyDescent="0.3">
      <c r="A446">
        <v>445</v>
      </c>
    </row>
    <row r="447" spans="1:1" x14ac:dyDescent="0.3">
      <c r="A447">
        <v>446</v>
      </c>
    </row>
    <row r="448" spans="1:1" x14ac:dyDescent="0.3">
      <c r="A448">
        <v>447</v>
      </c>
    </row>
    <row r="449" spans="1:1" x14ac:dyDescent="0.3">
      <c r="A449">
        <v>448</v>
      </c>
    </row>
    <row r="450" spans="1:1" x14ac:dyDescent="0.3">
      <c r="A450">
        <v>449</v>
      </c>
    </row>
    <row r="451" spans="1:1" x14ac:dyDescent="0.3">
      <c r="A451">
        <v>450</v>
      </c>
    </row>
    <row r="452" spans="1:1" x14ac:dyDescent="0.3">
      <c r="A452">
        <v>451</v>
      </c>
    </row>
    <row r="453" spans="1:1" x14ac:dyDescent="0.3">
      <c r="A453">
        <v>452</v>
      </c>
    </row>
    <row r="454" spans="1:1" x14ac:dyDescent="0.3">
      <c r="A454">
        <v>453</v>
      </c>
    </row>
    <row r="455" spans="1:1" x14ac:dyDescent="0.3">
      <c r="A455">
        <v>454</v>
      </c>
    </row>
    <row r="456" spans="1:1" x14ac:dyDescent="0.3">
      <c r="A456">
        <v>455</v>
      </c>
    </row>
    <row r="457" spans="1:1" x14ac:dyDescent="0.3">
      <c r="A457">
        <v>456</v>
      </c>
    </row>
    <row r="458" spans="1:1" x14ac:dyDescent="0.3">
      <c r="A458">
        <v>457</v>
      </c>
    </row>
    <row r="459" spans="1:1" x14ac:dyDescent="0.3">
      <c r="A459">
        <v>458</v>
      </c>
    </row>
    <row r="460" spans="1:1" x14ac:dyDescent="0.3">
      <c r="A460">
        <v>459</v>
      </c>
    </row>
    <row r="461" spans="1:1" x14ac:dyDescent="0.3">
      <c r="A461">
        <v>460</v>
      </c>
    </row>
    <row r="462" spans="1:1" x14ac:dyDescent="0.3">
      <c r="A462">
        <v>461</v>
      </c>
    </row>
    <row r="463" spans="1:1" x14ac:dyDescent="0.3">
      <c r="A463">
        <v>462</v>
      </c>
    </row>
    <row r="464" spans="1:1" x14ac:dyDescent="0.3">
      <c r="A464">
        <v>463</v>
      </c>
    </row>
    <row r="465" spans="1:1" x14ac:dyDescent="0.3">
      <c r="A465">
        <v>464</v>
      </c>
    </row>
    <row r="466" spans="1:1" x14ac:dyDescent="0.3">
      <c r="A466">
        <v>465</v>
      </c>
    </row>
    <row r="467" spans="1:1" x14ac:dyDescent="0.3">
      <c r="A467">
        <v>466</v>
      </c>
    </row>
    <row r="468" spans="1:1" x14ac:dyDescent="0.3">
      <c r="A468">
        <v>467</v>
      </c>
    </row>
    <row r="469" spans="1:1" x14ac:dyDescent="0.3">
      <c r="A469">
        <v>468</v>
      </c>
    </row>
    <row r="470" spans="1:1" x14ac:dyDescent="0.3">
      <c r="A470">
        <v>469</v>
      </c>
    </row>
    <row r="471" spans="1:1" x14ac:dyDescent="0.3">
      <c r="A471">
        <v>470</v>
      </c>
    </row>
    <row r="472" spans="1:1" x14ac:dyDescent="0.3">
      <c r="A472">
        <v>471</v>
      </c>
    </row>
    <row r="473" spans="1:1" x14ac:dyDescent="0.3">
      <c r="A473">
        <v>472</v>
      </c>
    </row>
    <row r="474" spans="1:1" x14ac:dyDescent="0.3">
      <c r="A474">
        <v>473</v>
      </c>
    </row>
    <row r="475" spans="1:1" x14ac:dyDescent="0.3">
      <c r="A475">
        <v>474</v>
      </c>
    </row>
    <row r="476" spans="1:1" x14ac:dyDescent="0.3">
      <c r="A476">
        <v>475</v>
      </c>
    </row>
    <row r="477" spans="1:1" x14ac:dyDescent="0.3">
      <c r="A477">
        <v>476</v>
      </c>
    </row>
    <row r="478" spans="1:1" x14ac:dyDescent="0.3">
      <c r="A478">
        <v>477</v>
      </c>
    </row>
    <row r="479" spans="1:1" x14ac:dyDescent="0.3">
      <c r="A479">
        <v>478</v>
      </c>
    </row>
    <row r="480" spans="1:1" x14ac:dyDescent="0.3">
      <c r="A480">
        <v>479</v>
      </c>
    </row>
    <row r="481" spans="1:1" x14ac:dyDescent="0.3">
      <c r="A481">
        <v>480</v>
      </c>
    </row>
    <row r="482" spans="1:1" x14ac:dyDescent="0.3">
      <c r="A482">
        <v>481</v>
      </c>
    </row>
    <row r="483" spans="1:1" x14ac:dyDescent="0.3">
      <c r="A483">
        <v>482</v>
      </c>
    </row>
    <row r="484" spans="1:1" x14ac:dyDescent="0.3">
      <c r="A484">
        <v>483</v>
      </c>
    </row>
    <row r="485" spans="1:1" x14ac:dyDescent="0.3">
      <c r="A485">
        <v>484</v>
      </c>
    </row>
    <row r="486" spans="1:1" x14ac:dyDescent="0.3">
      <c r="A486">
        <v>485</v>
      </c>
    </row>
    <row r="487" spans="1:1" x14ac:dyDescent="0.3">
      <c r="A487">
        <v>486</v>
      </c>
    </row>
    <row r="488" spans="1:1" x14ac:dyDescent="0.3">
      <c r="A488">
        <v>487</v>
      </c>
    </row>
    <row r="489" spans="1:1" x14ac:dyDescent="0.3">
      <c r="A489">
        <v>488</v>
      </c>
    </row>
    <row r="490" spans="1:1" x14ac:dyDescent="0.3">
      <c r="A490">
        <v>489</v>
      </c>
    </row>
    <row r="491" spans="1:1" x14ac:dyDescent="0.3">
      <c r="A491">
        <v>490</v>
      </c>
    </row>
    <row r="492" spans="1:1" x14ac:dyDescent="0.3">
      <c r="A492">
        <v>491</v>
      </c>
    </row>
    <row r="493" spans="1:1" x14ac:dyDescent="0.3">
      <c r="A493">
        <v>492</v>
      </c>
    </row>
    <row r="494" spans="1:1" x14ac:dyDescent="0.3">
      <c r="A494">
        <v>493</v>
      </c>
    </row>
    <row r="495" spans="1:1" x14ac:dyDescent="0.3">
      <c r="A495">
        <v>494</v>
      </c>
    </row>
    <row r="496" spans="1:1" x14ac:dyDescent="0.3">
      <c r="A496">
        <v>495</v>
      </c>
    </row>
    <row r="497" spans="1:1" x14ac:dyDescent="0.3">
      <c r="A497">
        <v>496</v>
      </c>
    </row>
    <row r="498" spans="1:1" x14ac:dyDescent="0.3">
      <c r="A498">
        <v>497</v>
      </c>
    </row>
    <row r="499" spans="1:1" x14ac:dyDescent="0.3">
      <c r="A499">
        <v>498</v>
      </c>
    </row>
    <row r="500" spans="1:1" x14ac:dyDescent="0.3">
      <c r="A500">
        <v>499</v>
      </c>
    </row>
    <row r="501" spans="1:1" x14ac:dyDescent="0.3">
      <c r="A501">
        <v>500</v>
      </c>
    </row>
    <row r="502" spans="1:1" x14ac:dyDescent="0.3">
      <c r="A502">
        <v>501</v>
      </c>
    </row>
    <row r="503" spans="1:1" x14ac:dyDescent="0.3">
      <c r="A503">
        <v>502</v>
      </c>
    </row>
    <row r="504" spans="1:1" x14ac:dyDescent="0.3">
      <c r="A504">
        <v>503</v>
      </c>
    </row>
    <row r="505" spans="1:1" x14ac:dyDescent="0.3">
      <c r="A505">
        <v>504</v>
      </c>
    </row>
    <row r="506" spans="1:1" x14ac:dyDescent="0.3">
      <c r="A506">
        <v>505</v>
      </c>
    </row>
    <row r="507" spans="1:1" x14ac:dyDescent="0.3">
      <c r="A507">
        <v>506</v>
      </c>
    </row>
    <row r="508" spans="1:1" x14ac:dyDescent="0.3">
      <c r="A508">
        <v>507</v>
      </c>
    </row>
    <row r="509" spans="1:1" x14ac:dyDescent="0.3">
      <c r="A509">
        <v>508</v>
      </c>
    </row>
    <row r="510" spans="1:1" x14ac:dyDescent="0.3">
      <c r="A510">
        <v>509</v>
      </c>
    </row>
    <row r="511" spans="1:1" x14ac:dyDescent="0.3">
      <c r="A511">
        <v>510</v>
      </c>
    </row>
    <row r="512" spans="1:1" x14ac:dyDescent="0.3">
      <c r="A512">
        <v>511</v>
      </c>
    </row>
    <row r="513" spans="1:1" x14ac:dyDescent="0.3">
      <c r="A513">
        <v>512</v>
      </c>
    </row>
    <row r="514" spans="1:1" x14ac:dyDescent="0.3">
      <c r="A514">
        <v>513</v>
      </c>
    </row>
    <row r="515" spans="1:1" x14ac:dyDescent="0.3">
      <c r="A515">
        <v>514</v>
      </c>
    </row>
    <row r="516" spans="1:1" x14ac:dyDescent="0.3">
      <c r="A516">
        <v>515</v>
      </c>
    </row>
    <row r="517" spans="1:1" x14ac:dyDescent="0.3">
      <c r="A517">
        <v>516</v>
      </c>
    </row>
    <row r="518" spans="1:1" x14ac:dyDescent="0.3">
      <c r="A518">
        <v>517</v>
      </c>
    </row>
    <row r="519" spans="1:1" x14ac:dyDescent="0.3">
      <c r="A519">
        <v>518</v>
      </c>
    </row>
    <row r="520" spans="1:1" x14ac:dyDescent="0.3">
      <c r="A520">
        <v>519</v>
      </c>
    </row>
  </sheetData>
  <autoFilter ref="A1:O1" xr:uid="{654C8E2F-93EA-487A-A80F-A05B306F4F13}"/>
  <sortState xmlns:xlrd2="http://schemas.microsoft.com/office/spreadsheetml/2017/richdata2" ref="B158:C185">
    <sortCondition ref="C185"/>
  </sortState>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99197-BC98-4E69-BD31-C11C269F9369}">
  <dimension ref="A1:Q330"/>
  <sheetViews>
    <sheetView tabSelected="1" topLeftCell="H1" zoomScale="70" zoomScaleNormal="70" workbookViewId="0">
      <selection activeCell="P1" sqref="P1"/>
    </sheetView>
  </sheetViews>
  <sheetFormatPr defaultRowHeight="14.4" x14ac:dyDescent="0.3"/>
  <cols>
    <col min="1" max="1" width="5.77734375" bestFit="1" customWidth="1"/>
    <col min="2" max="2" width="14.109375" bestFit="1" customWidth="1"/>
    <col min="3" max="3" width="14.109375" customWidth="1"/>
    <col min="4" max="4" width="19.77734375" customWidth="1"/>
    <col min="5" max="5" width="76.33203125" bestFit="1" customWidth="1"/>
    <col min="6" max="6" width="15.77734375" style="4" bestFit="1" customWidth="1"/>
    <col min="7" max="7" width="8.21875" style="4" bestFit="1" customWidth="1"/>
    <col min="8" max="8" width="9.44140625" style="4" customWidth="1"/>
    <col min="9" max="9" width="13" style="4" bestFit="1" customWidth="1"/>
    <col min="10" max="10" width="25" bestFit="1" customWidth="1"/>
    <col min="11" max="11" width="12.77734375" bestFit="1" customWidth="1"/>
    <col min="12" max="12" width="23.109375" bestFit="1" customWidth="1"/>
    <col min="13" max="13" width="22" bestFit="1" customWidth="1"/>
    <col min="14" max="14" width="11.5546875" bestFit="1" customWidth="1"/>
    <col min="15" max="15" width="21.5546875" bestFit="1" customWidth="1"/>
    <col min="16" max="16" width="27.21875" bestFit="1" customWidth="1"/>
    <col min="17" max="17" width="197.44140625" bestFit="1" customWidth="1"/>
  </cols>
  <sheetData>
    <row r="1" spans="1:17" x14ac:dyDescent="0.3">
      <c r="A1" t="s">
        <v>0</v>
      </c>
      <c r="B1" t="s">
        <v>392</v>
      </c>
      <c r="C1" t="s">
        <v>696</v>
      </c>
      <c r="D1" t="s">
        <v>1</v>
      </c>
      <c r="E1" t="s">
        <v>2</v>
      </c>
      <c r="F1" s="4" t="s">
        <v>6</v>
      </c>
      <c r="G1" s="4" t="s">
        <v>385</v>
      </c>
      <c r="H1" s="4" t="s">
        <v>355</v>
      </c>
      <c r="I1" s="4" t="s">
        <v>386</v>
      </c>
      <c r="J1" t="s">
        <v>387</v>
      </c>
      <c r="K1" t="s">
        <v>388</v>
      </c>
      <c r="L1" t="s">
        <v>389</v>
      </c>
      <c r="M1" t="s">
        <v>9</v>
      </c>
      <c r="N1" t="s">
        <v>390</v>
      </c>
      <c r="O1" t="s">
        <v>391</v>
      </c>
      <c r="P1" t="s">
        <v>1246</v>
      </c>
      <c r="Q1" t="str">
        <f>"{ "&amp; _xlfn.TEXTJOIN(", ", TRUE,
    CHAR(34)&amp;A1&amp;CHAR(34),
    CHAR(34)&amp;B1&amp;CHAR(34), CHAR(34)&amp;C1&amp;CHAR(34),
    CHAR(34)&amp;D1&amp;CHAR(34),
    CHAR(34)&amp;E1&amp;CHAR(34),
    CHAR(34)&amp;F1&amp;CHAR(34),
    CHAR(34)&amp;G1&amp;CHAR(34),
    CHAR(34)&amp;H1&amp;CHAR(34),
    CHAR(34)&amp;I1&amp;CHAR(34),
    CHAR(34)&amp;J1&amp;CHAR(34),
    CHAR(34)&amp;K1&amp;CHAR(34),
    CHAR(34)&amp;L1&amp;CHAR(34),
    CHAR(34)&amp;M1&amp;CHAR(34),
    CHAR(34)&amp;N1&amp;CHAR(34),
    CHAR(34)&amp;O1&amp;CHAR(34),
    CHAR(34)&amp;P1&amp;CHAR(34) &amp; " }"
)</f>
        <v>{ "Id", "ArchetypeId", "MonsterId", "Name", "Description", "RequiredLevel", "Cost", "Power", "Cooldown", "TargetType", "SkillType", "SkillCategory", "DamageType", "Duration", "StatAffected", "SupportEffect" }</v>
      </c>
    </row>
    <row r="2" spans="1:17" x14ac:dyDescent="0.3">
      <c r="A2">
        <v>1</v>
      </c>
      <c r="B2">
        <v>1</v>
      </c>
      <c r="C2" t="s">
        <v>23</v>
      </c>
      <c r="D2" t="s">
        <v>816</v>
      </c>
      <c r="E2" t="s">
        <v>817</v>
      </c>
      <c r="F2" s="4">
        <f>MAX(1, MROUND(H2 / 10, 1))</f>
        <v>1</v>
      </c>
      <c r="G2" s="4">
        <f t="shared" ref="G2:G11" si="0">MAX(3, MROUND(H2 / 5, 1))</f>
        <v>3</v>
      </c>
      <c r="H2" s="4">
        <v>7</v>
      </c>
      <c r="I2" s="4">
        <f t="shared" ref="I2:I11" si="1">MAX(3, MROUND(H2 / 7, 1))</f>
        <v>3</v>
      </c>
      <c r="J2" t="s">
        <v>590</v>
      </c>
      <c r="K2" t="s">
        <v>811</v>
      </c>
      <c r="L2" t="s">
        <v>593</v>
      </c>
      <c r="M2" t="s">
        <v>596</v>
      </c>
      <c r="N2" t="s">
        <v>23</v>
      </c>
      <c r="O2" t="s">
        <v>23</v>
      </c>
      <c r="P2" t="s">
        <v>23</v>
      </c>
      <c r="Q2" t="str">
        <f>"{ "&amp; _xlfn.TEXTJOIN(", ",, A2:P2) &amp; " },"</f>
        <v>{ 1, 1, null, "Power Slash", "A heavy swing aimed at breaking defenses.", 1, 3, 7, 3, (int)TargetType.SingleEnemy, SkillType.MartialSkill.ToString(), (int)SkillCategory.Basic, (int)DamageType.Martial, null, null, null },</v>
      </c>
    </row>
    <row r="3" spans="1:17" x14ac:dyDescent="0.3">
      <c r="A3">
        <v>3</v>
      </c>
      <c r="B3">
        <v>2</v>
      </c>
      <c r="C3" t="s">
        <v>23</v>
      </c>
      <c r="D3" t="s">
        <v>818</v>
      </c>
      <c r="E3" t="s">
        <v>819</v>
      </c>
      <c r="F3" s="4">
        <f t="shared" ref="F3:F11" si="2">MAX(1, MROUND(H3 / 10, 1))</f>
        <v>1</v>
      </c>
      <c r="G3" s="4">
        <f t="shared" si="0"/>
        <v>3</v>
      </c>
      <c r="H3" s="4">
        <v>6</v>
      </c>
      <c r="I3" s="4">
        <f t="shared" si="1"/>
        <v>3</v>
      </c>
      <c r="J3" t="s">
        <v>590</v>
      </c>
      <c r="K3" t="s">
        <v>811</v>
      </c>
      <c r="L3" t="s">
        <v>593</v>
      </c>
      <c r="M3" t="s">
        <v>596</v>
      </c>
      <c r="N3" t="s">
        <v>23</v>
      </c>
      <c r="O3" t="s">
        <v>23</v>
      </c>
      <c r="P3" t="s">
        <v>23</v>
      </c>
      <c r="Q3" t="str">
        <f t="shared" ref="Q3:Q66" si="3">"{ "&amp; _xlfn.TEXTJOIN(", ",, A3:P3) &amp; " },"</f>
        <v>{ 3, 2, null, "Gut Punch", "A brutal strike to wind the enemy.", 1, 3, 6, 3, (int)TargetType.SingleEnemy, SkillType.MartialSkill.ToString(), (int)SkillCategory.Basic, (int)DamageType.Martial, null, null, null },</v>
      </c>
    </row>
    <row r="4" spans="1:17" x14ac:dyDescent="0.3">
      <c r="A4">
        <v>5</v>
      </c>
      <c r="B4">
        <v>3</v>
      </c>
      <c r="C4" t="s">
        <v>23</v>
      </c>
      <c r="D4" t="s">
        <v>820</v>
      </c>
      <c r="E4" t="s">
        <v>821</v>
      </c>
      <c r="F4" s="4">
        <f t="shared" si="2"/>
        <v>1</v>
      </c>
      <c r="G4" s="4">
        <f t="shared" si="0"/>
        <v>3</v>
      </c>
      <c r="H4" s="4">
        <v>8</v>
      </c>
      <c r="I4" s="4">
        <f t="shared" si="1"/>
        <v>3</v>
      </c>
      <c r="J4" t="s">
        <v>590</v>
      </c>
      <c r="K4" t="s">
        <v>811</v>
      </c>
      <c r="L4" t="s">
        <v>593</v>
      </c>
      <c r="M4" t="s">
        <v>596</v>
      </c>
      <c r="N4" t="s">
        <v>23</v>
      </c>
      <c r="O4" t="s">
        <v>23</v>
      </c>
      <c r="P4" t="s">
        <v>23</v>
      </c>
      <c r="Q4" t="str">
        <f t="shared" si="3"/>
        <v>{ 5, 3, null, "Quick Stab", "A lightning-fast strike aimed at weak points.", 1, 3, 8, 3, (int)TargetType.SingleEnemy, SkillType.MartialSkill.ToString(), (int)SkillCategory.Basic, (int)DamageType.Martial, null, null, null },</v>
      </c>
    </row>
    <row r="5" spans="1:17" x14ac:dyDescent="0.3">
      <c r="A5">
        <v>7</v>
      </c>
      <c r="B5">
        <v>4</v>
      </c>
      <c r="C5" t="s">
        <v>23</v>
      </c>
      <c r="D5" t="s">
        <v>822</v>
      </c>
      <c r="E5" t="s">
        <v>823</v>
      </c>
      <c r="F5" s="4">
        <f t="shared" si="2"/>
        <v>1</v>
      </c>
      <c r="G5" s="4">
        <f t="shared" si="0"/>
        <v>3</v>
      </c>
      <c r="H5" s="4">
        <v>6</v>
      </c>
      <c r="I5" s="4">
        <f t="shared" si="1"/>
        <v>3</v>
      </c>
      <c r="J5" t="s">
        <v>590</v>
      </c>
      <c r="K5" t="s">
        <v>812</v>
      </c>
      <c r="L5" t="s">
        <v>593</v>
      </c>
      <c r="M5" t="s">
        <v>597</v>
      </c>
      <c r="N5" t="s">
        <v>23</v>
      </c>
      <c r="O5" t="s">
        <v>23</v>
      </c>
      <c r="P5" t="s">
        <v>23</v>
      </c>
      <c r="Q5" t="str">
        <f t="shared" si="3"/>
        <v>{ 7, 4, null, "Ember Spark", "A focused bolt of flame.", 1, 3, 6, 3, (int)TargetType.SingleEnemy, SkillType.MagicSkill.ToString(), (int)SkillCategory.Basic, (int)DamageType.Magical, null, null, null },</v>
      </c>
    </row>
    <row r="6" spans="1:17" x14ac:dyDescent="0.3">
      <c r="A6">
        <v>9</v>
      </c>
      <c r="B6">
        <v>5</v>
      </c>
      <c r="C6" t="s">
        <v>23</v>
      </c>
      <c r="D6" t="s">
        <v>824</v>
      </c>
      <c r="E6" t="s">
        <v>825</v>
      </c>
      <c r="F6" s="4">
        <f t="shared" si="2"/>
        <v>1</v>
      </c>
      <c r="G6" s="4">
        <f t="shared" si="0"/>
        <v>3</v>
      </c>
      <c r="H6" s="4">
        <v>9</v>
      </c>
      <c r="I6" s="4">
        <f t="shared" si="1"/>
        <v>3</v>
      </c>
      <c r="J6" t="s">
        <v>590</v>
      </c>
      <c r="K6" t="s">
        <v>812</v>
      </c>
      <c r="L6" t="s">
        <v>593</v>
      </c>
      <c r="M6" t="s">
        <v>597</v>
      </c>
      <c r="N6" t="s">
        <v>23</v>
      </c>
      <c r="O6" t="s">
        <v>23</v>
      </c>
      <c r="P6" t="s">
        <v>23</v>
      </c>
      <c r="Q6" t="str">
        <f t="shared" si="3"/>
        <v>{ 9, 5, null, "Radiant Bolt", "A divine light strikes the foe.", 1, 3, 9, 3, (int)TargetType.SingleEnemy, SkillType.MagicSkill.ToString(), (int)SkillCategory.Basic, (int)DamageType.Magical, null, null, null },</v>
      </c>
    </row>
    <row r="7" spans="1:17" x14ac:dyDescent="0.3">
      <c r="A7">
        <v>2</v>
      </c>
      <c r="B7">
        <v>1</v>
      </c>
      <c r="C7" t="s">
        <v>23</v>
      </c>
      <c r="D7" t="s">
        <v>826</v>
      </c>
      <c r="E7" t="s">
        <v>827</v>
      </c>
      <c r="F7" s="4">
        <f t="shared" si="2"/>
        <v>1</v>
      </c>
      <c r="G7" s="4">
        <f t="shared" si="0"/>
        <v>3</v>
      </c>
      <c r="H7" s="4">
        <v>9</v>
      </c>
      <c r="I7" s="4">
        <f t="shared" si="1"/>
        <v>3</v>
      </c>
      <c r="J7" t="s">
        <v>590</v>
      </c>
      <c r="K7" t="s">
        <v>811</v>
      </c>
      <c r="L7" t="s">
        <v>593</v>
      </c>
      <c r="M7" t="s">
        <v>596</v>
      </c>
      <c r="N7" t="s">
        <v>23</v>
      </c>
      <c r="O7" t="s">
        <v>23</v>
      </c>
      <c r="P7" t="s">
        <v>23</v>
      </c>
      <c r="Q7" t="str">
        <f t="shared" si="3"/>
        <v>{ 2, 1, null, "Staggering Blow", "A powerful hit that leaves enemies reeling.", 1, 3, 9, 3, (int)TargetType.SingleEnemy, SkillType.MartialSkill.ToString(), (int)SkillCategory.Basic, (int)DamageType.Martial, null, null, null },</v>
      </c>
    </row>
    <row r="8" spans="1:17" x14ac:dyDescent="0.3">
      <c r="A8">
        <v>4</v>
      </c>
      <c r="B8">
        <v>2</v>
      </c>
      <c r="C8" t="s">
        <v>23</v>
      </c>
      <c r="D8" t="s">
        <v>828</v>
      </c>
      <c r="E8" t="s">
        <v>829</v>
      </c>
      <c r="F8" s="4">
        <f t="shared" si="2"/>
        <v>1</v>
      </c>
      <c r="G8" s="4">
        <f t="shared" si="0"/>
        <v>3</v>
      </c>
      <c r="H8" s="4">
        <v>11</v>
      </c>
      <c r="I8" s="4">
        <f t="shared" si="1"/>
        <v>3</v>
      </c>
      <c r="J8" t="s">
        <v>590</v>
      </c>
      <c r="K8" t="s">
        <v>811</v>
      </c>
      <c r="L8" t="s">
        <v>593</v>
      </c>
      <c r="M8" t="s">
        <v>596</v>
      </c>
      <c r="N8" t="s">
        <v>23</v>
      </c>
      <c r="O8" t="s">
        <v>23</v>
      </c>
      <c r="P8" t="s">
        <v>23</v>
      </c>
      <c r="Q8" t="str">
        <f t="shared" si="3"/>
        <v>{ 4, 2, null, "Rampage Swing", "Wild, reckless overhead strike.", 1, 3, 11, 3, (int)TargetType.SingleEnemy, SkillType.MartialSkill.ToString(), (int)SkillCategory.Basic, (int)DamageType.Martial, null, null, null },</v>
      </c>
    </row>
    <row r="9" spans="1:17" x14ac:dyDescent="0.3">
      <c r="A9">
        <v>6</v>
      </c>
      <c r="B9">
        <v>3</v>
      </c>
      <c r="C9" t="s">
        <v>23</v>
      </c>
      <c r="D9" t="s">
        <v>830</v>
      </c>
      <c r="E9" t="s">
        <v>831</v>
      </c>
      <c r="F9" s="4">
        <f t="shared" si="2"/>
        <v>1</v>
      </c>
      <c r="G9" s="4">
        <f t="shared" si="0"/>
        <v>3</v>
      </c>
      <c r="H9" s="4">
        <v>10</v>
      </c>
      <c r="I9" s="4">
        <f t="shared" si="1"/>
        <v>3</v>
      </c>
      <c r="J9" t="s">
        <v>590</v>
      </c>
      <c r="K9" t="s">
        <v>811</v>
      </c>
      <c r="L9" t="s">
        <v>593</v>
      </c>
      <c r="M9" t="s">
        <v>596</v>
      </c>
      <c r="N9" t="s">
        <v>23</v>
      </c>
      <c r="O9" t="s">
        <v>23</v>
      </c>
      <c r="P9" t="s">
        <v>23</v>
      </c>
      <c r="Q9" t="str">
        <f t="shared" si="3"/>
        <v>{ 6, 3, null, "Smoke Blade", "Strike and vanish in the same breath.", 1, 3, 10, 3, (int)TargetType.SingleEnemy, SkillType.MartialSkill.ToString(), (int)SkillCategory.Basic, (int)DamageType.Martial, null, null, null },</v>
      </c>
    </row>
    <row r="10" spans="1:17" x14ac:dyDescent="0.3">
      <c r="A10">
        <v>8</v>
      </c>
      <c r="B10">
        <v>4</v>
      </c>
      <c r="C10" t="s">
        <v>23</v>
      </c>
      <c r="D10" t="s">
        <v>832</v>
      </c>
      <c r="E10" t="s">
        <v>833</v>
      </c>
      <c r="F10" s="4">
        <f t="shared" si="2"/>
        <v>1</v>
      </c>
      <c r="G10" s="4">
        <f t="shared" si="0"/>
        <v>3</v>
      </c>
      <c r="H10" s="4">
        <v>11</v>
      </c>
      <c r="I10" s="4">
        <f t="shared" si="1"/>
        <v>3</v>
      </c>
      <c r="J10" t="s">
        <v>590</v>
      </c>
      <c r="K10" t="s">
        <v>812</v>
      </c>
      <c r="L10" t="s">
        <v>593</v>
      </c>
      <c r="M10" t="s">
        <v>597</v>
      </c>
      <c r="N10" t="s">
        <v>23</v>
      </c>
      <c r="O10" t="s">
        <v>23</v>
      </c>
      <c r="P10" t="s">
        <v>23</v>
      </c>
      <c r="Q10" t="str">
        <f t="shared" si="3"/>
        <v>{ 8, 4, null, "Ice Lance", "A chilling projectile of ice.", 1, 3, 11, 3, (int)TargetType.SingleEnemy, SkillType.MagicSkill.ToString(), (int)SkillCategory.Basic, (int)DamageType.Magical, null, null, null },</v>
      </c>
    </row>
    <row r="11" spans="1:17" x14ac:dyDescent="0.3">
      <c r="A11">
        <v>10</v>
      </c>
      <c r="B11">
        <v>5</v>
      </c>
      <c r="C11" t="s">
        <v>23</v>
      </c>
      <c r="D11" t="s">
        <v>834</v>
      </c>
      <c r="E11" t="s">
        <v>835</v>
      </c>
      <c r="F11" s="4">
        <f t="shared" si="2"/>
        <v>1</v>
      </c>
      <c r="G11" s="4">
        <f t="shared" si="0"/>
        <v>3</v>
      </c>
      <c r="H11" s="4">
        <v>13</v>
      </c>
      <c r="I11" s="4">
        <f t="shared" si="1"/>
        <v>3</v>
      </c>
      <c r="J11" t="s">
        <v>590</v>
      </c>
      <c r="K11" t="s">
        <v>812</v>
      </c>
      <c r="L11" t="s">
        <v>593</v>
      </c>
      <c r="M11" t="s">
        <v>597</v>
      </c>
      <c r="N11" t="s">
        <v>23</v>
      </c>
      <c r="O11" t="s">
        <v>23</v>
      </c>
      <c r="P11" t="s">
        <v>23</v>
      </c>
      <c r="Q11" t="str">
        <f t="shared" si="3"/>
        <v>{ 10, 5, null, "Thunder Hymn", "A burst of holy thunder.", 1, 3, 13, 3, (int)TargetType.SingleEnemy, SkillType.MagicSkill.ToString(), (int)SkillCategory.Basic, (int)DamageType.Magical, null, null, null },</v>
      </c>
    </row>
    <row r="12" spans="1:17" x14ac:dyDescent="0.3">
      <c r="A12">
        <v>11</v>
      </c>
      <c r="B12">
        <v>1</v>
      </c>
      <c r="C12" t="s">
        <v>23</v>
      </c>
      <c r="D12" t="s">
        <v>836</v>
      </c>
      <c r="E12" t="s">
        <v>837</v>
      </c>
      <c r="F12" s="4">
        <f>MAX(3, MROUND(H12 * 0.1, 1))</f>
        <v>3</v>
      </c>
      <c r="G12" s="4">
        <v>10</v>
      </c>
      <c r="H12" s="4">
        <v>33</v>
      </c>
      <c r="I12" s="4">
        <v>8</v>
      </c>
      <c r="J12" t="s">
        <v>591</v>
      </c>
      <c r="K12" t="s">
        <v>813</v>
      </c>
      <c r="L12" t="s">
        <v>594</v>
      </c>
      <c r="M12" t="s">
        <v>598</v>
      </c>
      <c r="N12" t="s">
        <v>23</v>
      </c>
      <c r="O12" t="s">
        <v>23</v>
      </c>
      <c r="P12" t="s">
        <v>23</v>
      </c>
      <c r="Q12" t="str">
        <f t="shared" si="3"/>
        <v>{ 11, 1, null, "Whirlwind Strike", "A spinning attack that clears a path through enemies.", 3, 10, 33, 8, (int)TargetType.AllEnemies, SkillType.UltimateSkill.ToString(), (int)SkillCategory.Ultimate, (int)DamageType.Hybrid, null, null, null },</v>
      </c>
    </row>
    <row r="13" spans="1:17" x14ac:dyDescent="0.3">
      <c r="A13">
        <v>12</v>
      </c>
      <c r="B13">
        <v>1</v>
      </c>
      <c r="C13" t="s">
        <v>23</v>
      </c>
      <c r="D13" t="s">
        <v>838</v>
      </c>
      <c r="E13" t="s">
        <v>839</v>
      </c>
      <c r="F13" s="4">
        <f>MAX(1, MROUND(H13 / 2, 1))</f>
        <v>2</v>
      </c>
      <c r="G13" s="4">
        <f>MAX(2, H13)</f>
        <v>3</v>
      </c>
      <c r="H13" s="4">
        <v>3</v>
      </c>
      <c r="I13" s="4">
        <f>MAX(3, MROUND(H13 * 1.3, 1))</f>
        <v>4</v>
      </c>
      <c r="J13" t="s">
        <v>592</v>
      </c>
      <c r="K13" t="s">
        <v>814</v>
      </c>
      <c r="L13" t="s">
        <v>595</v>
      </c>
      <c r="M13" t="s">
        <v>23</v>
      </c>
      <c r="N13">
        <f>MIN(5, MROUND(H13 / 2, 1))</f>
        <v>2</v>
      </c>
      <c r="O13" t="s">
        <v>599</v>
      </c>
      <c r="P13" t="s">
        <v>605</v>
      </c>
      <c r="Q13" t="str">
        <f t="shared" si="3"/>
        <v>{ 12, 1, null, "Battle Cry", "A fearsome roar that inspires and boosts your Attack.", 2, 3, 3, 4, (int)TargetType.Self, SkillType.SupportSkill.ToString(), (int)SkillCategory.Support, null, 2, (int)StatType.Attack, (int)SupportEffectType.Boost },</v>
      </c>
    </row>
    <row r="14" spans="1:17" x14ac:dyDescent="0.3">
      <c r="A14">
        <v>13</v>
      </c>
      <c r="B14">
        <v>2</v>
      </c>
      <c r="C14" t="s">
        <v>23</v>
      </c>
      <c r="D14" t="s">
        <v>840</v>
      </c>
      <c r="E14" t="s">
        <v>841</v>
      </c>
      <c r="F14" s="4">
        <f>MAX(3, MROUND(H14 * 0.1, 1))</f>
        <v>3</v>
      </c>
      <c r="G14" s="4">
        <v>10</v>
      </c>
      <c r="H14" s="4">
        <v>33</v>
      </c>
      <c r="I14" s="4">
        <v>8</v>
      </c>
      <c r="J14" t="s">
        <v>591</v>
      </c>
      <c r="K14" t="s">
        <v>813</v>
      </c>
      <c r="L14" t="s">
        <v>594</v>
      </c>
      <c r="M14" t="s">
        <v>598</v>
      </c>
      <c r="N14" t="s">
        <v>23</v>
      </c>
      <c r="O14" t="s">
        <v>23</v>
      </c>
      <c r="P14" t="s">
        <v>23</v>
      </c>
      <c r="Q14" t="str">
        <f t="shared" si="3"/>
        <v>{ 13, 2, null, "Earthshatter Slam", "Uses sheer force to disrupt the battlefield.", 3, 10, 33, 8, (int)TargetType.AllEnemies, SkillType.UltimateSkill.ToString(), (int)SkillCategory.Ultimate, (int)DamageType.Hybrid, null, null, null },</v>
      </c>
    </row>
    <row r="15" spans="1:17" x14ac:dyDescent="0.3">
      <c r="A15">
        <v>14</v>
      </c>
      <c r="B15">
        <v>2</v>
      </c>
      <c r="C15" t="s">
        <v>23</v>
      </c>
      <c r="D15" t="s">
        <v>842</v>
      </c>
      <c r="E15" t="s">
        <v>843</v>
      </c>
      <c r="F15" s="4">
        <f>MAX(1, MROUND(H15 / 2, 1))</f>
        <v>2</v>
      </c>
      <c r="G15" s="4">
        <f>MAX(2, H15)</f>
        <v>3</v>
      </c>
      <c r="H15" s="4">
        <v>3</v>
      </c>
      <c r="I15" s="4">
        <f>MAX(3, MROUND(H15 * 1.3, 1))</f>
        <v>4</v>
      </c>
      <c r="J15" s="2" t="s">
        <v>590</v>
      </c>
      <c r="K15" t="s">
        <v>814</v>
      </c>
      <c r="L15" t="s">
        <v>595</v>
      </c>
      <c r="M15" t="s">
        <v>23</v>
      </c>
      <c r="N15">
        <f>MIN(5, MROUND(H15 / 2, 1))</f>
        <v>2</v>
      </c>
      <c r="O15" t="s">
        <v>599</v>
      </c>
      <c r="P15" t="s">
        <v>606</v>
      </c>
      <c r="Q15" t="str">
        <f t="shared" si="3"/>
        <v>{ 14, 2, null, "Intimidating Roar", "A loud cry that makes enemies hesitate.", 2, 3, 3, 4, (int)TargetType.SingleEnemy, SkillType.SupportSkill.ToString(), (int)SkillCategory.Support, null, 2, (int)StatType.Attack, (int)SupportEffectType.Reduce },</v>
      </c>
    </row>
    <row r="16" spans="1:17" x14ac:dyDescent="0.3">
      <c r="A16">
        <v>15</v>
      </c>
      <c r="B16">
        <v>3</v>
      </c>
      <c r="C16" t="s">
        <v>23</v>
      </c>
      <c r="D16" t="s">
        <v>844</v>
      </c>
      <c r="E16" t="s">
        <v>845</v>
      </c>
      <c r="F16" s="4">
        <f>MAX(3, MROUND(H16 * 0.1, 1))</f>
        <v>3</v>
      </c>
      <c r="G16" s="4">
        <v>10</v>
      </c>
      <c r="H16" s="4">
        <v>33</v>
      </c>
      <c r="I16" s="4">
        <v>8</v>
      </c>
      <c r="J16" t="s">
        <v>591</v>
      </c>
      <c r="K16" t="s">
        <v>813</v>
      </c>
      <c r="L16" t="s">
        <v>594</v>
      </c>
      <c r="M16" t="s">
        <v>598</v>
      </c>
      <c r="N16" t="s">
        <v>23</v>
      </c>
      <c r="O16" t="s">
        <v>23</v>
      </c>
      <c r="P16" t="s">
        <v>23</v>
      </c>
      <c r="Q16" t="str">
        <f t="shared" si="3"/>
        <v>{ 15, 3, null, "Shadow Dance", "A blur of movement and blades.", 3, 10, 33, 8, (int)TargetType.AllEnemies, SkillType.UltimateSkill.ToString(), (int)SkillCategory.Ultimate, (int)DamageType.Hybrid, null, null, null },</v>
      </c>
    </row>
    <row r="17" spans="1:17" x14ac:dyDescent="0.3">
      <c r="A17">
        <v>16</v>
      </c>
      <c r="B17">
        <v>3</v>
      </c>
      <c r="C17" t="s">
        <v>23</v>
      </c>
      <c r="D17" t="s">
        <v>846</v>
      </c>
      <c r="E17" t="s">
        <v>847</v>
      </c>
      <c r="F17" s="4">
        <f>MAX(1, MROUND(H17 / 2, 1))</f>
        <v>2</v>
      </c>
      <c r="G17" s="4">
        <f>MAX(2, H17)</f>
        <v>3</v>
      </c>
      <c r="H17" s="4">
        <v>3</v>
      </c>
      <c r="I17" s="4">
        <f>MAX(3, MROUND(H17 * 1.3, 1))</f>
        <v>4</v>
      </c>
      <c r="J17" s="2" t="s">
        <v>590</v>
      </c>
      <c r="K17" t="s">
        <v>814</v>
      </c>
      <c r="L17" t="s">
        <v>595</v>
      </c>
      <c r="M17" t="s">
        <v>23</v>
      </c>
      <c r="N17">
        <f>MIN(5, MROUND(H17 / 2, 1))</f>
        <v>2</v>
      </c>
      <c r="O17" t="s">
        <v>600</v>
      </c>
      <c r="P17" t="s">
        <v>606</v>
      </c>
      <c r="Q17" t="str">
        <f t="shared" si="3"/>
        <v>{ 16, 3, null, "Smoke Bomb", "A cloud of smoke obscures enemy vision.", 2, 3, 3, 4, (int)TargetType.SingleEnemy, SkillType.SupportSkill.ToString(), (int)SkillCategory.Support, null, 2, (int)StatType.Speed, (int)SupportEffectType.Reduce },</v>
      </c>
    </row>
    <row r="18" spans="1:17" x14ac:dyDescent="0.3">
      <c r="A18">
        <v>17</v>
      </c>
      <c r="B18">
        <v>4</v>
      </c>
      <c r="C18" t="s">
        <v>23</v>
      </c>
      <c r="D18" t="s">
        <v>848</v>
      </c>
      <c r="E18" t="s">
        <v>849</v>
      </c>
      <c r="F18" s="4">
        <f>MAX(3, MROUND(H18 * 0.1, 1))</f>
        <v>3</v>
      </c>
      <c r="G18" s="4">
        <v>10</v>
      </c>
      <c r="H18" s="4">
        <v>33</v>
      </c>
      <c r="I18" s="4">
        <v>8</v>
      </c>
      <c r="J18" t="s">
        <v>591</v>
      </c>
      <c r="K18" t="s">
        <v>813</v>
      </c>
      <c r="L18" t="s">
        <v>594</v>
      </c>
      <c r="M18" t="s">
        <v>598</v>
      </c>
      <c r="N18" t="s">
        <v>23</v>
      </c>
      <c r="O18" t="s">
        <v>23</v>
      </c>
      <c r="P18" t="s">
        <v>23</v>
      </c>
      <c r="Q18" t="str">
        <f t="shared" si="3"/>
        <v>{ 17, 4, null, "Elemental Surge", "The elements leap to your call", 3, 10, 33, 8, (int)TargetType.AllEnemies, SkillType.UltimateSkill.ToString(), (int)SkillCategory.Ultimate, (int)DamageType.Hybrid, null, null, null },</v>
      </c>
    </row>
    <row r="19" spans="1:17" x14ac:dyDescent="0.3">
      <c r="A19">
        <v>18</v>
      </c>
      <c r="B19">
        <v>4</v>
      </c>
      <c r="C19" t="s">
        <v>23</v>
      </c>
      <c r="D19" t="s">
        <v>850</v>
      </c>
      <c r="E19" t="s">
        <v>851</v>
      </c>
      <c r="F19" s="4">
        <f>MAX(1, MROUND(H19 / 2, 1))</f>
        <v>2</v>
      </c>
      <c r="G19" s="4">
        <f>MAX(2, H19)</f>
        <v>3</v>
      </c>
      <c r="H19" s="4">
        <v>3</v>
      </c>
      <c r="I19" s="4">
        <f>MAX(3, MROUND(H19 * 1.3, 1))</f>
        <v>4</v>
      </c>
      <c r="J19" t="s">
        <v>592</v>
      </c>
      <c r="K19" t="s">
        <v>814</v>
      </c>
      <c r="L19" t="s">
        <v>595</v>
      </c>
      <c r="M19" t="s">
        <v>23</v>
      </c>
      <c r="N19">
        <f>MIN(5, MROUND(H19 / 2, 1))</f>
        <v>2</v>
      </c>
      <c r="O19" t="s">
        <v>601</v>
      </c>
      <c r="P19" t="s">
        <v>605</v>
      </c>
      <c r="Q19" t="str">
        <f t="shared" si="3"/>
        <v>{ 18, 4, null, "Mana Infusion", "The mana in the air is absorbed into your body.", 2, 3, 3, 4, (int)TargetType.Self, SkillType.SupportSkill.ToString(), (int)SkillCategory.Support, null, 2, (int)StatType.Magic, (int)SupportEffectType.Boost },</v>
      </c>
    </row>
    <row r="20" spans="1:17" x14ac:dyDescent="0.3">
      <c r="A20">
        <v>19</v>
      </c>
      <c r="B20">
        <v>5</v>
      </c>
      <c r="C20" t="s">
        <v>23</v>
      </c>
      <c r="D20" t="s">
        <v>852</v>
      </c>
      <c r="E20" t="s">
        <v>853</v>
      </c>
      <c r="F20" s="4">
        <f>MAX(3, MROUND(H20 * 0.1, 1))</f>
        <v>3</v>
      </c>
      <c r="G20" s="4">
        <v>10</v>
      </c>
      <c r="H20" s="4">
        <v>33</v>
      </c>
      <c r="I20" s="4">
        <v>8</v>
      </c>
      <c r="J20" t="s">
        <v>591</v>
      </c>
      <c r="K20" t="s">
        <v>813</v>
      </c>
      <c r="L20" t="s">
        <v>594</v>
      </c>
      <c r="M20" t="s">
        <v>598</v>
      </c>
      <c r="N20" t="s">
        <v>23</v>
      </c>
      <c r="O20" t="s">
        <v>23</v>
      </c>
      <c r="P20" t="s">
        <v>23</v>
      </c>
      <c r="Q20" t="str">
        <f t="shared" si="3"/>
        <v>{ 19, 5, null, "Divine Judgment", "Summon the Wrath of the heavens.", 3, 10, 33, 8, (int)TargetType.AllEnemies, SkillType.UltimateSkill.ToString(), (int)SkillCategory.Ultimate, (int)DamageType.Hybrid, null, null, null },</v>
      </c>
    </row>
    <row r="21" spans="1:17" x14ac:dyDescent="0.3">
      <c r="A21">
        <v>20</v>
      </c>
      <c r="B21">
        <v>5</v>
      </c>
      <c r="C21" t="s">
        <v>23</v>
      </c>
      <c r="D21" t="s">
        <v>854</v>
      </c>
      <c r="E21" t="s">
        <v>855</v>
      </c>
      <c r="F21" s="4">
        <f>MAX(1, MROUND(H21 / 2, 1))</f>
        <v>2</v>
      </c>
      <c r="G21" s="4">
        <f>MAX(2, H21)</f>
        <v>3</v>
      </c>
      <c r="H21" s="4">
        <v>3</v>
      </c>
      <c r="I21" s="4">
        <f>MAX(3, MROUND(H21 * 1.3, 1))</f>
        <v>4</v>
      </c>
      <c r="J21" t="s">
        <v>592</v>
      </c>
      <c r="K21" t="s">
        <v>814</v>
      </c>
      <c r="L21" t="s">
        <v>595</v>
      </c>
      <c r="M21" t="s">
        <v>23</v>
      </c>
      <c r="N21">
        <f>MIN(5, MROUND(H21 / 2, 1))</f>
        <v>2</v>
      </c>
      <c r="O21" t="s">
        <v>602</v>
      </c>
      <c r="P21" t="s">
        <v>605</v>
      </c>
      <c r="Q21" t="str">
        <f t="shared" si="3"/>
        <v>{ 20, 5, null, "Blessing of Light", "You are blessed by the heavens.", 2, 3, 3, 4, (int)TargetType.Self, SkillType.SupportSkill.ToString(), (int)SkillCategory.Support, null, 2, (int)StatType.Health, (int)SupportEffectType.Boost },</v>
      </c>
    </row>
    <row r="22" spans="1:17" x14ac:dyDescent="0.3">
      <c r="A22">
        <v>21</v>
      </c>
      <c r="B22">
        <v>1</v>
      </c>
      <c r="C22" t="s">
        <v>23</v>
      </c>
      <c r="D22" t="s">
        <v>856</v>
      </c>
      <c r="E22" t="s">
        <v>857</v>
      </c>
      <c r="F22" s="4">
        <f>MAX(1, MROUND(H22 / 10, 1))</f>
        <v>2</v>
      </c>
      <c r="G22" s="4">
        <f>MAX(3, MROUND(H22 / 5, 1))</f>
        <v>5</v>
      </c>
      <c r="H22" s="4">
        <v>24</v>
      </c>
      <c r="I22" s="4">
        <f>MAX(3, MROUND(H22 / 7, 1))</f>
        <v>3</v>
      </c>
      <c r="J22" t="s">
        <v>591</v>
      </c>
      <c r="K22" t="s">
        <v>811</v>
      </c>
      <c r="L22" t="s">
        <v>593</v>
      </c>
      <c r="M22" t="s">
        <v>596</v>
      </c>
      <c r="N22" t="s">
        <v>23</v>
      </c>
      <c r="O22" t="s">
        <v>23</v>
      </c>
      <c r="P22" t="s">
        <v>23</v>
      </c>
      <c r="Q22" t="str">
        <f t="shared" si="3"/>
        <v>{ 21, 1, null, "Slashing Wind", "The sword cuts through the wind and strikes all enemies.", 2, 5, 24, 3, (int)TargetType.AllEnemies, SkillType.MartialSkill.ToString(), (int)SkillCategory.Basic, (int)DamageType.Martial, null, null, null },</v>
      </c>
    </row>
    <row r="23" spans="1:17" x14ac:dyDescent="0.3">
      <c r="A23">
        <v>22</v>
      </c>
      <c r="B23">
        <v>1</v>
      </c>
      <c r="C23" t="s">
        <v>23</v>
      </c>
      <c r="D23" t="s">
        <v>858</v>
      </c>
      <c r="E23" t="s">
        <v>859</v>
      </c>
      <c r="F23" s="4">
        <f>MAX(1, MROUND(H23 / 10, 1))</f>
        <v>3</v>
      </c>
      <c r="G23" s="4">
        <f>MAX(3, MROUND(H23 / 5, 1))</f>
        <v>6</v>
      </c>
      <c r="H23" s="4">
        <v>32</v>
      </c>
      <c r="I23" s="4">
        <f>MAX(3, MROUND(H23 / 7, 1))</f>
        <v>5</v>
      </c>
      <c r="J23" s="2" t="s">
        <v>590</v>
      </c>
      <c r="K23" t="s">
        <v>811</v>
      </c>
      <c r="L23" t="s">
        <v>593</v>
      </c>
      <c r="M23" t="s">
        <v>596</v>
      </c>
      <c r="N23" t="s">
        <v>23</v>
      </c>
      <c r="O23" t="s">
        <v>23</v>
      </c>
      <c r="P23" t="s">
        <v>23</v>
      </c>
      <c r="Q23" t="str">
        <f t="shared" si="3"/>
        <v>{ 22, 1, null, "Cleaving Strike", "Wind up and swing. You'll hit somebody.", 3, 6, 32, 5, (int)TargetType.SingleEnemy, SkillType.MartialSkill.ToString(), (int)SkillCategory.Basic, (int)DamageType.Martial, null, null, null },</v>
      </c>
    </row>
    <row r="24" spans="1:17" x14ac:dyDescent="0.3">
      <c r="A24">
        <v>23</v>
      </c>
      <c r="B24">
        <v>1</v>
      </c>
      <c r="C24" t="s">
        <v>23</v>
      </c>
      <c r="D24" t="s">
        <v>860</v>
      </c>
      <c r="E24" t="s">
        <v>861</v>
      </c>
      <c r="F24" s="4">
        <f>MAX(1, MROUND(H24 / 2, 1))</f>
        <v>3</v>
      </c>
      <c r="G24" s="4">
        <f>MAX(2, H24)</f>
        <v>5</v>
      </c>
      <c r="H24" s="4">
        <v>5</v>
      </c>
      <c r="I24" s="4">
        <f>MAX(3, MROUND(H24 * 1.3, 1))</f>
        <v>7</v>
      </c>
      <c r="J24" t="s">
        <v>592</v>
      </c>
      <c r="K24" t="s">
        <v>814</v>
      </c>
      <c r="L24" t="s">
        <v>595</v>
      </c>
      <c r="M24" t="s">
        <v>23</v>
      </c>
      <c r="N24">
        <f>MIN(5, MROUND(H24 / 2, 1))</f>
        <v>3</v>
      </c>
      <c r="O24" t="s">
        <v>603</v>
      </c>
      <c r="P24" t="s">
        <v>605</v>
      </c>
      <c r="Q24" t="str">
        <f t="shared" si="3"/>
        <v>{ 23, 1, null, "Defender's Stance", "Plant your feet like a tree.", 3, 5, 5, 7, (int)TargetType.Self, SkillType.SupportSkill.ToString(), (int)SkillCategory.Support, null, 3, (int)StatType.Defense, (int)SupportEffectType.Boost },</v>
      </c>
    </row>
    <row r="25" spans="1:17" x14ac:dyDescent="0.3">
      <c r="A25">
        <v>24</v>
      </c>
      <c r="B25">
        <v>2</v>
      </c>
      <c r="C25" t="s">
        <v>23</v>
      </c>
      <c r="D25" t="s">
        <v>862</v>
      </c>
      <c r="E25" t="s">
        <v>863</v>
      </c>
      <c r="F25" s="4">
        <f>MAX(1, MROUND(H25 / 10, 1))</f>
        <v>3</v>
      </c>
      <c r="G25" s="4">
        <f>MAX(3, MROUND(H25 / 5, 1))</f>
        <v>5</v>
      </c>
      <c r="H25" s="4">
        <v>26</v>
      </c>
      <c r="I25" s="4">
        <f>MAX(3, MROUND(H25 / 7, 1))</f>
        <v>4</v>
      </c>
      <c r="J25" t="s">
        <v>591</v>
      </c>
      <c r="K25" t="s">
        <v>811</v>
      </c>
      <c r="L25" t="s">
        <v>593</v>
      </c>
      <c r="M25" t="s">
        <v>596</v>
      </c>
      <c r="N25" t="s">
        <v>23</v>
      </c>
      <c r="O25" t="s">
        <v>23</v>
      </c>
      <c r="P25" t="s">
        <v>23</v>
      </c>
      <c r="Q25" t="str">
        <f t="shared" si="3"/>
        <v>{ 24, 2, null, "Ground Slam", "Stomp your foot and shake the ground", 3, 5, 26, 4, (int)TargetType.AllEnemies, SkillType.MartialSkill.ToString(), (int)SkillCategory.Basic, (int)DamageType.Martial, null, null, null },</v>
      </c>
    </row>
    <row r="26" spans="1:17" x14ac:dyDescent="0.3">
      <c r="A26">
        <v>25</v>
      </c>
      <c r="B26">
        <v>2</v>
      </c>
      <c r="C26" t="s">
        <v>23</v>
      </c>
      <c r="D26" t="s">
        <v>864</v>
      </c>
      <c r="E26" t="s">
        <v>865</v>
      </c>
      <c r="F26" s="4">
        <f>MAX(1, MROUND(H26 / 10, 1))</f>
        <v>3</v>
      </c>
      <c r="G26" s="4">
        <f>MAX(3, MROUND(H26 / 5, 1))</f>
        <v>6</v>
      </c>
      <c r="H26" s="4">
        <v>29</v>
      </c>
      <c r="I26" s="4">
        <f>MAX(3, MROUND(H26 / 7, 1))</f>
        <v>4</v>
      </c>
      <c r="J26" s="2" t="s">
        <v>590</v>
      </c>
      <c r="K26" t="s">
        <v>811</v>
      </c>
      <c r="L26" t="s">
        <v>593</v>
      </c>
      <c r="M26" t="s">
        <v>596</v>
      </c>
      <c r="N26" t="s">
        <v>23</v>
      </c>
      <c r="O26" t="s">
        <v>23</v>
      </c>
      <c r="P26" t="s">
        <v>23</v>
      </c>
      <c r="Q26" t="str">
        <f t="shared" si="3"/>
        <v>{ 25, 2, null, "Rampaging Charge", "Wind up, close your eyes, and charge.", 3, 6, 29, 4, (int)TargetType.SingleEnemy, SkillType.MartialSkill.ToString(), (int)SkillCategory.Basic, (int)DamageType.Martial, null, null, null },</v>
      </c>
    </row>
    <row r="27" spans="1:17" x14ac:dyDescent="0.3">
      <c r="A27">
        <v>26</v>
      </c>
      <c r="B27">
        <v>2</v>
      </c>
      <c r="C27" t="s">
        <v>23</v>
      </c>
      <c r="D27" t="s">
        <v>866</v>
      </c>
      <c r="E27" t="s">
        <v>867</v>
      </c>
      <c r="F27" s="4">
        <f>MAX(1, MROUND(H27 / 2, 1))</f>
        <v>3</v>
      </c>
      <c r="G27" s="4">
        <f>MAX(2, H27)</f>
        <v>5</v>
      </c>
      <c r="H27" s="4">
        <v>5</v>
      </c>
      <c r="I27" s="4">
        <f>MAX(3, MROUND(H27 * 1.3, 1))</f>
        <v>7</v>
      </c>
      <c r="J27" t="s">
        <v>592</v>
      </c>
      <c r="K27" t="s">
        <v>814</v>
      </c>
      <c r="L27" t="s">
        <v>595</v>
      </c>
      <c r="M27" t="s">
        <v>23</v>
      </c>
      <c r="N27">
        <f>MIN(5, MROUND(H27 / 2, 1))</f>
        <v>3</v>
      </c>
      <c r="O27" t="s">
        <v>600</v>
      </c>
      <c r="P27" t="s">
        <v>605</v>
      </c>
      <c r="Q27" t="str">
        <f t="shared" si="3"/>
        <v>{ 26, 2, null, "Unstoppable Fury", "Feel emotions. Channel emotions.", 3, 5, 5, 7, (int)TargetType.Self, SkillType.SupportSkill.ToString(), (int)SkillCategory.Support, null, 3, (int)StatType.Speed, (int)SupportEffectType.Boost },</v>
      </c>
    </row>
    <row r="28" spans="1:17" x14ac:dyDescent="0.3">
      <c r="A28">
        <v>27</v>
      </c>
      <c r="B28">
        <v>3</v>
      </c>
      <c r="C28" t="s">
        <v>23</v>
      </c>
      <c r="D28" t="s">
        <v>868</v>
      </c>
      <c r="E28" t="s">
        <v>869</v>
      </c>
      <c r="F28" s="4">
        <f>MAX(1, MROUND(H28 / 10, 1))</f>
        <v>3</v>
      </c>
      <c r="G28" s="4">
        <f>MAX(3, MROUND(H28 / 5, 1))</f>
        <v>5</v>
      </c>
      <c r="H28" s="4">
        <v>27</v>
      </c>
      <c r="I28" s="4">
        <f>MAX(3, MROUND(H28 / 7, 1))</f>
        <v>4</v>
      </c>
      <c r="J28" t="s">
        <v>590</v>
      </c>
      <c r="K28" t="s">
        <v>811</v>
      </c>
      <c r="L28" t="s">
        <v>593</v>
      </c>
      <c r="M28" t="s">
        <v>596</v>
      </c>
      <c r="N28" t="s">
        <v>23</v>
      </c>
      <c r="O28" t="s">
        <v>23</v>
      </c>
      <c r="P28" t="s">
        <v>23</v>
      </c>
      <c r="Q28" t="str">
        <f t="shared" si="3"/>
        <v>{ 27, 3, null, "Backstab", "Slip past your enemy's defenses and stab!", 3, 5, 27, 4, (int)TargetType.SingleEnemy, SkillType.MartialSkill.ToString(), (int)SkillCategory.Basic, (int)DamageType.Martial, null, null, null },</v>
      </c>
    </row>
    <row r="29" spans="1:17" x14ac:dyDescent="0.3">
      <c r="A29">
        <v>28</v>
      </c>
      <c r="B29">
        <v>3</v>
      </c>
      <c r="C29" t="s">
        <v>23</v>
      </c>
      <c r="D29" t="s">
        <v>870</v>
      </c>
      <c r="E29" t="s">
        <v>871</v>
      </c>
      <c r="F29" s="4">
        <f>MAX(1, MROUND(H29 / 10, 1))</f>
        <v>3</v>
      </c>
      <c r="G29" s="4">
        <f>MAX(3, MROUND(H29 / 5, 1))</f>
        <v>6</v>
      </c>
      <c r="H29" s="4">
        <v>31</v>
      </c>
      <c r="I29" s="4">
        <f>MAX(3, MROUND(H29 / 7, 1))</f>
        <v>4</v>
      </c>
      <c r="J29" t="s">
        <v>590</v>
      </c>
      <c r="K29" t="s">
        <v>811</v>
      </c>
      <c r="L29" t="s">
        <v>593</v>
      </c>
      <c r="M29" t="s">
        <v>596</v>
      </c>
      <c r="N29" t="s">
        <v>23</v>
      </c>
      <c r="O29" t="s">
        <v>23</v>
      </c>
      <c r="P29" t="s">
        <v>23</v>
      </c>
      <c r="Q29" t="str">
        <f t="shared" si="3"/>
        <v>{ 28, 3, null, "Shadowstrike", "Strike with the power of the shadows.", 3, 6, 31, 4, (int)TargetType.SingleEnemy, SkillType.MartialSkill.ToString(), (int)SkillCategory.Basic, (int)DamageType.Martial, null, null, null },</v>
      </c>
    </row>
    <row r="30" spans="1:17" x14ac:dyDescent="0.3">
      <c r="A30">
        <v>29</v>
      </c>
      <c r="B30">
        <v>3</v>
      </c>
      <c r="C30" t="s">
        <v>23</v>
      </c>
      <c r="D30" t="s">
        <v>872</v>
      </c>
      <c r="E30" t="s">
        <v>873</v>
      </c>
      <c r="F30" s="4">
        <f>MAX(1, MROUND(H30 / 2, 1))</f>
        <v>3</v>
      </c>
      <c r="G30" s="4">
        <f>MAX(2, H30)</f>
        <v>5</v>
      </c>
      <c r="H30" s="4">
        <v>5</v>
      </c>
      <c r="I30" s="4">
        <f>MAX(3, MROUND(H30 * 1.3, 1))</f>
        <v>7</v>
      </c>
      <c r="J30" t="s">
        <v>592</v>
      </c>
      <c r="K30" t="s">
        <v>814</v>
      </c>
      <c r="L30" t="s">
        <v>595</v>
      </c>
      <c r="M30" t="s">
        <v>23</v>
      </c>
      <c r="N30">
        <f>MIN(5, MROUND(H30 / 2, 1))</f>
        <v>3</v>
      </c>
      <c r="O30" t="s">
        <v>603</v>
      </c>
      <c r="P30" t="s">
        <v>605</v>
      </c>
      <c r="Q30" t="str">
        <f t="shared" si="3"/>
        <v>{ 29, 3, null, "Evasion", "Move your feet faster, don't get hit!", 3, 5, 5, 7, (int)TargetType.Self, SkillType.SupportSkill.ToString(), (int)SkillCategory.Support, null, 3, (int)StatType.Defense, (int)SupportEffectType.Boost },</v>
      </c>
    </row>
    <row r="31" spans="1:17" x14ac:dyDescent="0.3">
      <c r="A31">
        <v>30</v>
      </c>
      <c r="B31">
        <v>4</v>
      </c>
      <c r="C31" t="s">
        <v>23</v>
      </c>
      <c r="D31" t="s">
        <v>874</v>
      </c>
      <c r="E31" t="s">
        <v>875</v>
      </c>
      <c r="F31" s="4">
        <f>MAX(1, MROUND(H31 / 10, 1))</f>
        <v>3</v>
      </c>
      <c r="G31" s="4">
        <f>MAX(3, MROUND(H31 / 5, 1))</f>
        <v>6</v>
      </c>
      <c r="H31" s="4">
        <v>28</v>
      </c>
      <c r="I31" s="4">
        <f>MAX(3, MROUND(H31 / 7, 1))</f>
        <v>4</v>
      </c>
      <c r="J31" t="s">
        <v>591</v>
      </c>
      <c r="K31" t="s">
        <v>812</v>
      </c>
      <c r="L31" t="s">
        <v>593</v>
      </c>
      <c r="M31" t="s">
        <v>597</v>
      </c>
      <c r="N31" t="s">
        <v>23</v>
      </c>
      <c r="O31" t="s">
        <v>23</v>
      </c>
      <c r="P31" t="s">
        <v>23</v>
      </c>
      <c r="Q31" t="str">
        <f t="shared" si="3"/>
        <v>{ 30, 4, null, "Flame Wave", "Launch a wave of flame at your enemies", 3, 6, 28, 4, (int)TargetType.AllEnemies, SkillType.MagicSkill.ToString(), (int)SkillCategory.Basic, (int)DamageType.Magical, null, null, null },</v>
      </c>
    </row>
    <row r="32" spans="1:17" x14ac:dyDescent="0.3">
      <c r="A32">
        <v>31</v>
      </c>
      <c r="B32">
        <v>4</v>
      </c>
      <c r="C32" t="s">
        <v>23</v>
      </c>
      <c r="D32" t="s">
        <v>876</v>
      </c>
      <c r="E32" t="s">
        <v>877</v>
      </c>
      <c r="F32" s="4">
        <f>MAX(1, MROUND(H32 / 10, 1))</f>
        <v>3</v>
      </c>
      <c r="G32" s="4">
        <f>MAX(3, MROUND(H32 / 5, 1))</f>
        <v>7</v>
      </c>
      <c r="H32" s="4">
        <v>34</v>
      </c>
      <c r="I32" s="4">
        <f>MAX(3, MROUND(H32 / 7, 1))</f>
        <v>5</v>
      </c>
      <c r="J32" s="2" t="s">
        <v>590</v>
      </c>
      <c r="K32" t="s">
        <v>812</v>
      </c>
      <c r="L32" t="s">
        <v>593</v>
      </c>
      <c r="M32" t="s">
        <v>597</v>
      </c>
      <c r="N32" t="s">
        <v>23</v>
      </c>
      <c r="O32" t="s">
        <v>23</v>
      </c>
      <c r="P32" t="s">
        <v>23</v>
      </c>
      <c r="Q32" t="str">
        <f t="shared" si="3"/>
        <v>{ 31, 4, null, "Arcane Missile", "Shoot forth a misslile of magic power.", 3, 7, 34, 5, (int)TargetType.SingleEnemy, SkillType.MagicSkill.ToString(), (int)SkillCategory.Basic, (int)DamageType.Magical, null, null, null },</v>
      </c>
    </row>
    <row r="33" spans="1:17" x14ac:dyDescent="0.3">
      <c r="A33">
        <v>32</v>
      </c>
      <c r="B33">
        <v>4</v>
      </c>
      <c r="C33" t="s">
        <v>23</v>
      </c>
      <c r="D33" t="s">
        <v>878</v>
      </c>
      <c r="E33" t="s">
        <v>879</v>
      </c>
      <c r="F33" s="4">
        <f>MAX(1, MROUND(H33 / 2, 1))</f>
        <v>3</v>
      </c>
      <c r="G33" s="4">
        <f>MAX(2, H33)</f>
        <v>5</v>
      </c>
      <c r="H33" s="4">
        <v>5</v>
      </c>
      <c r="I33" s="4">
        <f>MAX(3, MROUND(H33 * 1.3, 1))</f>
        <v>7</v>
      </c>
      <c r="J33" t="s">
        <v>592</v>
      </c>
      <c r="K33" t="s">
        <v>814</v>
      </c>
      <c r="L33" t="s">
        <v>595</v>
      </c>
      <c r="M33" t="s">
        <v>23</v>
      </c>
      <c r="N33">
        <f>MIN(5, MROUND(H33 / 2, 1))</f>
        <v>3</v>
      </c>
      <c r="O33" t="s">
        <v>604</v>
      </c>
      <c r="P33" t="s">
        <v>605</v>
      </c>
      <c r="Q33" t="str">
        <f t="shared" si="3"/>
        <v>{ 32, 4, null, "Arcane Shield", "Magic hardens over you like a second skin.", 3, 5, 5, 7, (int)TargetType.Self, SkillType.SupportSkill.ToString(), (int)SkillCategory.Support, null, 3, (int)StatType.Resistance, (int)SupportEffectType.Boost },</v>
      </c>
    </row>
    <row r="34" spans="1:17" x14ac:dyDescent="0.3">
      <c r="A34">
        <v>33</v>
      </c>
      <c r="B34">
        <v>5</v>
      </c>
      <c r="C34" t="s">
        <v>23</v>
      </c>
      <c r="D34" t="s">
        <v>673</v>
      </c>
      <c r="E34" t="s">
        <v>880</v>
      </c>
      <c r="F34" s="4">
        <f>MAX(1, MROUND(H34 / 10, 1))</f>
        <v>3</v>
      </c>
      <c r="G34" s="4">
        <f>MAX(3, MROUND(H34 / 5, 1))</f>
        <v>6</v>
      </c>
      <c r="H34" s="4">
        <v>30</v>
      </c>
      <c r="I34" s="4">
        <f>MAX(3, MROUND(H34 / 7, 1))</f>
        <v>4</v>
      </c>
      <c r="J34" s="2" t="s">
        <v>590</v>
      </c>
      <c r="K34" t="s">
        <v>812</v>
      </c>
      <c r="L34" t="s">
        <v>593</v>
      </c>
      <c r="M34" t="s">
        <v>597</v>
      </c>
      <c r="N34" t="s">
        <v>23</v>
      </c>
      <c r="O34" t="s">
        <v>23</v>
      </c>
      <c r="P34" t="s">
        <v>23</v>
      </c>
      <c r="Q34" t="str">
        <f t="shared" si="3"/>
        <v>{ 33, 5, null, "Divine Smite", "Call down your god to vanquish a foe", 3, 6, 30, 4, (int)TargetType.SingleEnemy, SkillType.MagicSkill.ToString(), (int)SkillCategory.Basic, (int)DamageType.Magical, null, null, null },</v>
      </c>
    </row>
    <row r="35" spans="1:17" x14ac:dyDescent="0.3">
      <c r="A35">
        <v>34</v>
      </c>
      <c r="B35">
        <v>5</v>
      </c>
      <c r="C35" t="s">
        <v>23</v>
      </c>
      <c r="D35" t="s">
        <v>881</v>
      </c>
      <c r="E35" t="s">
        <v>882</v>
      </c>
      <c r="F35" s="4">
        <f>MAX(1, MROUND(H35 / 10, 1))</f>
        <v>3</v>
      </c>
      <c r="G35" s="4">
        <f>MAX(3, MROUND(H35 / 5, 1))</f>
        <v>5</v>
      </c>
      <c r="H35" s="4">
        <v>25</v>
      </c>
      <c r="I35" s="4">
        <f>MAX(3, MROUND(H35 / 7, 1))</f>
        <v>4</v>
      </c>
      <c r="J35" t="s">
        <v>591</v>
      </c>
      <c r="K35" t="s">
        <v>812</v>
      </c>
      <c r="L35" t="s">
        <v>593</v>
      </c>
      <c r="M35" t="s">
        <v>597</v>
      </c>
      <c r="N35" t="s">
        <v>23</v>
      </c>
      <c r="O35" t="s">
        <v>23</v>
      </c>
      <c r="P35" t="s">
        <v>23</v>
      </c>
      <c r="Q35" t="str">
        <f t="shared" si="3"/>
        <v>{ 34, 5, null, "Holy Light", "A bright light bursts forth from your hands", 3, 5, 25, 4, (int)TargetType.AllEnemies, SkillType.MagicSkill.ToString(), (int)SkillCategory.Basic, (int)DamageType.Magical, null, null, null },</v>
      </c>
    </row>
    <row r="36" spans="1:17" x14ac:dyDescent="0.3">
      <c r="A36">
        <v>35</v>
      </c>
      <c r="B36">
        <v>5</v>
      </c>
      <c r="C36" t="s">
        <v>23</v>
      </c>
      <c r="D36" t="s">
        <v>883</v>
      </c>
      <c r="E36" t="s">
        <v>884</v>
      </c>
      <c r="F36" s="4">
        <f>MAX(1, MROUND(H36 / 2, 1))</f>
        <v>3</v>
      </c>
      <c r="G36" s="4">
        <f>MAX(2, H36)</f>
        <v>5</v>
      </c>
      <c r="H36" s="4">
        <v>5</v>
      </c>
      <c r="I36" s="4">
        <f>MAX(3, MROUND(H36 * 1.3, 1))</f>
        <v>7</v>
      </c>
      <c r="J36" t="s">
        <v>592</v>
      </c>
      <c r="K36" t="s">
        <v>814</v>
      </c>
      <c r="L36" t="s">
        <v>595</v>
      </c>
      <c r="M36" t="s">
        <v>23</v>
      </c>
      <c r="N36">
        <f>MIN(5, MROUND(H36 / 2, 1))</f>
        <v>3</v>
      </c>
      <c r="O36" t="s">
        <v>603</v>
      </c>
      <c r="P36" t="s">
        <v>605</v>
      </c>
      <c r="Q36" t="str">
        <f t="shared" si="3"/>
        <v>{ 35, 5, null, "Sacred Ward", "Divine light emanates from your skin.", 3, 5, 5, 7, (int)TargetType.Self, SkillType.SupportSkill.ToString(), (int)SkillCategory.Support, null, 3, (int)StatType.Defense, (int)SupportEffectType.Boost },</v>
      </c>
    </row>
    <row r="37" spans="1:17" x14ac:dyDescent="0.3">
      <c r="A37">
        <v>36</v>
      </c>
      <c r="B37">
        <v>1</v>
      </c>
      <c r="C37" t="s">
        <v>23</v>
      </c>
      <c r="D37" t="s">
        <v>885</v>
      </c>
      <c r="E37" t="s">
        <v>886</v>
      </c>
      <c r="F37" s="4">
        <f t="shared" ref="F37:F53" si="4">MAX(1, MROUND(H37 / 10, 1))</f>
        <v>4</v>
      </c>
      <c r="G37" s="4">
        <f t="shared" ref="G37:G53" si="5">MAX(3, MROUND(H37 / 5, 1))</f>
        <v>8</v>
      </c>
      <c r="H37" s="4">
        <v>40</v>
      </c>
      <c r="I37" s="4">
        <f t="shared" ref="I37:I53" si="6">MAX(3, MROUND(H37 / 7, 1))</f>
        <v>6</v>
      </c>
      <c r="J37" t="s">
        <v>591</v>
      </c>
      <c r="K37" t="s">
        <v>811</v>
      </c>
      <c r="L37" t="s">
        <v>593</v>
      </c>
      <c r="M37" t="s">
        <v>596</v>
      </c>
      <c r="N37" t="s">
        <v>23</v>
      </c>
      <c r="O37" t="s">
        <v>23</v>
      </c>
      <c r="P37" t="s">
        <v>23</v>
      </c>
      <c r="Q37" t="str">
        <f t="shared" si="3"/>
        <v>{ 36, 1, null, "Iron Tempest", "Your blades move fast like a tempest.", 4, 8, 40, 6, (int)TargetType.AllEnemies, SkillType.MartialSkill.ToString(), (int)SkillCategory.Basic, (int)DamageType.Martial, null, null, null },</v>
      </c>
    </row>
    <row r="38" spans="1:17" x14ac:dyDescent="0.3">
      <c r="A38">
        <v>37</v>
      </c>
      <c r="B38">
        <v>1</v>
      </c>
      <c r="C38" t="s">
        <v>23</v>
      </c>
      <c r="D38" t="s">
        <v>887</v>
      </c>
      <c r="E38" t="s">
        <v>888</v>
      </c>
      <c r="F38" s="4">
        <f t="shared" si="4"/>
        <v>5</v>
      </c>
      <c r="G38" s="4">
        <f t="shared" si="5"/>
        <v>10</v>
      </c>
      <c r="H38" s="4">
        <v>50</v>
      </c>
      <c r="I38" s="4">
        <f t="shared" si="6"/>
        <v>7</v>
      </c>
      <c r="J38" t="s">
        <v>591</v>
      </c>
      <c r="K38" t="s">
        <v>811</v>
      </c>
      <c r="L38" t="s">
        <v>593</v>
      </c>
      <c r="M38" t="s">
        <v>596</v>
      </c>
      <c r="N38" t="s">
        <v>23</v>
      </c>
      <c r="O38" t="s">
        <v>23</v>
      </c>
      <c r="P38" t="s">
        <v>23</v>
      </c>
      <c r="Q38" t="str">
        <f t="shared" si="3"/>
        <v>{ 37, 1, null, "Blade Rush", "Dash through enemies, slicing each in your path", 5, 10, 50, 7, (int)TargetType.AllEnemies, SkillType.MartialSkill.ToString(), (int)SkillCategory.Basic, (int)DamageType.Martial, null, null, null },</v>
      </c>
    </row>
    <row r="39" spans="1:17" x14ac:dyDescent="0.3">
      <c r="A39">
        <v>38</v>
      </c>
      <c r="B39">
        <v>1</v>
      </c>
      <c r="C39" t="s">
        <v>23</v>
      </c>
      <c r="D39" t="s">
        <v>889</v>
      </c>
      <c r="E39" t="s">
        <v>890</v>
      </c>
      <c r="F39" s="4">
        <f t="shared" si="4"/>
        <v>5</v>
      </c>
      <c r="G39" s="4">
        <f t="shared" si="5"/>
        <v>9</v>
      </c>
      <c r="H39" s="4">
        <v>45</v>
      </c>
      <c r="I39" s="4">
        <f t="shared" si="6"/>
        <v>6</v>
      </c>
      <c r="J39" t="s">
        <v>590</v>
      </c>
      <c r="K39" t="s">
        <v>811</v>
      </c>
      <c r="L39" t="s">
        <v>593</v>
      </c>
      <c r="M39" t="s">
        <v>596</v>
      </c>
      <c r="N39" t="s">
        <v>23</v>
      </c>
      <c r="O39" t="s">
        <v>23</v>
      </c>
      <c r="P39" t="s">
        <v>23</v>
      </c>
      <c r="Q39" t="str">
        <f t="shared" si="3"/>
        <v>{ 38, 1, null, "Punishing Blow", "A crushing attack", 5, 9, 45, 6, (int)TargetType.SingleEnemy, SkillType.MartialSkill.ToString(), (int)SkillCategory.Basic, (int)DamageType.Martial, null, null, null },</v>
      </c>
    </row>
    <row r="40" spans="1:17" x14ac:dyDescent="0.3">
      <c r="A40">
        <v>39</v>
      </c>
      <c r="B40">
        <v>2</v>
      </c>
      <c r="C40" t="s">
        <v>23</v>
      </c>
      <c r="D40" t="s">
        <v>891</v>
      </c>
      <c r="E40" t="s">
        <v>892</v>
      </c>
      <c r="F40" s="4">
        <f t="shared" si="4"/>
        <v>5</v>
      </c>
      <c r="G40" s="4">
        <f t="shared" si="5"/>
        <v>9</v>
      </c>
      <c r="H40" s="4">
        <v>45</v>
      </c>
      <c r="I40" s="4">
        <f t="shared" si="6"/>
        <v>6</v>
      </c>
      <c r="J40" t="s">
        <v>590</v>
      </c>
      <c r="K40" t="s">
        <v>811</v>
      </c>
      <c r="L40" t="s">
        <v>593</v>
      </c>
      <c r="M40" t="s">
        <v>596</v>
      </c>
      <c r="N40" t="s">
        <v>23</v>
      </c>
      <c r="O40" t="s">
        <v>23</v>
      </c>
      <c r="P40" t="s">
        <v>23</v>
      </c>
      <c r="Q40" t="str">
        <f t="shared" si="3"/>
        <v>{ 39, 2, null, "Savage Uppercut", "A brutal upward punch", 5, 9, 45, 6, (int)TargetType.SingleEnemy, SkillType.MartialSkill.ToString(), (int)SkillCategory.Basic, (int)DamageType.Martial, null, null, null },</v>
      </c>
    </row>
    <row r="41" spans="1:17" x14ac:dyDescent="0.3">
      <c r="A41">
        <v>40</v>
      </c>
      <c r="B41">
        <v>2</v>
      </c>
      <c r="C41" t="s">
        <v>23</v>
      </c>
      <c r="D41" t="s">
        <v>893</v>
      </c>
      <c r="E41" t="s">
        <v>894</v>
      </c>
      <c r="F41" s="4">
        <f t="shared" si="4"/>
        <v>5</v>
      </c>
      <c r="G41" s="4">
        <f t="shared" si="5"/>
        <v>10</v>
      </c>
      <c r="H41" s="4">
        <v>49</v>
      </c>
      <c r="I41" s="4">
        <f t="shared" si="6"/>
        <v>7</v>
      </c>
      <c r="J41" s="2" t="s">
        <v>590</v>
      </c>
      <c r="K41" t="s">
        <v>811</v>
      </c>
      <c r="L41" t="s">
        <v>593</v>
      </c>
      <c r="M41" t="s">
        <v>596</v>
      </c>
      <c r="N41" t="s">
        <v>23</v>
      </c>
      <c r="O41" t="s">
        <v>23</v>
      </c>
      <c r="P41" t="s">
        <v>23</v>
      </c>
      <c r="Q41" t="str">
        <f t="shared" si="3"/>
        <v>{ 40, 2, null, "Brutal Lunge", "Charge at a foe with reckless abandon.", 5, 10, 49, 7, (int)TargetType.SingleEnemy, SkillType.MartialSkill.ToString(), (int)SkillCategory.Basic, (int)DamageType.Martial, null, null, null },</v>
      </c>
    </row>
    <row r="42" spans="1:17" x14ac:dyDescent="0.3">
      <c r="A42">
        <v>41</v>
      </c>
      <c r="B42">
        <v>2</v>
      </c>
      <c r="C42" t="s">
        <v>23</v>
      </c>
      <c r="D42" t="s">
        <v>895</v>
      </c>
      <c r="E42" t="s">
        <v>896</v>
      </c>
      <c r="F42" s="4">
        <f t="shared" si="4"/>
        <v>5</v>
      </c>
      <c r="G42" s="4">
        <f t="shared" si="5"/>
        <v>11</v>
      </c>
      <c r="H42" s="4">
        <v>54</v>
      </c>
      <c r="I42" s="4">
        <f t="shared" si="6"/>
        <v>8</v>
      </c>
      <c r="J42" t="s">
        <v>590</v>
      </c>
      <c r="K42" t="s">
        <v>811</v>
      </c>
      <c r="L42" t="s">
        <v>593</v>
      </c>
      <c r="M42" t="s">
        <v>596</v>
      </c>
      <c r="N42" t="s">
        <v>23</v>
      </c>
      <c r="O42" t="s">
        <v>23</v>
      </c>
      <c r="P42" t="s">
        <v>23</v>
      </c>
      <c r="Q42" t="str">
        <f t="shared" si="3"/>
        <v>{ 41, 2, null, "Bonecrusher", "A heavy strike aimed at breaking bones and armor alike.", 5, 11, 54, 8, (int)TargetType.SingleEnemy, SkillType.MartialSkill.ToString(), (int)SkillCategory.Basic, (int)DamageType.Martial, null, null, null },</v>
      </c>
    </row>
    <row r="43" spans="1:17" x14ac:dyDescent="0.3">
      <c r="A43">
        <v>42</v>
      </c>
      <c r="B43">
        <v>3</v>
      </c>
      <c r="C43" t="s">
        <v>23</v>
      </c>
      <c r="D43" t="s">
        <v>897</v>
      </c>
      <c r="E43" t="s">
        <v>898</v>
      </c>
      <c r="F43" s="4">
        <f t="shared" si="4"/>
        <v>4</v>
      </c>
      <c r="G43" s="4">
        <f t="shared" si="5"/>
        <v>8</v>
      </c>
      <c r="H43" s="4">
        <v>40</v>
      </c>
      <c r="I43" s="4">
        <f t="shared" si="6"/>
        <v>6</v>
      </c>
      <c r="J43" t="s">
        <v>591</v>
      </c>
      <c r="K43" t="s">
        <v>811</v>
      </c>
      <c r="L43" t="s">
        <v>593</v>
      </c>
      <c r="M43" t="s">
        <v>596</v>
      </c>
      <c r="N43" t="s">
        <v>23</v>
      </c>
      <c r="O43" t="s">
        <v>23</v>
      </c>
      <c r="P43" t="s">
        <v>23</v>
      </c>
      <c r="Q43" t="str">
        <f t="shared" si="3"/>
        <v>{ 42, 3, null, "Fan of Knives", "Throw of flurry of knives in all directions. Where did they even come from?", 4, 8, 40, 6, (int)TargetType.AllEnemies, SkillType.MartialSkill.ToString(), (int)SkillCategory.Basic, (int)DamageType.Martial, null, null, null },</v>
      </c>
    </row>
    <row r="44" spans="1:17" x14ac:dyDescent="0.3">
      <c r="A44">
        <v>43</v>
      </c>
      <c r="B44">
        <v>3</v>
      </c>
      <c r="C44" t="s">
        <v>23</v>
      </c>
      <c r="D44" t="s">
        <v>899</v>
      </c>
      <c r="E44" t="s">
        <v>900</v>
      </c>
      <c r="F44" s="4">
        <f t="shared" si="4"/>
        <v>5</v>
      </c>
      <c r="G44" s="4">
        <f t="shared" si="5"/>
        <v>9</v>
      </c>
      <c r="H44" s="4">
        <v>45</v>
      </c>
      <c r="I44" s="4">
        <f t="shared" si="6"/>
        <v>6</v>
      </c>
      <c r="J44" t="s">
        <v>590</v>
      </c>
      <c r="K44" t="s">
        <v>811</v>
      </c>
      <c r="L44" t="s">
        <v>593</v>
      </c>
      <c r="M44" t="s">
        <v>596</v>
      </c>
      <c r="N44" t="s">
        <v>23</v>
      </c>
      <c r="O44" t="s">
        <v>23</v>
      </c>
      <c r="P44" t="s">
        <v>23</v>
      </c>
      <c r="Q44" t="str">
        <f t="shared" si="3"/>
        <v>{ 43, 3, null, "Bleeding Strike", "Target a spot that's going to hurt. A lot.", 5, 9, 45, 6, (int)TargetType.SingleEnemy, SkillType.MartialSkill.ToString(), (int)SkillCategory.Basic, (int)DamageType.Martial, null, null, null },</v>
      </c>
    </row>
    <row r="45" spans="1:17" x14ac:dyDescent="0.3">
      <c r="A45">
        <v>44</v>
      </c>
      <c r="B45">
        <v>3</v>
      </c>
      <c r="C45" t="s">
        <v>23</v>
      </c>
      <c r="D45" t="s">
        <v>901</v>
      </c>
      <c r="E45" t="s">
        <v>902</v>
      </c>
      <c r="F45" s="4">
        <f t="shared" si="4"/>
        <v>6</v>
      </c>
      <c r="G45" s="4">
        <f t="shared" si="5"/>
        <v>11</v>
      </c>
      <c r="H45" s="4">
        <v>55</v>
      </c>
      <c r="I45" s="4">
        <f t="shared" si="6"/>
        <v>8</v>
      </c>
      <c r="J45" s="2" t="s">
        <v>590</v>
      </c>
      <c r="K45" t="s">
        <v>811</v>
      </c>
      <c r="L45" t="s">
        <v>593</v>
      </c>
      <c r="M45" t="s">
        <v>596</v>
      </c>
      <c r="N45" t="s">
        <v>23</v>
      </c>
      <c r="O45" t="s">
        <v>23</v>
      </c>
      <c r="P45" t="s">
        <v>23</v>
      </c>
      <c r="Q45" t="str">
        <f t="shared" si="3"/>
        <v>{ 44, 3, null, "Ambush", "Leap with surprising agility to surprise your foes.", 6, 11, 55, 8, (int)TargetType.SingleEnemy, SkillType.MartialSkill.ToString(), (int)SkillCategory.Basic, (int)DamageType.Martial, null, null, null },</v>
      </c>
    </row>
    <row r="46" spans="1:17" x14ac:dyDescent="0.3">
      <c r="A46">
        <v>45</v>
      </c>
      <c r="B46">
        <v>4</v>
      </c>
      <c r="C46" t="s">
        <v>23</v>
      </c>
      <c r="D46" t="s">
        <v>903</v>
      </c>
      <c r="E46" t="s">
        <v>904</v>
      </c>
      <c r="F46" s="4">
        <f t="shared" si="4"/>
        <v>5</v>
      </c>
      <c r="G46" s="4">
        <f t="shared" si="5"/>
        <v>10</v>
      </c>
      <c r="H46" s="4">
        <v>50</v>
      </c>
      <c r="I46" s="4">
        <f t="shared" si="6"/>
        <v>7</v>
      </c>
      <c r="J46" t="s">
        <v>591</v>
      </c>
      <c r="K46" t="s">
        <v>812</v>
      </c>
      <c r="L46" t="s">
        <v>593</v>
      </c>
      <c r="M46" t="s">
        <v>597</v>
      </c>
      <c r="N46" t="s">
        <v>23</v>
      </c>
      <c r="O46" t="s">
        <v>23</v>
      </c>
      <c r="P46" t="s">
        <v>23</v>
      </c>
      <c r="Q46" t="str">
        <f t="shared" si="3"/>
        <v>{ 45, 4, null, "Chain Lightning", "Lightning arcs through all enemies", 5, 10, 50, 7, (int)TargetType.AllEnemies, SkillType.MagicSkill.ToString(), (int)SkillCategory.Basic, (int)DamageType.Magical, null, null, null },</v>
      </c>
    </row>
    <row r="47" spans="1:17" x14ac:dyDescent="0.3">
      <c r="A47">
        <v>46</v>
      </c>
      <c r="B47">
        <v>4</v>
      </c>
      <c r="C47" t="s">
        <v>23</v>
      </c>
      <c r="D47" t="s">
        <v>613</v>
      </c>
      <c r="E47" t="s">
        <v>905</v>
      </c>
      <c r="F47" s="4">
        <f t="shared" si="4"/>
        <v>4</v>
      </c>
      <c r="G47" s="4">
        <f t="shared" si="5"/>
        <v>8</v>
      </c>
      <c r="H47" s="4">
        <v>40</v>
      </c>
      <c r="I47" s="4">
        <f t="shared" si="6"/>
        <v>6</v>
      </c>
      <c r="J47" t="s">
        <v>590</v>
      </c>
      <c r="K47" t="s">
        <v>812</v>
      </c>
      <c r="L47" t="s">
        <v>593</v>
      </c>
      <c r="M47" t="s">
        <v>597</v>
      </c>
      <c r="N47" t="s">
        <v>23</v>
      </c>
      <c r="O47" t="s">
        <v>23</v>
      </c>
      <c r="P47" t="s">
        <v>23</v>
      </c>
      <c r="Q47" t="str">
        <f t="shared" si="3"/>
        <v>{ 46, 4, null, "Frostbite", "Ice creeps over an enemy", 4, 8, 40, 6, (int)TargetType.SingleEnemy, SkillType.MagicSkill.ToString(), (int)SkillCategory.Basic, (int)DamageType.Magical, null, null, null },</v>
      </c>
    </row>
    <row r="48" spans="1:17" x14ac:dyDescent="0.3">
      <c r="A48">
        <v>47</v>
      </c>
      <c r="B48">
        <v>4</v>
      </c>
      <c r="C48" t="s">
        <v>23</v>
      </c>
      <c r="D48" t="s">
        <v>906</v>
      </c>
      <c r="E48" t="s">
        <v>907</v>
      </c>
      <c r="F48" s="4">
        <f t="shared" si="4"/>
        <v>5</v>
      </c>
      <c r="G48" s="4">
        <f t="shared" si="5"/>
        <v>9</v>
      </c>
      <c r="H48" s="4">
        <v>45</v>
      </c>
      <c r="I48" s="4">
        <f t="shared" si="6"/>
        <v>6</v>
      </c>
      <c r="J48" t="s">
        <v>591</v>
      </c>
      <c r="K48" t="s">
        <v>812</v>
      </c>
      <c r="L48" t="s">
        <v>593</v>
      </c>
      <c r="M48" t="s">
        <v>597</v>
      </c>
      <c r="N48" t="s">
        <v>23</v>
      </c>
      <c r="O48" t="s">
        <v>23</v>
      </c>
      <c r="P48" t="s">
        <v>23</v>
      </c>
      <c r="Q48" t="str">
        <f t="shared" si="3"/>
        <v>{ 47, 4, null, "Arcane Detonation", "Create an arcane explosion", 5, 9, 45, 6, (int)TargetType.AllEnemies, SkillType.MagicSkill.ToString(), (int)SkillCategory.Basic, (int)DamageType.Magical, null, null, null },</v>
      </c>
    </row>
    <row r="49" spans="1:17" x14ac:dyDescent="0.3">
      <c r="A49">
        <v>48</v>
      </c>
      <c r="B49">
        <v>5</v>
      </c>
      <c r="C49" t="s">
        <v>23</v>
      </c>
      <c r="D49" t="s">
        <v>908</v>
      </c>
      <c r="E49" t="s">
        <v>909</v>
      </c>
      <c r="F49" s="4">
        <f t="shared" si="4"/>
        <v>5</v>
      </c>
      <c r="G49" s="4">
        <f t="shared" si="5"/>
        <v>9</v>
      </c>
      <c r="H49" s="4">
        <v>45</v>
      </c>
      <c r="I49" s="4">
        <f t="shared" si="6"/>
        <v>6</v>
      </c>
      <c r="J49" t="s">
        <v>591</v>
      </c>
      <c r="K49" t="s">
        <v>812</v>
      </c>
      <c r="L49" t="s">
        <v>593</v>
      </c>
      <c r="M49" t="s">
        <v>597</v>
      </c>
      <c r="N49" t="s">
        <v>23</v>
      </c>
      <c r="O49" t="s">
        <v>23</v>
      </c>
      <c r="P49" t="s">
        <v>23</v>
      </c>
      <c r="Q49" t="str">
        <f t="shared" si="3"/>
        <v>{ 48, 5, null, "Judgment Flame", "A holy fire that burns all enemies", 5, 9, 45, 6, (int)TargetType.AllEnemies, SkillType.MagicSkill.ToString(), (int)SkillCategory.Basic, (int)DamageType.Magical, null, null, null },</v>
      </c>
    </row>
    <row r="50" spans="1:17" x14ac:dyDescent="0.3">
      <c r="A50">
        <v>49</v>
      </c>
      <c r="B50">
        <v>5</v>
      </c>
      <c r="C50" t="s">
        <v>23</v>
      </c>
      <c r="D50" t="s">
        <v>910</v>
      </c>
      <c r="E50" t="s">
        <v>911</v>
      </c>
      <c r="F50" s="4">
        <f t="shared" si="4"/>
        <v>6</v>
      </c>
      <c r="G50" s="4">
        <f t="shared" si="5"/>
        <v>11</v>
      </c>
      <c r="H50" s="4">
        <v>55</v>
      </c>
      <c r="I50" s="4">
        <f t="shared" si="6"/>
        <v>8</v>
      </c>
      <c r="J50" s="2" t="s">
        <v>590</v>
      </c>
      <c r="K50" t="s">
        <v>812</v>
      </c>
      <c r="L50" t="s">
        <v>593</v>
      </c>
      <c r="M50" t="s">
        <v>597</v>
      </c>
      <c r="N50" t="s">
        <v>23</v>
      </c>
      <c r="O50" t="s">
        <v>23</v>
      </c>
      <c r="P50" t="s">
        <v>23</v>
      </c>
      <c r="Q50" t="str">
        <f t="shared" si="3"/>
        <v>{ 49, 5, null, "Heaven's Hammer", "A divine hammer to crush a foe", 6, 11, 55, 8, (int)TargetType.SingleEnemy, SkillType.MagicSkill.ToString(), (int)SkillCategory.Basic, (int)DamageType.Magical, null, null, null },</v>
      </c>
    </row>
    <row r="51" spans="1:17" x14ac:dyDescent="0.3">
      <c r="A51">
        <v>50</v>
      </c>
      <c r="B51">
        <v>5</v>
      </c>
      <c r="C51" t="s">
        <v>23</v>
      </c>
      <c r="D51" t="s">
        <v>912</v>
      </c>
      <c r="E51" t="s">
        <v>913</v>
      </c>
      <c r="F51" s="4">
        <f t="shared" si="4"/>
        <v>5</v>
      </c>
      <c r="G51" s="4">
        <f t="shared" si="5"/>
        <v>10</v>
      </c>
      <c r="H51" s="4">
        <v>50</v>
      </c>
      <c r="I51" s="4">
        <f t="shared" si="6"/>
        <v>7</v>
      </c>
      <c r="J51" t="s">
        <v>591</v>
      </c>
      <c r="K51" t="s">
        <v>812</v>
      </c>
      <c r="L51" t="s">
        <v>593</v>
      </c>
      <c r="M51" t="s">
        <v>597</v>
      </c>
      <c r="N51" t="s">
        <v>23</v>
      </c>
      <c r="O51" t="s">
        <v>23</v>
      </c>
      <c r="P51" t="s">
        <v>23</v>
      </c>
      <c r="Q51" t="str">
        <f t="shared" si="3"/>
        <v>{ 50, 5, null, "Blinding Radiance", "Divine light blinds the room. Wear sunglasses next time.", 5, 10, 50, 7, (int)TargetType.AllEnemies, SkillType.MagicSkill.ToString(), (int)SkillCategory.Basic, (int)DamageType.Magical, null, null, null },</v>
      </c>
    </row>
    <row r="52" spans="1:17" x14ac:dyDescent="0.3">
      <c r="A52">
        <v>51</v>
      </c>
      <c r="B52">
        <v>1</v>
      </c>
      <c r="C52" t="s">
        <v>23</v>
      </c>
      <c r="D52" s="2" t="s">
        <v>914</v>
      </c>
      <c r="E52" s="2" t="s">
        <v>915</v>
      </c>
      <c r="F52" s="4">
        <f t="shared" si="4"/>
        <v>7</v>
      </c>
      <c r="G52" s="4">
        <f t="shared" si="5"/>
        <v>14</v>
      </c>
      <c r="H52" s="5">
        <v>70</v>
      </c>
      <c r="I52" s="4">
        <f t="shared" si="6"/>
        <v>10</v>
      </c>
      <c r="J52" s="2" t="s">
        <v>591</v>
      </c>
      <c r="K52" t="s">
        <v>811</v>
      </c>
      <c r="L52" t="s">
        <v>593</v>
      </c>
      <c r="M52" t="s">
        <v>596</v>
      </c>
      <c r="N52" t="s">
        <v>23</v>
      </c>
      <c r="O52" t="s">
        <v>23</v>
      </c>
      <c r="P52" t="s">
        <v>23</v>
      </c>
      <c r="Q52" t="str">
        <f t="shared" si="3"/>
        <v>{ 51, 1, null, "Titan Cleave", "Deliver a devastating wide swing that shatters defenses.", 7, 14, 70, 10, (int)TargetType.AllEnemies, SkillType.MartialSkill.ToString(), (int)SkillCategory.Basic, (int)DamageType.Martial, null, null, null },</v>
      </c>
    </row>
    <row r="53" spans="1:17" x14ac:dyDescent="0.3">
      <c r="A53">
        <v>52</v>
      </c>
      <c r="B53">
        <v>1</v>
      </c>
      <c r="C53" t="s">
        <v>23</v>
      </c>
      <c r="D53" s="2" t="s">
        <v>916</v>
      </c>
      <c r="E53" s="2" t="s">
        <v>917</v>
      </c>
      <c r="F53" s="4">
        <f t="shared" si="4"/>
        <v>8</v>
      </c>
      <c r="G53" s="4">
        <f t="shared" si="5"/>
        <v>15</v>
      </c>
      <c r="H53" s="5">
        <v>75</v>
      </c>
      <c r="I53" s="4">
        <f t="shared" si="6"/>
        <v>11</v>
      </c>
      <c r="J53" s="2" t="s">
        <v>590</v>
      </c>
      <c r="K53" t="s">
        <v>811</v>
      </c>
      <c r="L53" t="s">
        <v>593</v>
      </c>
      <c r="M53" t="s">
        <v>596</v>
      </c>
      <c r="N53" t="s">
        <v>23</v>
      </c>
      <c r="O53" t="s">
        <v>23</v>
      </c>
      <c r="P53" t="s">
        <v>23</v>
      </c>
      <c r="Q53" t="str">
        <f t="shared" si="3"/>
        <v>{ 52, 1, null, "Executioner’s Strike", "A brutal blow aimed to finish weakened foes.", 8, 15, 75, 11, (int)TargetType.SingleEnemy, SkillType.MartialSkill.ToString(), (int)SkillCategory.Basic, (int)DamageType.Martial, null, null, null },</v>
      </c>
    </row>
    <row r="54" spans="1:17" x14ac:dyDescent="0.3">
      <c r="A54">
        <v>53</v>
      </c>
      <c r="B54">
        <v>1</v>
      </c>
      <c r="C54" t="s">
        <v>23</v>
      </c>
      <c r="D54" s="2" t="s">
        <v>918</v>
      </c>
      <c r="E54" s="2" t="s">
        <v>919</v>
      </c>
      <c r="F54" s="4">
        <f>MAX(1, MROUND(H54 / 2, 1))</f>
        <v>4</v>
      </c>
      <c r="G54" s="4">
        <f>MAX(2, H54)</f>
        <v>7</v>
      </c>
      <c r="H54" s="5">
        <v>7</v>
      </c>
      <c r="I54" s="4">
        <f>MAX(3, MROUND(H54 * 1.3, 1))</f>
        <v>9</v>
      </c>
      <c r="J54" s="2" t="s">
        <v>592</v>
      </c>
      <c r="K54" t="s">
        <v>814</v>
      </c>
      <c r="L54" t="s">
        <v>595</v>
      </c>
      <c r="M54" t="s">
        <v>23</v>
      </c>
      <c r="N54">
        <f>MIN(5, MROUND(H54 / 2, 1))</f>
        <v>4</v>
      </c>
      <c r="O54" t="s">
        <v>599</v>
      </c>
      <c r="P54" t="s">
        <v>605</v>
      </c>
      <c r="Q54" t="str">
        <f t="shared" si="3"/>
        <v>{ 53, 1, null, "Warrior’s Cry", "Let out a mighty roar, boosting your Attack.", 4, 7, 7, 9, (int)TargetType.Self, SkillType.SupportSkill.ToString(), (int)SkillCategory.Support, null, 4, (int)StatType.Attack, (int)SupportEffectType.Boost },</v>
      </c>
    </row>
    <row r="55" spans="1:17" x14ac:dyDescent="0.3">
      <c r="A55">
        <v>54</v>
      </c>
      <c r="B55">
        <v>1</v>
      </c>
      <c r="C55" t="s">
        <v>23</v>
      </c>
      <c r="D55" s="2" t="s">
        <v>920</v>
      </c>
      <c r="E55" s="2" t="s">
        <v>921</v>
      </c>
      <c r="F55" s="4">
        <f>MAX(1, MROUND(H55 / 2, 1))</f>
        <v>5</v>
      </c>
      <c r="G55" s="4">
        <f>MAX(2, H55)</f>
        <v>9</v>
      </c>
      <c r="H55" s="5">
        <v>9</v>
      </c>
      <c r="I55" s="4">
        <f>MAX(3, MROUND(H55 * 1.3, 1))</f>
        <v>12</v>
      </c>
      <c r="J55" s="2" t="s">
        <v>590</v>
      </c>
      <c r="K55" t="s">
        <v>814</v>
      </c>
      <c r="L55" t="s">
        <v>595</v>
      </c>
      <c r="M55" t="s">
        <v>23</v>
      </c>
      <c r="N55">
        <f>MIN(5, MROUND(H55 / 2, 1))</f>
        <v>5</v>
      </c>
      <c r="O55" t="s">
        <v>599</v>
      </c>
      <c r="P55" t="s">
        <v>606</v>
      </c>
      <c r="Q55" t="str">
        <f t="shared" si="3"/>
        <v>{ 54, 1, null, "Threatening Stance", "Reduce enemy Attack with an intimidating posture.", 5, 9, 9, 12, (int)TargetType.SingleEnemy, SkillType.SupportSkill.ToString(), (int)SkillCategory.Support, null, 5, (int)StatType.Attack, (int)SupportEffectType.Reduce },</v>
      </c>
    </row>
    <row r="56" spans="1:17" x14ac:dyDescent="0.3">
      <c r="A56">
        <v>55</v>
      </c>
      <c r="B56">
        <v>2</v>
      </c>
      <c r="C56" t="s">
        <v>23</v>
      </c>
      <c r="D56" s="2" t="s">
        <v>922</v>
      </c>
      <c r="E56" s="2" t="s">
        <v>923</v>
      </c>
      <c r="F56" s="4">
        <f>MAX(1, MROUND(H56 / 10, 1))</f>
        <v>8</v>
      </c>
      <c r="G56" s="4">
        <f>MAX(3, MROUND(H56 / 5, 1))</f>
        <v>15</v>
      </c>
      <c r="H56" s="5">
        <v>75</v>
      </c>
      <c r="I56" s="4">
        <f>MAX(3, MROUND(H56 / 7, 1))</f>
        <v>11</v>
      </c>
      <c r="J56" s="2" t="s">
        <v>591</v>
      </c>
      <c r="K56" t="s">
        <v>811</v>
      </c>
      <c r="L56" t="s">
        <v>593</v>
      </c>
      <c r="M56" t="s">
        <v>596</v>
      </c>
      <c r="N56" t="s">
        <v>23</v>
      </c>
      <c r="O56" t="s">
        <v>23</v>
      </c>
      <c r="P56" t="s">
        <v>23</v>
      </c>
      <c r="Q56" t="str">
        <f t="shared" si="3"/>
        <v>{ 55, 2, null, "Bonequake Slam", "Crush the ground and crack bones with raw force.", 8, 15, 75, 11, (int)TargetType.AllEnemies, SkillType.MartialSkill.ToString(), (int)SkillCategory.Basic, (int)DamageType.Martial, null, null, null },</v>
      </c>
    </row>
    <row r="57" spans="1:17" x14ac:dyDescent="0.3">
      <c r="A57">
        <v>56</v>
      </c>
      <c r="B57">
        <v>2</v>
      </c>
      <c r="C57" t="s">
        <v>23</v>
      </c>
      <c r="D57" s="2" t="s">
        <v>924</v>
      </c>
      <c r="E57" s="2" t="s">
        <v>925</v>
      </c>
      <c r="F57" s="4">
        <f>MAX(1, MROUND(H57 / 10, 1))</f>
        <v>7</v>
      </c>
      <c r="G57" s="4">
        <f>MAX(3, MROUND(H57 / 5, 1))</f>
        <v>13</v>
      </c>
      <c r="H57" s="5">
        <v>65</v>
      </c>
      <c r="I57" s="4">
        <f>MAX(3, MROUND(H57 / 7, 1))</f>
        <v>9</v>
      </c>
      <c r="J57" s="2" t="s">
        <v>590</v>
      </c>
      <c r="K57" t="s">
        <v>811</v>
      </c>
      <c r="L57" t="s">
        <v>593</v>
      </c>
      <c r="M57" t="s">
        <v>596</v>
      </c>
      <c r="N57" t="s">
        <v>23</v>
      </c>
      <c r="O57" t="s">
        <v>23</v>
      </c>
      <c r="P57" t="s">
        <v>23</v>
      </c>
      <c r="Q57" t="str">
        <f t="shared" si="3"/>
        <v>{ 56, 2, null, "Fury Breaker", "Focus all your strength into a single armor-breaking punch.", 7, 13, 65, 9, (int)TargetType.SingleEnemy, SkillType.MartialSkill.ToString(), (int)SkillCategory.Basic, (int)DamageType.Martial, null, null, null },</v>
      </c>
    </row>
    <row r="58" spans="1:17" x14ac:dyDescent="0.3">
      <c r="A58">
        <v>57</v>
      </c>
      <c r="B58">
        <v>2</v>
      </c>
      <c r="C58" t="s">
        <v>23</v>
      </c>
      <c r="D58" s="2" t="s">
        <v>926</v>
      </c>
      <c r="E58" s="2" t="s">
        <v>927</v>
      </c>
      <c r="F58" s="4">
        <f>MAX(1, MROUND(H58 / 2, 1))</f>
        <v>4</v>
      </c>
      <c r="G58" s="4">
        <f>MAX(2, H58)</f>
        <v>7</v>
      </c>
      <c r="H58" s="5">
        <v>7</v>
      </c>
      <c r="I58" s="4">
        <f>MAX(3, MROUND(H58 * 1.3, 1))</f>
        <v>9</v>
      </c>
      <c r="J58" s="2" t="s">
        <v>592</v>
      </c>
      <c r="K58" t="s">
        <v>814</v>
      </c>
      <c r="L58" t="s">
        <v>595</v>
      </c>
      <c r="M58" t="s">
        <v>23</v>
      </c>
      <c r="N58">
        <f>MIN(5, MROUND(H58 / 2, 1))</f>
        <v>4</v>
      </c>
      <c r="O58" t="s">
        <v>603</v>
      </c>
      <c r="P58" t="s">
        <v>605</v>
      </c>
      <c r="Q58" t="str">
        <f t="shared" si="3"/>
        <v>{ 57, 2, null, "Iron Skin", "Harden your body, greatly boosting your Defense.", 4, 7, 7, 9, (int)TargetType.Self, SkillType.SupportSkill.ToString(), (int)SkillCategory.Support, null, 4, (int)StatType.Defense, (int)SupportEffectType.Boost },</v>
      </c>
    </row>
    <row r="59" spans="1:17" x14ac:dyDescent="0.3">
      <c r="A59">
        <v>58</v>
      </c>
      <c r="B59">
        <v>2</v>
      </c>
      <c r="C59" t="s">
        <v>23</v>
      </c>
      <c r="D59" s="2" t="s">
        <v>928</v>
      </c>
      <c r="E59" s="2" t="s">
        <v>929</v>
      </c>
      <c r="F59" s="4">
        <f>MAX(1, MROUND(H59 / 2, 1))</f>
        <v>5</v>
      </c>
      <c r="G59" s="4">
        <f>MAX(2, H59)</f>
        <v>9</v>
      </c>
      <c r="H59" s="5">
        <v>9</v>
      </c>
      <c r="I59" s="4">
        <f>MAX(3, MROUND(H59 * 1.3, 1))</f>
        <v>12</v>
      </c>
      <c r="J59" s="2" t="s">
        <v>590</v>
      </c>
      <c r="K59" t="s">
        <v>814</v>
      </c>
      <c r="L59" t="s">
        <v>595</v>
      </c>
      <c r="M59" t="s">
        <v>23</v>
      </c>
      <c r="N59">
        <f>MIN(5, MROUND(H59 / 2, 1))</f>
        <v>5</v>
      </c>
      <c r="O59" t="s">
        <v>600</v>
      </c>
      <c r="P59" t="s">
        <v>606</v>
      </c>
      <c r="Q59" t="str">
        <f t="shared" si="3"/>
        <v>{ 58, 2, null, "Staggering Roar", "A guttural yell that weakens enemy Speed.", 5, 9, 9, 12, (int)TargetType.SingleEnemy, SkillType.SupportSkill.ToString(), (int)SkillCategory.Support, null, 5, (int)StatType.Speed, (int)SupportEffectType.Reduce },</v>
      </c>
    </row>
    <row r="60" spans="1:17" x14ac:dyDescent="0.3">
      <c r="A60">
        <v>59</v>
      </c>
      <c r="B60">
        <v>3</v>
      </c>
      <c r="C60" t="s">
        <v>23</v>
      </c>
      <c r="D60" s="2" t="s">
        <v>930</v>
      </c>
      <c r="E60" s="2" t="s">
        <v>931</v>
      </c>
      <c r="F60" s="4">
        <f>MAX(1, MROUND(H60 / 10, 1))</f>
        <v>6</v>
      </c>
      <c r="G60" s="4">
        <f>MAX(3, MROUND(H60 / 5, 1))</f>
        <v>12</v>
      </c>
      <c r="H60" s="5">
        <v>60</v>
      </c>
      <c r="I60" s="4">
        <f>MAX(3, MROUND(H60 / 7, 1))</f>
        <v>9</v>
      </c>
      <c r="J60" s="2" t="s">
        <v>591</v>
      </c>
      <c r="K60" t="s">
        <v>811</v>
      </c>
      <c r="L60" t="s">
        <v>593</v>
      </c>
      <c r="M60" t="s">
        <v>596</v>
      </c>
      <c r="N60" t="s">
        <v>23</v>
      </c>
      <c r="O60" t="s">
        <v>23</v>
      </c>
      <c r="P60" t="s">
        <v>23</v>
      </c>
      <c r="Q60" t="str">
        <f t="shared" si="3"/>
        <v>{ 59, 3, null, "Death Blossom", "Spin through enemies, blades flying like petals.", 6, 12, 60, 9, (int)TargetType.AllEnemies, SkillType.MartialSkill.ToString(), (int)SkillCategory.Basic, (int)DamageType.Martial, null, null, null },</v>
      </c>
    </row>
    <row r="61" spans="1:17" x14ac:dyDescent="0.3">
      <c r="A61">
        <v>60</v>
      </c>
      <c r="B61">
        <v>3</v>
      </c>
      <c r="C61" t="s">
        <v>23</v>
      </c>
      <c r="D61" s="2" t="s">
        <v>932</v>
      </c>
      <c r="E61" s="2" t="s">
        <v>933</v>
      </c>
      <c r="F61" s="4">
        <f>MAX(1, MROUND(H61 / 10, 1))</f>
        <v>7</v>
      </c>
      <c r="G61" s="4">
        <f>MAX(3, MROUND(H61 / 5, 1))</f>
        <v>14</v>
      </c>
      <c r="H61" s="5">
        <v>70</v>
      </c>
      <c r="I61" s="4">
        <f>MAX(3, MROUND(H61 / 7, 1))</f>
        <v>10</v>
      </c>
      <c r="J61" s="2" t="s">
        <v>590</v>
      </c>
      <c r="K61" t="s">
        <v>811</v>
      </c>
      <c r="L61" t="s">
        <v>593</v>
      </c>
      <c r="M61" t="s">
        <v>596</v>
      </c>
      <c r="N61" t="s">
        <v>23</v>
      </c>
      <c r="O61" t="s">
        <v>23</v>
      </c>
      <c r="P61" t="s">
        <v>23</v>
      </c>
      <c r="Q61" t="str">
        <f t="shared" si="3"/>
        <v>{ 60, 3, null, "Throatpiercer", "A ruthless critical strike aimed at vital spots.", 7, 14, 70, 10, (int)TargetType.SingleEnemy, SkillType.MartialSkill.ToString(), (int)SkillCategory.Basic, (int)DamageType.Martial, null, null, null },</v>
      </c>
    </row>
    <row r="62" spans="1:17" x14ac:dyDescent="0.3">
      <c r="A62">
        <v>61</v>
      </c>
      <c r="B62">
        <v>3</v>
      </c>
      <c r="C62" t="s">
        <v>23</v>
      </c>
      <c r="D62" s="2" t="s">
        <v>934</v>
      </c>
      <c r="E62" s="2" t="s">
        <v>935</v>
      </c>
      <c r="F62" s="4">
        <f>MAX(1, MROUND(H62 / 2, 1))</f>
        <v>4</v>
      </c>
      <c r="G62" s="4">
        <f>MAX(2, H62)</f>
        <v>7</v>
      </c>
      <c r="H62" s="5">
        <v>7</v>
      </c>
      <c r="I62" s="4">
        <f>MAX(3, MROUND(H62 * 1.3, 1))</f>
        <v>9</v>
      </c>
      <c r="J62" s="2" t="s">
        <v>592</v>
      </c>
      <c r="K62" t="s">
        <v>814</v>
      </c>
      <c r="L62" t="s">
        <v>595</v>
      </c>
      <c r="M62" t="s">
        <v>23</v>
      </c>
      <c r="N62">
        <f>MIN(5, MROUND(H62 / 2, 1))</f>
        <v>4</v>
      </c>
      <c r="O62" t="s">
        <v>600</v>
      </c>
      <c r="P62" t="s">
        <v>605</v>
      </c>
      <c r="Q62" t="str">
        <f t="shared" si="3"/>
        <v>{ 61, 3, null, "Adrenaline Surge", "Focus your energy to increase Speed sharply.", 4, 7, 7, 9, (int)TargetType.Self, SkillType.SupportSkill.ToString(), (int)SkillCategory.Support, null, 4, (int)StatType.Speed, (int)SupportEffectType.Boost },</v>
      </c>
    </row>
    <row r="63" spans="1:17" x14ac:dyDescent="0.3">
      <c r="A63">
        <v>62</v>
      </c>
      <c r="B63">
        <v>3</v>
      </c>
      <c r="C63" t="s">
        <v>23</v>
      </c>
      <c r="D63" s="2" t="s">
        <v>936</v>
      </c>
      <c r="E63" s="2" t="s">
        <v>937</v>
      </c>
      <c r="F63" s="4">
        <f>MAX(1, MROUND(H63 / 2, 1))</f>
        <v>5</v>
      </c>
      <c r="G63" s="4">
        <f>MAX(2, H63)</f>
        <v>9</v>
      </c>
      <c r="H63" s="5">
        <v>9</v>
      </c>
      <c r="I63" s="4">
        <f>MAX(3, MROUND(H63 * 1.3, 1))</f>
        <v>12</v>
      </c>
      <c r="J63" s="2" t="s">
        <v>590</v>
      </c>
      <c r="K63" t="s">
        <v>814</v>
      </c>
      <c r="L63" t="s">
        <v>595</v>
      </c>
      <c r="M63" t="s">
        <v>23</v>
      </c>
      <c r="N63">
        <f>MIN(5, MROUND(H63 / 2, 1))</f>
        <v>5</v>
      </c>
      <c r="O63" t="s">
        <v>600</v>
      </c>
      <c r="P63" t="s">
        <v>606</v>
      </c>
      <c r="Q63" t="str">
        <f t="shared" si="3"/>
        <v>{ 62, 3, null, "Crippling Poison", "Coat your blades in poison that lowers enemy’s Speed.", 5, 9, 9, 12, (int)TargetType.SingleEnemy, SkillType.SupportSkill.ToString(), (int)SkillCategory.Support, null, 5, (int)StatType.Speed, (int)SupportEffectType.Reduce },</v>
      </c>
    </row>
    <row r="64" spans="1:17" x14ac:dyDescent="0.3">
      <c r="A64">
        <v>63</v>
      </c>
      <c r="B64">
        <v>4</v>
      </c>
      <c r="C64" t="s">
        <v>23</v>
      </c>
      <c r="D64" s="2" t="s">
        <v>938</v>
      </c>
      <c r="E64" s="2" t="s">
        <v>939</v>
      </c>
      <c r="F64" s="4">
        <f>MAX(1, MROUND(H64 / 10, 1))</f>
        <v>7</v>
      </c>
      <c r="G64" s="4">
        <f>MAX(3, MROUND(H64 / 5, 1))</f>
        <v>14</v>
      </c>
      <c r="H64" s="5">
        <v>70</v>
      </c>
      <c r="I64" s="4">
        <f>MAX(3, MROUND(H64 / 7, 1))</f>
        <v>10</v>
      </c>
      <c r="J64" s="2" t="s">
        <v>590</v>
      </c>
      <c r="K64" t="s">
        <v>812</v>
      </c>
      <c r="L64" t="s">
        <v>593</v>
      </c>
      <c r="M64" t="s">
        <v>597</v>
      </c>
      <c r="N64" t="s">
        <v>23</v>
      </c>
      <c r="O64" t="s">
        <v>23</v>
      </c>
      <c r="P64" t="s">
        <v>23</v>
      </c>
      <c r="Q64" t="str">
        <f t="shared" si="3"/>
        <v>{ 63, 4, null, "Cataclysm Ray", "Unleash a focused magical beam of destruction.", 7, 14, 70, 10, (int)TargetType.SingleEnemy, SkillType.MagicSkill.ToString(), (int)SkillCategory.Basic, (int)DamageType.Magical, null, null, null },</v>
      </c>
    </row>
    <row r="65" spans="1:17" x14ac:dyDescent="0.3">
      <c r="A65">
        <v>64</v>
      </c>
      <c r="B65">
        <v>4</v>
      </c>
      <c r="C65" t="s">
        <v>23</v>
      </c>
      <c r="D65" s="2" t="s">
        <v>940</v>
      </c>
      <c r="E65" s="2" t="s">
        <v>941</v>
      </c>
      <c r="F65" s="4">
        <f>MAX(1, MROUND(H65 / 10, 1))</f>
        <v>7</v>
      </c>
      <c r="G65" s="4">
        <f>MAX(3, MROUND(H65 / 5, 1))</f>
        <v>13</v>
      </c>
      <c r="H65" s="5">
        <v>65</v>
      </c>
      <c r="I65" s="4">
        <f>MAX(3, MROUND(H65 / 7, 1))</f>
        <v>9</v>
      </c>
      <c r="J65" s="2" t="s">
        <v>591</v>
      </c>
      <c r="K65" t="s">
        <v>812</v>
      </c>
      <c r="L65" t="s">
        <v>593</v>
      </c>
      <c r="M65" t="s">
        <v>597</v>
      </c>
      <c r="N65" t="s">
        <v>23</v>
      </c>
      <c r="O65" t="s">
        <v>23</v>
      </c>
      <c r="P65" t="s">
        <v>23</v>
      </c>
      <c r="Q65" t="str">
        <f t="shared" si="3"/>
        <v>{ 64, 4, null, "Voidstorm", "Summon a chaotic storm of arcane energy.", 7, 13, 65, 9, (int)TargetType.AllEnemies, SkillType.MagicSkill.ToString(), (int)SkillCategory.Basic, (int)DamageType.Magical, null, null, null },</v>
      </c>
    </row>
    <row r="66" spans="1:17" x14ac:dyDescent="0.3">
      <c r="A66">
        <v>65</v>
      </c>
      <c r="B66">
        <v>4</v>
      </c>
      <c r="C66" t="s">
        <v>23</v>
      </c>
      <c r="D66" s="2" t="s">
        <v>942</v>
      </c>
      <c r="E66" s="2" t="s">
        <v>943</v>
      </c>
      <c r="F66" s="4">
        <f>MAX(1, MROUND(H66 / 2, 1))</f>
        <v>4</v>
      </c>
      <c r="G66" s="4">
        <f>MAX(2, H66)</f>
        <v>7</v>
      </c>
      <c r="H66" s="5">
        <v>7</v>
      </c>
      <c r="I66" s="4">
        <f>MAX(3, MROUND(H66 * 1.3, 1))</f>
        <v>9</v>
      </c>
      <c r="J66" s="2" t="s">
        <v>592</v>
      </c>
      <c r="K66" t="s">
        <v>814</v>
      </c>
      <c r="L66" t="s">
        <v>595</v>
      </c>
      <c r="M66" t="s">
        <v>23</v>
      </c>
      <c r="N66">
        <f>MIN(5, MROUND(H66 / 2, 1))</f>
        <v>4</v>
      </c>
      <c r="O66" t="s">
        <v>604</v>
      </c>
      <c r="P66" t="s">
        <v>605</v>
      </c>
      <c r="Q66" t="str">
        <f t="shared" si="3"/>
        <v>{ 65, 4, null, "Arcane Shell", "Wrap yourself in magical wards to boost Resistance.", 4, 7, 7, 9, (int)TargetType.Self, SkillType.SupportSkill.ToString(), (int)SkillCategory.Support, null, 4, (int)StatType.Resistance, (int)SupportEffectType.Boost },</v>
      </c>
    </row>
    <row r="67" spans="1:17" x14ac:dyDescent="0.3">
      <c r="A67">
        <v>66</v>
      </c>
      <c r="B67">
        <v>4</v>
      </c>
      <c r="C67" t="s">
        <v>23</v>
      </c>
      <c r="D67" s="2" t="s">
        <v>944</v>
      </c>
      <c r="E67" s="2" t="s">
        <v>945</v>
      </c>
      <c r="F67" s="4">
        <f>MAX(1, MROUND(H67 / 2, 1))</f>
        <v>5</v>
      </c>
      <c r="G67" s="4">
        <f>MAX(2, H67)</f>
        <v>9</v>
      </c>
      <c r="H67" s="5">
        <v>9</v>
      </c>
      <c r="I67" s="4">
        <f>MAX(3, MROUND(H67 * 1.3, 1))</f>
        <v>12</v>
      </c>
      <c r="J67" s="2" t="s">
        <v>590</v>
      </c>
      <c r="K67" t="s">
        <v>814</v>
      </c>
      <c r="L67" t="s">
        <v>595</v>
      </c>
      <c r="M67" t="s">
        <v>23</v>
      </c>
      <c r="N67">
        <f>MIN(5, MROUND(H67 / 2, 1))</f>
        <v>5</v>
      </c>
      <c r="O67" t="s">
        <v>601</v>
      </c>
      <c r="P67" t="s">
        <v>606</v>
      </c>
      <c r="Q67" t="str">
        <f t="shared" ref="Q67:Q130" si="7">"{ "&amp; _xlfn.TEXTJOIN(", ",, A67:P67) &amp; " },"</f>
        <v>{ 66, 4, null, "Mind Burn", "Temporarily sap a foe’s Magic stat with mental feedback.", 5, 9, 9, 12, (int)TargetType.SingleEnemy, SkillType.SupportSkill.ToString(), (int)SkillCategory.Support, null, 5, (int)StatType.Magic, (int)SupportEffectType.Reduce },</v>
      </c>
    </row>
    <row r="68" spans="1:17" x14ac:dyDescent="0.3">
      <c r="A68">
        <v>67</v>
      </c>
      <c r="B68">
        <v>5</v>
      </c>
      <c r="C68" t="s">
        <v>23</v>
      </c>
      <c r="D68" s="2" t="s">
        <v>946</v>
      </c>
      <c r="E68" s="2" t="s">
        <v>947</v>
      </c>
      <c r="F68" s="4">
        <f>MAX(1, MROUND(H68 / 10, 1))</f>
        <v>7</v>
      </c>
      <c r="G68" s="4">
        <f>MAX(3, MROUND(H68 / 5, 1))</f>
        <v>13</v>
      </c>
      <c r="H68" s="5">
        <v>65</v>
      </c>
      <c r="I68" s="4">
        <f>MAX(3, MROUND(H68 / 7, 1))</f>
        <v>9</v>
      </c>
      <c r="J68" s="2" t="s">
        <v>590</v>
      </c>
      <c r="K68" t="s">
        <v>812</v>
      </c>
      <c r="L68" t="s">
        <v>593</v>
      </c>
      <c r="M68" t="s">
        <v>597</v>
      </c>
      <c r="N68" t="s">
        <v>23</v>
      </c>
      <c r="O68" t="s">
        <v>23</v>
      </c>
      <c r="P68" t="s">
        <v>23</v>
      </c>
      <c r="Q68" t="str">
        <f t="shared" si="7"/>
        <v>{ 67, 5, null, "Divine Lance", "Launch a radiant spear that sears with holy fire.", 7, 13, 65, 9, (int)TargetType.SingleEnemy, SkillType.MagicSkill.ToString(), (int)SkillCategory.Basic, (int)DamageType.Magical, null, null, null },</v>
      </c>
    </row>
    <row r="69" spans="1:17" x14ac:dyDescent="0.3">
      <c r="A69">
        <v>68</v>
      </c>
      <c r="B69">
        <v>5</v>
      </c>
      <c r="C69" t="s">
        <v>23</v>
      </c>
      <c r="D69" s="2" t="s">
        <v>948</v>
      </c>
      <c r="E69" s="2" t="s">
        <v>949</v>
      </c>
      <c r="F69" s="4">
        <f>MAX(1, MROUND(H69 / 10, 1))</f>
        <v>6</v>
      </c>
      <c r="G69" s="4">
        <f>MAX(3, MROUND(H69 / 5, 1))</f>
        <v>12</v>
      </c>
      <c r="H69" s="5">
        <v>60</v>
      </c>
      <c r="I69" s="4">
        <f>MAX(3, MROUND(H69 / 7, 1))</f>
        <v>9</v>
      </c>
      <c r="J69" s="2" t="s">
        <v>591</v>
      </c>
      <c r="K69" t="s">
        <v>812</v>
      </c>
      <c r="L69" t="s">
        <v>593</v>
      </c>
      <c r="M69" t="s">
        <v>597</v>
      </c>
      <c r="N69" t="s">
        <v>23</v>
      </c>
      <c r="O69" t="s">
        <v>23</v>
      </c>
      <c r="P69" t="s">
        <v>23</v>
      </c>
      <c r="Q69" t="str">
        <f t="shared" si="7"/>
        <v>{ 68, 5, null, "Radiant Pulse", "Send a blinding wave of light through the battlefield.", 6, 12, 60, 9, (int)TargetType.AllEnemies, SkillType.MagicSkill.ToString(), (int)SkillCategory.Basic, (int)DamageType.Magical, null, null, null },</v>
      </c>
    </row>
    <row r="70" spans="1:17" x14ac:dyDescent="0.3">
      <c r="A70">
        <v>69</v>
      </c>
      <c r="B70">
        <v>5</v>
      </c>
      <c r="C70" t="s">
        <v>23</v>
      </c>
      <c r="D70" s="2" t="s">
        <v>950</v>
      </c>
      <c r="E70" s="2" t="s">
        <v>951</v>
      </c>
      <c r="F70" s="4">
        <f>MAX(1, MROUND(H70 / 2, 1))</f>
        <v>4</v>
      </c>
      <c r="G70" s="4">
        <f>MAX(2, H70)</f>
        <v>7</v>
      </c>
      <c r="H70" s="5">
        <v>7</v>
      </c>
      <c r="I70" s="4">
        <f>MAX(3, MROUND(H70 * 1.3, 1))</f>
        <v>9</v>
      </c>
      <c r="J70" s="2" t="s">
        <v>592</v>
      </c>
      <c r="K70" t="s">
        <v>814</v>
      </c>
      <c r="L70" t="s">
        <v>595</v>
      </c>
      <c r="M70" t="s">
        <v>23</v>
      </c>
      <c r="N70">
        <f>MIN(5, MROUND(H70 / 2, 1))</f>
        <v>4</v>
      </c>
      <c r="O70" t="s">
        <v>603</v>
      </c>
      <c r="P70" t="s">
        <v>605</v>
      </c>
      <c r="Q70" t="str">
        <f t="shared" si="7"/>
        <v>{ 69, 5, null, "Holy Guard", "Call divine protection to raise Resistance.", 4, 7, 7, 9, (int)TargetType.Self, SkillType.SupportSkill.ToString(), (int)SkillCategory.Support, null, 4, (int)StatType.Defense, (int)SupportEffectType.Boost },</v>
      </c>
    </row>
    <row r="71" spans="1:17" x14ac:dyDescent="0.3">
      <c r="A71">
        <v>70</v>
      </c>
      <c r="B71">
        <v>5</v>
      </c>
      <c r="C71" t="s">
        <v>23</v>
      </c>
      <c r="D71" s="2" t="s">
        <v>952</v>
      </c>
      <c r="E71" s="2" t="s">
        <v>953</v>
      </c>
      <c r="F71" s="4">
        <f>MAX(1, MROUND(H71 / 2, 1))</f>
        <v>5</v>
      </c>
      <c r="G71" s="4">
        <f>MAX(2, H71)</f>
        <v>9</v>
      </c>
      <c r="H71" s="5">
        <v>9</v>
      </c>
      <c r="I71" s="4">
        <f>MAX(3, MROUND(H71 * 1.3, 1))</f>
        <v>12</v>
      </c>
      <c r="J71" s="2" t="s">
        <v>590</v>
      </c>
      <c r="K71" t="s">
        <v>814</v>
      </c>
      <c r="L71" t="s">
        <v>595</v>
      </c>
      <c r="M71" t="s">
        <v>23</v>
      </c>
      <c r="N71">
        <f>MIN(5, MROUND(H71 / 2, 1))</f>
        <v>5</v>
      </c>
      <c r="O71" t="s">
        <v>601</v>
      </c>
      <c r="P71" t="s">
        <v>606</v>
      </c>
      <c r="Q71" t="str">
        <f t="shared" si="7"/>
        <v>{ 70, 5, null, "Weaken Spirit", "Reduce the enemy’s Magic with divine suppression.", 5, 9, 9, 12, (int)TargetType.SingleEnemy, SkillType.SupportSkill.ToString(), (int)SkillCategory.Support, null, 5, (int)StatType.Magic, (int)SupportEffectType.Reduce },</v>
      </c>
    </row>
    <row r="72" spans="1:17" x14ac:dyDescent="0.3">
      <c r="A72">
        <v>71</v>
      </c>
      <c r="B72">
        <v>1</v>
      </c>
      <c r="C72" t="s">
        <v>23</v>
      </c>
      <c r="D72" s="2" t="s">
        <v>954</v>
      </c>
      <c r="E72" s="2" t="s">
        <v>955</v>
      </c>
      <c r="F72" s="4">
        <f>MAX(1, MROUND(H72 / 10, 1))</f>
        <v>7</v>
      </c>
      <c r="G72" s="4">
        <f>MAX(3, MROUND(H72 / 5, 1))</f>
        <v>14</v>
      </c>
      <c r="H72" s="5">
        <v>70</v>
      </c>
      <c r="I72" s="4">
        <f>MAX(3, MROUND(H72 / 7, 1))</f>
        <v>10</v>
      </c>
      <c r="J72" s="2" t="s">
        <v>591</v>
      </c>
      <c r="K72" t="s">
        <v>811</v>
      </c>
      <c r="L72" t="s">
        <v>593</v>
      </c>
      <c r="M72" t="s">
        <v>596</v>
      </c>
      <c r="N72" t="s">
        <v>23</v>
      </c>
      <c r="O72" t="s">
        <v>23</v>
      </c>
      <c r="P72" t="s">
        <v>23</v>
      </c>
      <c r="Q72" t="str">
        <f t="shared" si="7"/>
        <v>{ 71, 1, null, "Crushing Arc", "A heavy swing aimed to break multiple enemies at once.", 7, 14, 70, 10, (int)TargetType.AllEnemies, SkillType.MartialSkill.ToString(), (int)SkillCategory.Basic, (int)DamageType.Martial, null, null, null },</v>
      </c>
    </row>
    <row r="73" spans="1:17" x14ac:dyDescent="0.3">
      <c r="A73">
        <v>72</v>
      </c>
      <c r="B73">
        <v>1</v>
      </c>
      <c r="C73" t="s">
        <v>23</v>
      </c>
      <c r="D73" s="2" t="s">
        <v>956</v>
      </c>
      <c r="E73" s="2" t="s">
        <v>957</v>
      </c>
      <c r="F73" s="4">
        <f>MAX(1, MROUND(H73 / 2, 1))</f>
        <v>6</v>
      </c>
      <c r="G73" s="4">
        <f>MAX(2, H73)</f>
        <v>11</v>
      </c>
      <c r="H73" s="5">
        <v>11</v>
      </c>
      <c r="I73" s="4">
        <f>MAX(3, MROUND(H73 * 1.3, 1))</f>
        <v>14</v>
      </c>
      <c r="J73" s="2" t="s">
        <v>592</v>
      </c>
      <c r="K73" t="s">
        <v>814</v>
      </c>
      <c r="L73" t="s">
        <v>595</v>
      </c>
      <c r="M73" t="s">
        <v>23</v>
      </c>
      <c r="N73">
        <f>MIN(5, MROUND(H73 / 2, 1))</f>
        <v>5</v>
      </c>
      <c r="O73" t="s">
        <v>599</v>
      </c>
      <c r="P73" t="s">
        <v>605</v>
      </c>
      <c r="Q73" t="str">
        <f t="shared" si="7"/>
        <v>{ 72, 1, null, "Rallying Cry", "Inspire yourself with battle fury, boosting your Attack.", 6, 11, 11, 14, (int)TargetType.Self, SkillType.SupportSkill.ToString(), (int)SkillCategory.Support, null, 5, (int)StatType.Attack, (int)SupportEffectType.Boost },</v>
      </c>
    </row>
    <row r="74" spans="1:17" x14ac:dyDescent="0.3">
      <c r="A74">
        <v>73</v>
      </c>
      <c r="B74">
        <v>1</v>
      </c>
      <c r="C74" t="s">
        <v>23</v>
      </c>
      <c r="D74" s="2" t="s">
        <v>958</v>
      </c>
      <c r="E74" s="2" t="s">
        <v>959</v>
      </c>
      <c r="F74" s="4">
        <f>MAX(1, MROUND(H74 / 2, 1))</f>
        <v>7</v>
      </c>
      <c r="G74" s="4">
        <f>MAX(2, H74)</f>
        <v>13</v>
      </c>
      <c r="H74" s="5">
        <v>13</v>
      </c>
      <c r="I74" s="4">
        <f>MAX(3, MROUND(H74 * 1.3, 1))</f>
        <v>17</v>
      </c>
      <c r="J74" s="2" t="s">
        <v>592</v>
      </c>
      <c r="K74" t="s">
        <v>814</v>
      </c>
      <c r="L74" t="s">
        <v>595</v>
      </c>
      <c r="M74" t="s">
        <v>23</v>
      </c>
      <c r="N74">
        <f>MIN(5, MROUND(H74 / 2, 1))</f>
        <v>5</v>
      </c>
      <c r="O74" t="s">
        <v>603</v>
      </c>
      <c r="P74" t="s">
        <v>605</v>
      </c>
      <c r="Q74" t="str">
        <f t="shared" si="7"/>
        <v>{ 73, 1, null, "Stone Focus", "Center your stance, increasing your Defense significantly.", 7, 13, 13, 17, (int)TargetType.Self, SkillType.SupportSkill.ToString(), (int)SkillCategory.Support, null, 5, (int)StatType.Defense, (int)SupportEffectType.Boost },</v>
      </c>
    </row>
    <row r="75" spans="1:17" x14ac:dyDescent="0.3">
      <c r="A75">
        <v>74</v>
      </c>
      <c r="B75">
        <v>2</v>
      </c>
      <c r="C75" t="s">
        <v>23</v>
      </c>
      <c r="D75" s="2" t="s">
        <v>960</v>
      </c>
      <c r="E75" s="2" t="s">
        <v>961</v>
      </c>
      <c r="F75" s="4">
        <f>MAX(1, MROUND(H75 / 10, 1))</f>
        <v>8</v>
      </c>
      <c r="G75" s="4">
        <f>MAX(3, MROUND(H75 / 5, 1))</f>
        <v>15</v>
      </c>
      <c r="H75" s="5">
        <v>75</v>
      </c>
      <c r="I75" s="4">
        <f>MAX(3, MROUND(H75 / 7, 1))</f>
        <v>11</v>
      </c>
      <c r="J75" s="2" t="s">
        <v>591</v>
      </c>
      <c r="K75" t="s">
        <v>811</v>
      </c>
      <c r="L75" t="s">
        <v>593</v>
      </c>
      <c r="M75" t="s">
        <v>596</v>
      </c>
      <c r="N75" t="s">
        <v>23</v>
      </c>
      <c r="O75" t="s">
        <v>23</v>
      </c>
      <c r="P75" t="s">
        <v>23</v>
      </c>
      <c r="Q75" t="str">
        <f t="shared" si="7"/>
        <v>{ 74, 2, null, "Juggernaut Slam", "A powerful, ground-shaking charge that flattens enemies.", 8, 15, 75, 11, (int)TargetType.AllEnemies, SkillType.MartialSkill.ToString(), (int)SkillCategory.Basic, (int)DamageType.Martial, null, null, null },</v>
      </c>
    </row>
    <row r="76" spans="1:17" x14ac:dyDescent="0.3">
      <c r="A76">
        <v>75</v>
      </c>
      <c r="B76">
        <v>2</v>
      </c>
      <c r="C76" t="s">
        <v>23</v>
      </c>
      <c r="D76" s="2" t="s">
        <v>962</v>
      </c>
      <c r="E76" s="2" t="s">
        <v>963</v>
      </c>
      <c r="F76" s="4">
        <f>MAX(1, MROUND(H76 / 2, 1))</f>
        <v>6</v>
      </c>
      <c r="G76" s="4">
        <f>MAX(2, H76)</f>
        <v>11</v>
      </c>
      <c r="H76" s="5">
        <v>11</v>
      </c>
      <c r="I76" s="4">
        <f>MAX(3, MROUND(H76 * 1.3, 1))</f>
        <v>14</v>
      </c>
      <c r="J76" s="2" t="s">
        <v>591</v>
      </c>
      <c r="K76" t="s">
        <v>814</v>
      </c>
      <c r="L76" t="s">
        <v>595</v>
      </c>
      <c r="M76" t="s">
        <v>23</v>
      </c>
      <c r="N76">
        <f>MIN(5, MROUND(H76 / 2, 1))</f>
        <v>5</v>
      </c>
      <c r="O76" t="s">
        <v>603</v>
      </c>
      <c r="P76" t="s">
        <v>606</v>
      </c>
      <c r="Q76" t="str">
        <f t="shared" si="7"/>
        <v>{ 75, 2, null, "Brutal Intimidation", "Frighten enemies into weakness, reducing their Defense.", 6, 11, 11, 14, (int)TargetType.AllEnemies, SkillType.SupportSkill.ToString(), (int)SkillCategory.Support, null, 5, (int)StatType.Defense, (int)SupportEffectType.Reduce },</v>
      </c>
    </row>
    <row r="77" spans="1:17" x14ac:dyDescent="0.3">
      <c r="A77">
        <v>76</v>
      </c>
      <c r="B77">
        <v>2</v>
      </c>
      <c r="C77" t="s">
        <v>23</v>
      </c>
      <c r="D77" s="2" t="s">
        <v>964</v>
      </c>
      <c r="E77" s="2" t="s">
        <v>965</v>
      </c>
      <c r="F77" s="4">
        <f>MAX(1, MROUND(H77 / 2, 1))</f>
        <v>7</v>
      </c>
      <c r="G77" s="4">
        <f>MAX(2, H77)</f>
        <v>13</v>
      </c>
      <c r="H77" s="5">
        <v>13</v>
      </c>
      <c r="I77" s="4">
        <f>MAX(3, MROUND(H77 * 1.3, 1))</f>
        <v>17</v>
      </c>
      <c r="J77" s="2" t="s">
        <v>592</v>
      </c>
      <c r="K77" t="s">
        <v>814</v>
      </c>
      <c r="L77" t="s">
        <v>595</v>
      </c>
      <c r="M77" t="s">
        <v>23</v>
      </c>
      <c r="N77">
        <f>MIN(5, MROUND(H77 / 2, 1))</f>
        <v>5</v>
      </c>
      <c r="O77" t="s">
        <v>599</v>
      </c>
      <c r="P77" t="s">
        <v>605</v>
      </c>
      <c r="Q77" t="str">
        <f t="shared" si="7"/>
        <v>{ 76, 2, null, "Grounded Strength", "Focus inward to boost both Attack slightly.", 7, 13, 13, 17, (int)TargetType.Self, SkillType.SupportSkill.ToString(), (int)SkillCategory.Support, null, 5, (int)StatType.Attack, (int)SupportEffectType.Boost },</v>
      </c>
    </row>
    <row r="78" spans="1:17" x14ac:dyDescent="0.3">
      <c r="A78">
        <v>77</v>
      </c>
      <c r="B78">
        <v>3</v>
      </c>
      <c r="C78" t="s">
        <v>23</v>
      </c>
      <c r="D78" s="2" t="s">
        <v>966</v>
      </c>
      <c r="E78" s="2" t="s">
        <v>967</v>
      </c>
      <c r="F78" s="4">
        <f>MAX(1, MROUND(H78 / 10, 1))</f>
        <v>7</v>
      </c>
      <c r="G78" s="4">
        <f>MAX(3, MROUND(H78 / 5, 1))</f>
        <v>13</v>
      </c>
      <c r="H78" s="5">
        <v>65</v>
      </c>
      <c r="I78" s="4">
        <f>MAX(3, MROUND(H78 / 7, 1))</f>
        <v>9</v>
      </c>
      <c r="J78" s="2" t="s">
        <v>590</v>
      </c>
      <c r="K78" t="s">
        <v>811</v>
      </c>
      <c r="L78" t="s">
        <v>593</v>
      </c>
      <c r="M78" t="s">
        <v>596</v>
      </c>
      <c r="N78" t="s">
        <v>23</v>
      </c>
      <c r="O78" t="s">
        <v>23</v>
      </c>
      <c r="P78" t="s">
        <v>23</v>
      </c>
      <c r="Q78" t="str">
        <f t="shared" si="7"/>
        <v>{ 77, 3, null, "Blackout Strike", "A quick blow to a pressure point, aimed to disorient.", 7, 13, 65, 9, (int)TargetType.SingleEnemy, SkillType.MartialSkill.ToString(), (int)SkillCategory.Basic, (int)DamageType.Martial, null, null, null },</v>
      </c>
    </row>
    <row r="79" spans="1:17" x14ac:dyDescent="0.3">
      <c r="A79">
        <v>78</v>
      </c>
      <c r="B79">
        <v>3</v>
      </c>
      <c r="C79" t="s">
        <v>23</v>
      </c>
      <c r="D79" s="2" t="s">
        <v>968</v>
      </c>
      <c r="E79" s="2" t="s">
        <v>969</v>
      </c>
      <c r="F79" s="4">
        <f>MAX(1, MROUND(H79 / 2, 1))</f>
        <v>6</v>
      </c>
      <c r="G79" s="4">
        <f>MAX(2, H79)</f>
        <v>11</v>
      </c>
      <c r="H79" s="5">
        <v>11</v>
      </c>
      <c r="I79" s="4">
        <f>MAX(3, MROUND(H79 * 1.3, 1))</f>
        <v>14</v>
      </c>
      <c r="J79" s="2" t="s">
        <v>592</v>
      </c>
      <c r="K79" t="s">
        <v>814</v>
      </c>
      <c r="L79" t="s">
        <v>595</v>
      </c>
      <c r="M79" t="s">
        <v>23</v>
      </c>
      <c r="N79">
        <f>MIN(5, MROUND(H79 / 2, 1))</f>
        <v>5</v>
      </c>
      <c r="O79" t="s">
        <v>600</v>
      </c>
      <c r="P79" t="s">
        <v>605</v>
      </c>
      <c r="Q79" t="str">
        <f t="shared" si="7"/>
        <v>{ 78, 3, null, "Vanish", "Slip into the shadows, increasing Speed sharply.", 6, 11, 11, 14, (int)TargetType.Self, SkillType.SupportSkill.ToString(), (int)SkillCategory.Support, null, 5, (int)StatType.Speed, (int)SupportEffectType.Boost },</v>
      </c>
    </row>
    <row r="80" spans="1:17" x14ac:dyDescent="0.3">
      <c r="A80">
        <v>79</v>
      </c>
      <c r="B80">
        <v>3</v>
      </c>
      <c r="C80" t="s">
        <v>23</v>
      </c>
      <c r="D80" s="2" t="s">
        <v>970</v>
      </c>
      <c r="E80" s="2" t="s">
        <v>971</v>
      </c>
      <c r="F80" s="4">
        <f>MAX(1, MROUND(H80 / 2, 1))</f>
        <v>7</v>
      </c>
      <c r="G80" s="4">
        <f>MAX(2, H80)</f>
        <v>13</v>
      </c>
      <c r="H80" s="5">
        <v>13</v>
      </c>
      <c r="I80" s="4">
        <f>MAX(3, MROUND(H80 * 1.3, 1))</f>
        <v>17</v>
      </c>
      <c r="J80" s="2" t="s">
        <v>591</v>
      </c>
      <c r="K80" t="s">
        <v>814</v>
      </c>
      <c r="L80" t="s">
        <v>595</v>
      </c>
      <c r="M80" t="s">
        <v>23</v>
      </c>
      <c r="N80">
        <f>MIN(5, MROUND(H80 / 2, 1))</f>
        <v>5</v>
      </c>
      <c r="O80" t="s">
        <v>599</v>
      </c>
      <c r="P80" t="s">
        <v>606</v>
      </c>
      <c r="Q80" t="str">
        <f t="shared" si="7"/>
        <v>{ 79, 3, null, "Saboteur's Trick", "Apply dirty fighting tricks to reduce enemy Attack.", 7, 13, 13, 17, (int)TargetType.AllEnemies, SkillType.SupportSkill.ToString(), (int)SkillCategory.Support, null, 5, (int)StatType.Attack, (int)SupportEffectType.Reduce },</v>
      </c>
    </row>
    <row r="81" spans="1:17" x14ac:dyDescent="0.3">
      <c r="A81">
        <v>80</v>
      </c>
      <c r="B81">
        <v>4</v>
      </c>
      <c r="C81" t="s">
        <v>23</v>
      </c>
      <c r="D81" s="2" t="s">
        <v>972</v>
      </c>
      <c r="E81" s="2" t="s">
        <v>973</v>
      </c>
      <c r="F81" s="4">
        <f>MAX(1, MROUND(H81 / 10, 1))</f>
        <v>7</v>
      </c>
      <c r="G81" s="4">
        <f>MAX(3, MROUND(H81 / 5, 1))</f>
        <v>14</v>
      </c>
      <c r="H81" s="5">
        <v>70</v>
      </c>
      <c r="I81" s="4">
        <f>MAX(3, MROUND(H81 / 7, 1))</f>
        <v>10</v>
      </c>
      <c r="J81" s="2" t="s">
        <v>590</v>
      </c>
      <c r="K81" t="s">
        <v>812</v>
      </c>
      <c r="L81" t="s">
        <v>593</v>
      </c>
      <c r="M81" t="s">
        <v>597</v>
      </c>
      <c r="N81" t="s">
        <v>23</v>
      </c>
      <c r="O81" t="s">
        <v>23</v>
      </c>
      <c r="P81" t="s">
        <v>23</v>
      </c>
      <c r="Q81" t="str">
        <f t="shared" si="7"/>
        <v>{ 80, 4, null, "Comet Shard", "Drop a magical meteor chunk onto a foe with crushing force.", 7, 14, 70, 10, (int)TargetType.SingleEnemy, SkillType.MagicSkill.ToString(), (int)SkillCategory.Basic, (int)DamageType.Magical, null, null, null },</v>
      </c>
    </row>
    <row r="82" spans="1:17" x14ac:dyDescent="0.3">
      <c r="A82">
        <v>81</v>
      </c>
      <c r="B82">
        <v>4</v>
      </c>
      <c r="C82" t="s">
        <v>23</v>
      </c>
      <c r="D82" s="2" t="s">
        <v>974</v>
      </c>
      <c r="E82" s="2" t="s">
        <v>975</v>
      </c>
      <c r="F82" s="4">
        <f>MAX(1, MROUND(H82 / 2, 1))</f>
        <v>6</v>
      </c>
      <c r="G82" s="4">
        <f>MAX(2, H82)</f>
        <v>11</v>
      </c>
      <c r="H82" s="5">
        <v>11</v>
      </c>
      <c r="I82" s="4">
        <f>MAX(3, MROUND(H82 * 1.3, 1))</f>
        <v>14</v>
      </c>
      <c r="J82" s="2" t="s">
        <v>592</v>
      </c>
      <c r="K82" t="s">
        <v>814</v>
      </c>
      <c r="L82" t="s">
        <v>595</v>
      </c>
      <c r="M82" t="s">
        <v>23</v>
      </c>
      <c r="N82">
        <f>MIN(5, MROUND(H82 / 2, 1))</f>
        <v>5</v>
      </c>
      <c r="O82" t="s">
        <v>600</v>
      </c>
      <c r="P82" t="s">
        <v>605</v>
      </c>
      <c r="Q82" t="str">
        <f t="shared" si="7"/>
        <v>{ 81, 4, null, "Temporal Haste", "Manipulate time to boost your Speed dramatically.", 6, 11, 11, 14, (int)TargetType.Self, SkillType.SupportSkill.ToString(), (int)SkillCategory.Support, null, 5, (int)StatType.Speed, (int)SupportEffectType.Boost },</v>
      </c>
    </row>
    <row r="83" spans="1:17" x14ac:dyDescent="0.3">
      <c r="A83">
        <v>82</v>
      </c>
      <c r="B83">
        <v>4</v>
      </c>
      <c r="C83" t="s">
        <v>23</v>
      </c>
      <c r="D83" s="2" t="s">
        <v>976</v>
      </c>
      <c r="E83" s="2" t="s">
        <v>977</v>
      </c>
      <c r="F83" s="4">
        <f>MAX(1, MROUND(H83 / 2, 1))</f>
        <v>7</v>
      </c>
      <c r="G83" s="4">
        <f>MAX(2, H83)</f>
        <v>13</v>
      </c>
      <c r="H83" s="5">
        <v>13</v>
      </c>
      <c r="I83" s="4">
        <f>MAX(3, MROUND(H83 * 1.3, 1))</f>
        <v>17</v>
      </c>
      <c r="J83" s="2" t="s">
        <v>591</v>
      </c>
      <c r="K83" t="s">
        <v>814</v>
      </c>
      <c r="L83" t="s">
        <v>595</v>
      </c>
      <c r="M83" t="s">
        <v>23</v>
      </c>
      <c r="N83">
        <f>MIN(5, MROUND(H83 / 2, 1))</f>
        <v>5</v>
      </c>
      <c r="O83" t="s">
        <v>599</v>
      </c>
      <c r="P83" t="s">
        <v>606</v>
      </c>
      <c r="Q83" t="str">
        <f t="shared" si="7"/>
        <v>{ 82, 4, null, "Spell Leak", "Disrupt enemy flow with magic, lowering their Attack stat.", 7, 13, 13, 17, (int)TargetType.AllEnemies, SkillType.SupportSkill.ToString(), (int)SkillCategory.Support, null, 5, (int)StatType.Attack, (int)SupportEffectType.Reduce },</v>
      </c>
    </row>
    <row r="84" spans="1:17" x14ac:dyDescent="0.3">
      <c r="A84">
        <v>83</v>
      </c>
      <c r="B84">
        <v>5</v>
      </c>
      <c r="C84" t="s">
        <v>23</v>
      </c>
      <c r="D84" s="2" t="s">
        <v>978</v>
      </c>
      <c r="E84" s="2" t="s">
        <v>979</v>
      </c>
      <c r="F84" s="4">
        <f>MAX(1, MROUND(H84 / 10, 1))</f>
        <v>7</v>
      </c>
      <c r="G84" s="4">
        <f>MAX(3, MROUND(H84 / 5, 1))</f>
        <v>13</v>
      </c>
      <c r="H84" s="5">
        <v>65</v>
      </c>
      <c r="I84" s="4">
        <f>MAX(3, MROUND(H84 / 7, 1))</f>
        <v>9</v>
      </c>
      <c r="J84" s="2" t="s">
        <v>591</v>
      </c>
      <c r="K84" t="s">
        <v>812</v>
      </c>
      <c r="L84" t="s">
        <v>593</v>
      </c>
      <c r="M84" t="s">
        <v>597</v>
      </c>
      <c r="N84" t="s">
        <v>23</v>
      </c>
      <c r="O84" t="s">
        <v>23</v>
      </c>
      <c r="P84" t="s">
        <v>23</v>
      </c>
      <c r="Q84" t="str">
        <f t="shared" si="7"/>
        <v>{ 83, 5, null, "Purifying Flame", "Send out cleansing fire that damages the impure.", 7, 13, 65, 9, (int)TargetType.AllEnemies, SkillType.MagicSkill.ToString(), (int)SkillCategory.Basic, (int)DamageType.Magical, null, null, null },</v>
      </c>
    </row>
    <row r="85" spans="1:17" x14ac:dyDescent="0.3">
      <c r="A85">
        <v>84</v>
      </c>
      <c r="B85">
        <v>5</v>
      </c>
      <c r="C85" t="s">
        <v>23</v>
      </c>
      <c r="D85" s="2" t="s">
        <v>980</v>
      </c>
      <c r="E85" s="2" t="s">
        <v>981</v>
      </c>
      <c r="F85" s="4">
        <f>MAX(1, MROUND(H85 / 2, 1))</f>
        <v>6</v>
      </c>
      <c r="G85" s="4">
        <f>MAX(2, H85)</f>
        <v>11</v>
      </c>
      <c r="H85" s="5">
        <v>11</v>
      </c>
      <c r="I85" s="4">
        <f>MAX(3, MROUND(H85 * 1.3, 1))</f>
        <v>14</v>
      </c>
      <c r="J85" s="2" t="s">
        <v>592</v>
      </c>
      <c r="K85" t="s">
        <v>814</v>
      </c>
      <c r="L85" t="s">
        <v>595</v>
      </c>
      <c r="M85" t="s">
        <v>23</v>
      </c>
      <c r="N85">
        <f>MIN(5, MROUND(H85 / 2, 1))</f>
        <v>5</v>
      </c>
      <c r="O85" t="s">
        <v>603</v>
      </c>
      <c r="P85" t="s">
        <v>605</v>
      </c>
      <c r="Q85" t="str">
        <f t="shared" si="7"/>
        <v>{ 84, 5, null, "Divine Endurance", "Call upon holy strength to raise your Defense.", 6, 11, 11, 14, (int)TargetType.Self, SkillType.SupportSkill.ToString(), (int)SkillCategory.Support, null, 5, (int)StatType.Defense, (int)SupportEffectType.Boost },</v>
      </c>
    </row>
    <row r="86" spans="1:17" ht="28.8" x14ac:dyDescent="0.3">
      <c r="A86">
        <v>85</v>
      </c>
      <c r="B86">
        <v>5</v>
      </c>
      <c r="C86" t="s">
        <v>23</v>
      </c>
      <c r="D86" s="2" t="s">
        <v>982</v>
      </c>
      <c r="E86" s="2" t="s">
        <v>983</v>
      </c>
      <c r="F86" s="4">
        <f>MAX(1, MROUND(H86 / 2, 1))</f>
        <v>7</v>
      </c>
      <c r="G86" s="4">
        <f>MAX(2, H86)</f>
        <v>13</v>
      </c>
      <c r="H86" s="5">
        <v>13</v>
      </c>
      <c r="I86" s="4">
        <f>MAX(3, MROUND(H86 * 1.3, 1))</f>
        <v>17</v>
      </c>
      <c r="J86" s="2" t="s">
        <v>591</v>
      </c>
      <c r="K86" t="s">
        <v>814</v>
      </c>
      <c r="L86" t="s">
        <v>595</v>
      </c>
      <c r="M86" t="s">
        <v>23</v>
      </c>
      <c r="N86">
        <f>MIN(5, MROUND(H86 / 2, 1))</f>
        <v>5</v>
      </c>
      <c r="O86" t="s">
        <v>604</v>
      </c>
      <c r="P86" t="s">
        <v>606</v>
      </c>
      <c r="Q86" t="str">
        <f t="shared" si="7"/>
        <v>{ 85, 5, null, "Lightshard Weakening", "Reduce enemy Resistance with light-fused prayers.", 7, 13, 13, 17, (int)TargetType.AllEnemies, SkillType.SupportSkill.ToString(), (int)SkillCategory.Support, null, 5, (int)StatType.Resistance, (int)SupportEffectType.Reduce },</v>
      </c>
    </row>
    <row r="87" spans="1:17" x14ac:dyDescent="0.3">
      <c r="A87">
        <v>86</v>
      </c>
      <c r="B87">
        <v>1</v>
      </c>
      <c r="C87" t="s">
        <v>23</v>
      </c>
      <c r="D87" s="2" t="s">
        <v>984</v>
      </c>
      <c r="E87" s="2" t="s">
        <v>985</v>
      </c>
      <c r="F87" s="4">
        <f>MAX(1, MROUND(H87 / 10, 1))</f>
        <v>8</v>
      </c>
      <c r="G87" s="4">
        <f>MAX(3, MROUND(H87 / 5, 1))</f>
        <v>15</v>
      </c>
      <c r="H87" s="5">
        <v>75</v>
      </c>
      <c r="I87" s="4">
        <f>MAX(3, MROUND(H87 / 7, 1))</f>
        <v>11</v>
      </c>
      <c r="J87" s="2" t="s">
        <v>591</v>
      </c>
      <c r="K87" t="s">
        <v>811</v>
      </c>
      <c r="L87" t="s">
        <v>593</v>
      </c>
      <c r="M87" t="s">
        <v>596</v>
      </c>
      <c r="N87" t="s">
        <v>23</v>
      </c>
      <c r="O87" t="s">
        <v>23</v>
      </c>
      <c r="P87" t="s">
        <v>23</v>
      </c>
      <c r="Q87" t="str">
        <f t="shared" si="7"/>
        <v>{ 86, 1, null, "Thunder Cleave", "A massive sweeping strike infused with thunderous force.", 8, 15, 75, 11, (int)TargetType.AllEnemies, SkillType.MartialSkill.ToString(), (int)SkillCategory.Basic, (int)DamageType.Martial, null, null, null },</v>
      </c>
    </row>
    <row r="88" spans="1:17" x14ac:dyDescent="0.3">
      <c r="A88">
        <v>87</v>
      </c>
      <c r="B88">
        <v>1</v>
      </c>
      <c r="C88" t="s">
        <v>23</v>
      </c>
      <c r="D88" s="2" t="s">
        <v>986</v>
      </c>
      <c r="E88" s="2" t="s">
        <v>987</v>
      </c>
      <c r="F88" s="4">
        <f>MAX(1, MROUND(H88 / 10, 1))</f>
        <v>7</v>
      </c>
      <c r="G88" s="4">
        <f>MAX(3, MROUND(H88 / 5, 1))</f>
        <v>14</v>
      </c>
      <c r="H88" s="5">
        <v>70</v>
      </c>
      <c r="I88" s="4">
        <f>MAX(3, MROUND(H88 / 7, 1))</f>
        <v>10</v>
      </c>
      <c r="J88" s="2" t="s">
        <v>590</v>
      </c>
      <c r="K88" t="s">
        <v>811</v>
      </c>
      <c r="L88" t="s">
        <v>593</v>
      </c>
      <c r="M88" t="s">
        <v>596</v>
      </c>
      <c r="N88" t="s">
        <v>23</v>
      </c>
      <c r="O88" t="s">
        <v>23</v>
      </c>
      <c r="P88" t="s">
        <v>23</v>
      </c>
      <c r="Q88" t="str">
        <f t="shared" si="7"/>
        <v>{ 87, 1, null, "Precision Slam", "A perfectly timed hit that bypasses some enemy defense.", 7, 14, 70, 10, (int)TargetType.SingleEnemy, SkillType.MartialSkill.ToString(), (int)SkillCategory.Basic, (int)DamageType.Martial, null, null, null },</v>
      </c>
    </row>
    <row r="89" spans="1:17" x14ac:dyDescent="0.3">
      <c r="A89">
        <v>88</v>
      </c>
      <c r="B89">
        <v>1</v>
      </c>
      <c r="C89" t="s">
        <v>23</v>
      </c>
      <c r="D89" s="2" t="s">
        <v>988</v>
      </c>
      <c r="E89" s="2" t="s">
        <v>989</v>
      </c>
      <c r="F89" s="4">
        <f>MAX(1, MROUND(H89 / 2, 1))</f>
        <v>9</v>
      </c>
      <c r="G89" s="4">
        <f>MAX(2, H89)</f>
        <v>17</v>
      </c>
      <c r="H89" s="5">
        <v>17</v>
      </c>
      <c r="I89" s="4">
        <f>MAX(3, MROUND(H89 * 1.3, 1))</f>
        <v>22</v>
      </c>
      <c r="J89" s="2" t="s">
        <v>592</v>
      </c>
      <c r="K89" t="s">
        <v>814</v>
      </c>
      <c r="L89" t="s">
        <v>595</v>
      </c>
      <c r="M89" t="s">
        <v>23</v>
      </c>
      <c r="N89">
        <f>MIN(5, MROUND(H89 / 2, 1))</f>
        <v>5</v>
      </c>
      <c r="O89" t="s">
        <v>604</v>
      </c>
      <c r="P89" t="s">
        <v>605</v>
      </c>
      <c r="Q89" t="str">
        <f t="shared" si="7"/>
        <v>{ 88, 1, null, "Unyielding Will", "Strengthen your resolve, raising Resistance.", 9, 17, 17, 22, (int)TargetType.Self, SkillType.SupportSkill.ToString(), (int)SkillCategory.Support, null, 5, (int)StatType.Resistance, (int)SupportEffectType.Boost },</v>
      </c>
    </row>
    <row r="90" spans="1:17" x14ac:dyDescent="0.3">
      <c r="A90">
        <v>89</v>
      </c>
      <c r="B90">
        <v>2</v>
      </c>
      <c r="C90" t="s">
        <v>23</v>
      </c>
      <c r="D90" s="2" t="s">
        <v>990</v>
      </c>
      <c r="E90" s="2" t="s">
        <v>991</v>
      </c>
      <c r="F90" s="4">
        <f>MAX(1, MROUND(H90 / 10, 1))</f>
        <v>8</v>
      </c>
      <c r="G90" s="4">
        <f>MAX(3, MROUND(H90 / 5, 1))</f>
        <v>15</v>
      </c>
      <c r="H90" s="5">
        <v>75</v>
      </c>
      <c r="I90" s="4">
        <f>MAX(3, MROUND(H90 / 7, 1))</f>
        <v>11</v>
      </c>
      <c r="J90" s="2" t="s">
        <v>590</v>
      </c>
      <c r="K90" t="s">
        <v>811</v>
      </c>
      <c r="L90" t="s">
        <v>593</v>
      </c>
      <c r="M90" t="s">
        <v>596</v>
      </c>
      <c r="N90" t="s">
        <v>23</v>
      </c>
      <c r="O90" t="s">
        <v>23</v>
      </c>
      <c r="P90" t="s">
        <v>23</v>
      </c>
      <c r="Q90" t="str">
        <f t="shared" si="7"/>
        <v>{ 89, 2, null, "Skullbreaker", "A bone-crunching blow aimed at disabling the enemy.", 8, 15, 75, 11, (int)TargetType.SingleEnemy, SkillType.MartialSkill.ToString(), (int)SkillCategory.Basic, (int)DamageType.Martial, null, null, null },</v>
      </c>
    </row>
    <row r="91" spans="1:17" x14ac:dyDescent="0.3">
      <c r="A91">
        <v>90</v>
      </c>
      <c r="B91">
        <v>2</v>
      </c>
      <c r="C91" t="s">
        <v>23</v>
      </c>
      <c r="D91" s="2" t="s">
        <v>992</v>
      </c>
      <c r="E91" s="2" t="s">
        <v>993</v>
      </c>
      <c r="F91" s="4">
        <f>MAX(1, MROUND(H91 / 10, 1))</f>
        <v>7</v>
      </c>
      <c r="G91" s="4">
        <f>MAX(3, MROUND(H91 / 5, 1))</f>
        <v>14</v>
      </c>
      <c r="H91" s="5">
        <v>70</v>
      </c>
      <c r="I91" s="4">
        <f>MAX(3, MROUND(H91 / 7, 1))</f>
        <v>10</v>
      </c>
      <c r="J91" s="2" t="s">
        <v>591</v>
      </c>
      <c r="K91" t="s">
        <v>811</v>
      </c>
      <c r="L91" t="s">
        <v>593</v>
      </c>
      <c r="M91" t="s">
        <v>596</v>
      </c>
      <c r="N91" t="s">
        <v>23</v>
      </c>
      <c r="O91" t="s">
        <v>23</v>
      </c>
      <c r="P91" t="s">
        <v>23</v>
      </c>
      <c r="Q91" t="str">
        <f t="shared" si="7"/>
        <v>{ 90, 2, null, "Spiked Collision", "Slam enemies with brutal force, causing splash damage.", 7, 14, 70, 10, (int)TargetType.AllEnemies, SkillType.MartialSkill.ToString(), (int)SkillCategory.Basic, (int)DamageType.Martial, null, null, null },</v>
      </c>
    </row>
    <row r="92" spans="1:17" x14ac:dyDescent="0.3">
      <c r="A92">
        <v>91</v>
      </c>
      <c r="B92">
        <v>2</v>
      </c>
      <c r="C92" t="s">
        <v>23</v>
      </c>
      <c r="D92" s="2" t="s">
        <v>994</v>
      </c>
      <c r="E92" s="2" t="s">
        <v>995</v>
      </c>
      <c r="F92" s="4">
        <f>MAX(1, MROUND(H92 / 2, 1))</f>
        <v>9</v>
      </c>
      <c r="G92" s="4">
        <f>MAX(2, H92)</f>
        <v>17</v>
      </c>
      <c r="H92" s="5">
        <v>17</v>
      </c>
      <c r="I92" s="4">
        <f>MAX(3, MROUND(H92 * 1.3, 1))</f>
        <v>22</v>
      </c>
      <c r="J92" s="2" t="s">
        <v>592</v>
      </c>
      <c r="K92" t="s">
        <v>814</v>
      </c>
      <c r="L92" t="s">
        <v>595</v>
      </c>
      <c r="M92" t="s">
        <v>23</v>
      </c>
      <c r="N92">
        <f>MIN(5, MROUND(H92 / 2, 1))</f>
        <v>5</v>
      </c>
      <c r="O92" t="s">
        <v>599</v>
      </c>
      <c r="P92" t="s">
        <v>605</v>
      </c>
      <c r="Q92" t="str">
        <f t="shared" si="7"/>
        <v>{ 91, 2, null, "War Frenzy", "Go into a frenzy, increasing your Attack greatly.", 9, 17, 17, 22, (int)TargetType.Self, SkillType.SupportSkill.ToString(), (int)SkillCategory.Support, null, 5, (int)StatType.Attack, (int)SupportEffectType.Boost },</v>
      </c>
    </row>
    <row r="93" spans="1:17" x14ac:dyDescent="0.3">
      <c r="A93">
        <v>92</v>
      </c>
      <c r="B93">
        <v>3</v>
      </c>
      <c r="C93" t="s">
        <v>23</v>
      </c>
      <c r="D93" s="2" t="s">
        <v>996</v>
      </c>
      <c r="E93" s="2" t="s">
        <v>997</v>
      </c>
      <c r="F93" s="4">
        <f>MAX(1, MROUND(H93 / 10, 1))</f>
        <v>7</v>
      </c>
      <c r="G93" s="4">
        <f>MAX(3, MROUND(H93 / 5, 1))</f>
        <v>14</v>
      </c>
      <c r="H93" s="5">
        <v>70</v>
      </c>
      <c r="I93" s="4">
        <f>MAX(3, MROUND(H93 / 7, 1))</f>
        <v>10</v>
      </c>
      <c r="J93" s="2" t="s">
        <v>591</v>
      </c>
      <c r="K93" t="s">
        <v>811</v>
      </c>
      <c r="L93" t="s">
        <v>593</v>
      </c>
      <c r="M93" t="s">
        <v>596</v>
      </c>
      <c r="N93" t="s">
        <v>23</v>
      </c>
      <c r="O93" t="s">
        <v>23</v>
      </c>
      <c r="P93" t="s">
        <v>23</v>
      </c>
      <c r="Q93" t="str">
        <f t="shared" si="7"/>
        <v>{ 92, 3, null, "Blade Fan", "A flurry of blades hits multiple targets.", 7, 14, 70, 10, (int)TargetType.AllEnemies, SkillType.MartialSkill.ToString(), (int)SkillCategory.Basic, (int)DamageType.Martial, null, null, null },</v>
      </c>
    </row>
    <row r="94" spans="1:17" x14ac:dyDescent="0.3">
      <c r="A94">
        <v>93</v>
      </c>
      <c r="B94">
        <v>3</v>
      </c>
      <c r="C94" t="s">
        <v>23</v>
      </c>
      <c r="D94" s="2" t="s">
        <v>998</v>
      </c>
      <c r="E94" s="2" t="s">
        <v>999</v>
      </c>
      <c r="F94" s="4">
        <f>MAX(1, MROUND(H94 / 10, 1))</f>
        <v>8</v>
      </c>
      <c r="G94" s="4">
        <f>MAX(3, MROUND(H94 / 5, 1))</f>
        <v>15</v>
      </c>
      <c r="H94" s="5">
        <v>75</v>
      </c>
      <c r="I94" s="4">
        <f>MAX(3, MROUND(H94 / 7, 1))</f>
        <v>11</v>
      </c>
      <c r="J94" s="2" t="s">
        <v>590</v>
      </c>
      <c r="K94" t="s">
        <v>811</v>
      </c>
      <c r="L94" t="s">
        <v>593</v>
      </c>
      <c r="M94" t="s">
        <v>596</v>
      </c>
      <c r="N94" t="s">
        <v>23</v>
      </c>
      <c r="O94" t="s">
        <v>23</v>
      </c>
      <c r="P94" t="s">
        <v>23</v>
      </c>
      <c r="Q94" t="str">
        <f t="shared" si="7"/>
        <v>{ 93, 3, null, "Eviscerate", "A swift strike to vital organs for major damage.", 8, 15, 75, 11, (int)TargetType.SingleEnemy, SkillType.MartialSkill.ToString(), (int)SkillCategory.Basic, (int)DamageType.Martial, null, null, null },</v>
      </c>
    </row>
    <row r="95" spans="1:17" x14ac:dyDescent="0.3">
      <c r="A95">
        <v>94</v>
      </c>
      <c r="B95">
        <v>3</v>
      </c>
      <c r="C95" t="s">
        <v>23</v>
      </c>
      <c r="D95" s="2" t="s">
        <v>1000</v>
      </c>
      <c r="E95" s="2" t="s">
        <v>1001</v>
      </c>
      <c r="F95" s="4">
        <f>MAX(1, MROUND(H95 / 2, 1))</f>
        <v>9</v>
      </c>
      <c r="G95" s="4">
        <f>MAX(2, H95)</f>
        <v>17</v>
      </c>
      <c r="H95" s="5">
        <v>17</v>
      </c>
      <c r="I95" s="4">
        <f>MAX(3, MROUND(H95 * 1.3, 1))</f>
        <v>22</v>
      </c>
      <c r="J95" s="2" t="s">
        <v>590</v>
      </c>
      <c r="K95" t="s">
        <v>814</v>
      </c>
      <c r="L95" t="s">
        <v>595</v>
      </c>
      <c r="M95" t="s">
        <v>23</v>
      </c>
      <c r="N95">
        <f>MIN(5, MROUND(H95 / 2, 1))</f>
        <v>5</v>
      </c>
      <c r="O95" t="s">
        <v>600</v>
      </c>
      <c r="P95" t="s">
        <v>606</v>
      </c>
      <c r="Q95" t="str">
        <f t="shared" si="7"/>
        <v>{ 94, 3, null, "Crippling Dust", "A thrown powder blinds and slows your enemy.", 9, 17, 17, 22, (int)TargetType.SingleEnemy, SkillType.SupportSkill.ToString(), (int)SkillCategory.Support, null, 5, (int)StatType.Speed, (int)SupportEffectType.Reduce },</v>
      </c>
    </row>
    <row r="96" spans="1:17" x14ac:dyDescent="0.3">
      <c r="A96">
        <v>95</v>
      </c>
      <c r="B96">
        <v>4</v>
      </c>
      <c r="C96" t="s">
        <v>23</v>
      </c>
      <c r="D96" s="2" t="s">
        <v>1002</v>
      </c>
      <c r="E96" s="2" t="s">
        <v>1003</v>
      </c>
      <c r="F96" s="4">
        <f>MAX(1, MROUND(H96 / 10, 1))</f>
        <v>7</v>
      </c>
      <c r="G96" s="4">
        <f>MAX(3, MROUND(H96 / 5, 1))</f>
        <v>14</v>
      </c>
      <c r="H96" s="5">
        <v>70</v>
      </c>
      <c r="I96" s="4">
        <f>MAX(3, MROUND(H96 / 7, 1))</f>
        <v>10</v>
      </c>
      <c r="J96" s="2" t="s">
        <v>591</v>
      </c>
      <c r="K96" t="s">
        <v>812</v>
      </c>
      <c r="L96" t="s">
        <v>593</v>
      </c>
      <c r="M96" t="s">
        <v>597</v>
      </c>
      <c r="N96" t="s">
        <v>23</v>
      </c>
      <c r="O96" t="s">
        <v>23</v>
      </c>
      <c r="P96" t="s">
        <v>23</v>
      </c>
      <c r="Q96" t="str">
        <f t="shared" si="7"/>
        <v>{ 95, 4, null, "Arc Lightning", "Chain lightning arcs between enemies.", 7, 14, 70, 10, (int)TargetType.AllEnemies, SkillType.MagicSkill.ToString(), (int)SkillCategory.Basic, (int)DamageType.Magical, null, null, null },</v>
      </c>
    </row>
    <row r="97" spans="1:17" x14ac:dyDescent="0.3">
      <c r="A97">
        <v>96</v>
      </c>
      <c r="B97">
        <v>4</v>
      </c>
      <c r="C97" t="s">
        <v>23</v>
      </c>
      <c r="D97" s="2" t="s">
        <v>644</v>
      </c>
      <c r="E97" s="2" t="s">
        <v>1004</v>
      </c>
      <c r="F97" s="4">
        <f>MAX(1, MROUND(H97 / 10, 1))</f>
        <v>8</v>
      </c>
      <c r="G97" s="4">
        <f>MAX(3, MROUND(H97 / 5, 1))</f>
        <v>15</v>
      </c>
      <c r="H97" s="5">
        <v>75</v>
      </c>
      <c r="I97" s="4">
        <f>MAX(3, MROUND(H97 / 7, 1))</f>
        <v>11</v>
      </c>
      <c r="J97" s="2" t="s">
        <v>590</v>
      </c>
      <c r="K97" t="s">
        <v>812</v>
      </c>
      <c r="L97" t="s">
        <v>593</v>
      </c>
      <c r="M97" t="s">
        <v>597</v>
      </c>
      <c r="N97" t="s">
        <v>23</v>
      </c>
      <c r="O97" t="s">
        <v>23</v>
      </c>
      <c r="P97" t="s">
        <v>23</v>
      </c>
      <c r="Q97" t="str">
        <f t="shared" si="7"/>
        <v>{ 96, 4, null, "Void Pulse", "A pulse of chaotic magic that damages and confuses.", 8, 15, 75, 11, (int)TargetType.SingleEnemy, SkillType.MagicSkill.ToString(), (int)SkillCategory.Basic, (int)DamageType.Magical, null, null, null },</v>
      </c>
    </row>
    <row r="98" spans="1:17" x14ac:dyDescent="0.3">
      <c r="A98">
        <v>97</v>
      </c>
      <c r="B98">
        <v>4</v>
      </c>
      <c r="C98" t="s">
        <v>23</v>
      </c>
      <c r="D98" s="2" t="s">
        <v>1005</v>
      </c>
      <c r="E98" s="2" t="s">
        <v>1006</v>
      </c>
      <c r="F98" s="4">
        <f>MAX(1, MROUND(H98 / 2, 1))</f>
        <v>9</v>
      </c>
      <c r="G98" s="4">
        <f>MAX(2, H98)</f>
        <v>17</v>
      </c>
      <c r="H98" s="5">
        <v>17</v>
      </c>
      <c r="I98" s="4">
        <f>MAX(3, MROUND(H98 * 1.3, 1))</f>
        <v>22</v>
      </c>
      <c r="J98" s="2" t="s">
        <v>592</v>
      </c>
      <c r="K98" t="s">
        <v>814</v>
      </c>
      <c r="L98" t="s">
        <v>595</v>
      </c>
      <c r="M98" t="s">
        <v>23</v>
      </c>
      <c r="N98">
        <f>MIN(5, MROUND(H98 / 2, 1))</f>
        <v>5</v>
      </c>
      <c r="O98" t="s">
        <v>604</v>
      </c>
      <c r="P98" t="s">
        <v>605</v>
      </c>
      <c r="Q98" t="str">
        <f t="shared" si="7"/>
        <v>{ 97, 4, null, "Arcane Barrier", "Erect a shield that raises Resistance.", 9, 17, 17, 22, (int)TargetType.Self, SkillType.SupportSkill.ToString(), (int)SkillCategory.Support, null, 5, (int)StatType.Resistance, (int)SupportEffectType.Boost },</v>
      </c>
    </row>
    <row r="99" spans="1:17" x14ac:dyDescent="0.3">
      <c r="A99">
        <v>98</v>
      </c>
      <c r="B99">
        <v>5</v>
      </c>
      <c r="C99" t="s">
        <v>23</v>
      </c>
      <c r="D99" s="2" t="s">
        <v>1007</v>
      </c>
      <c r="E99" s="2" t="s">
        <v>1008</v>
      </c>
      <c r="F99" s="4">
        <f>MAX(1, MROUND(H99 / 10, 1))</f>
        <v>7</v>
      </c>
      <c r="G99" s="4">
        <f>MAX(3, MROUND(H99 / 5, 1))</f>
        <v>14</v>
      </c>
      <c r="H99" s="5">
        <v>70</v>
      </c>
      <c r="I99" s="4">
        <f>MAX(3, MROUND(H99 / 7, 1))</f>
        <v>10</v>
      </c>
      <c r="J99" s="2" t="s">
        <v>591</v>
      </c>
      <c r="K99" t="s">
        <v>812</v>
      </c>
      <c r="L99" t="s">
        <v>593</v>
      </c>
      <c r="M99" t="s">
        <v>597</v>
      </c>
      <c r="N99" t="s">
        <v>23</v>
      </c>
      <c r="O99" t="s">
        <v>23</v>
      </c>
      <c r="P99" t="s">
        <v>23</v>
      </c>
      <c r="Q99" t="str">
        <f t="shared" si="7"/>
        <v>{ 98, 5, null, "Sacred Eruption", "Burst of divine light harms all foes.", 7, 14, 70, 10, (int)TargetType.AllEnemies, SkillType.MagicSkill.ToString(), (int)SkillCategory.Basic, (int)DamageType.Magical, null, null, null },</v>
      </c>
    </row>
    <row r="100" spans="1:17" x14ac:dyDescent="0.3">
      <c r="A100">
        <v>99</v>
      </c>
      <c r="B100">
        <v>5</v>
      </c>
      <c r="C100" t="s">
        <v>23</v>
      </c>
      <c r="D100" s="2" t="s">
        <v>1009</v>
      </c>
      <c r="E100" s="2" t="s">
        <v>1010</v>
      </c>
      <c r="F100" s="4">
        <f>MAX(1, MROUND(H100 / 10, 1))</f>
        <v>8</v>
      </c>
      <c r="G100" s="4">
        <f>MAX(3, MROUND(H100 / 5, 1))</f>
        <v>15</v>
      </c>
      <c r="H100" s="5">
        <v>75</v>
      </c>
      <c r="I100" s="4">
        <f>MAX(3, MROUND(H100 / 7, 1))</f>
        <v>11</v>
      </c>
      <c r="J100" s="2" t="s">
        <v>590</v>
      </c>
      <c r="K100" t="s">
        <v>812</v>
      </c>
      <c r="L100" t="s">
        <v>593</v>
      </c>
      <c r="M100" t="s">
        <v>597</v>
      </c>
      <c r="N100" t="s">
        <v>23</v>
      </c>
      <c r="O100" t="s">
        <v>23</v>
      </c>
      <c r="P100" t="s">
        <v>23</v>
      </c>
      <c r="Q100" t="str">
        <f t="shared" si="7"/>
        <v>{ 99, 5, null, "Judgement Spear", "Hurl a holy spear that pierces defenses.", 8, 15, 75, 11, (int)TargetType.SingleEnemy, SkillType.MagicSkill.ToString(), (int)SkillCategory.Basic, (int)DamageType.Magical, null, null, null },</v>
      </c>
    </row>
    <row r="101" spans="1:17" x14ac:dyDescent="0.3">
      <c r="A101">
        <v>100</v>
      </c>
      <c r="B101">
        <v>5</v>
      </c>
      <c r="C101" t="s">
        <v>23</v>
      </c>
      <c r="D101" s="2" t="s">
        <v>1011</v>
      </c>
      <c r="E101" s="2" t="s">
        <v>1012</v>
      </c>
      <c r="F101" s="4">
        <f>MAX(1, MROUND(H101 / 2, 1))</f>
        <v>9</v>
      </c>
      <c r="G101" s="4">
        <f>MAX(2, H101)</f>
        <v>17</v>
      </c>
      <c r="H101" s="5">
        <v>17</v>
      </c>
      <c r="I101" s="4">
        <f>MAX(3, MROUND(H101 * 1.3, 1))</f>
        <v>22</v>
      </c>
      <c r="J101" s="2" t="s">
        <v>592</v>
      </c>
      <c r="K101" t="s">
        <v>814</v>
      </c>
      <c r="L101" t="s">
        <v>595</v>
      </c>
      <c r="M101" t="s">
        <v>23</v>
      </c>
      <c r="N101">
        <f>MIN(5, MROUND(H101 / 2, 1))</f>
        <v>5</v>
      </c>
      <c r="O101" t="s">
        <v>600</v>
      </c>
      <c r="P101" t="s">
        <v>605</v>
      </c>
      <c r="Q101" t="str">
        <f t="shared" si="7"/>
        <v>{ 100, 5, null, "Blessing of Speed", "Call down divine wind to boost Speed.", 9, 17, 17, 22, (int)TargetType.Self, SkillType.SupportSkill.ToString(), (int)SkillCategory.Support, null, 5, (int)StatType.Speed, (int)SupportEffectType.Boost },</v>
      </c>
    </row>
    <row r="102" spans="1:17" x14ac:dyDescent="0.3">
      <c r="A102">
        <v>101</v>
      </c>
      <c r="B102">
        <v>1</v>
      </c>
      <c r="C102" t="s">
        <v>23</v>
      </c>
      <c r="D102" s="2" t="s">
        <v>1013</v>
      </c>
      <c r="E102" s="2" t="s">
        <v>1014</v>
      </c>
      <c r="F102" s="4">
        <f t="shared" ref="F102:F156" si="8">MAX(1, MROUND(H102 / 10, 1))</f>
        <v>9</v>
      </c>
      <c r="G102" s="4">
        <f t="shared" ref="G102:G111" si="9">MAX(3, MROUND(H102 / 5, 1))</f>
        <v>17</v>
      </c>
      <c r="H102" s="5">
        <v>85</v>
      </c>
      <c r="I102" s="4">
        <f t="shared" ref="I102:I111" si="10">MAX(3, MROUND(H102 / 7, 1))</f>
        <v>12</v>
      </c>
      <c r="J102" s="2" t="s">
        <v>591</v>
      </c>
      <c r="K102" t="s">
        <v>811</v>
      </c>
      <c r="L102" t="s">
        <v>593</v>
      </c>
      <c r="M102" t="s">
        <v>596</v>
      </c>
      <c r="N102" t="s">
        <v>23</v>
      </c>
      <c r="O102" t="s">
        <v>23</v>
      </c>
      <c r="P102" t="s">
        <v>23</v>
      </c>
      <c r="Q102" t="str">
        <f t="shared" si="7"/>
        <v>{ 101, 1, null, "Meteor Crash", "Leap and strike the ground with explosive force.", 9, 17, 85, 12, (int)TargetType.AllEnemies, SkillType.MartialSkill.ToString(), (int)SkillCategory.Basic, (int)DamageType.Martial, null, null, null },</v>
      </c>
    </row>
    <row r="103" spans="1:17" x14ac:dyDescent="0.3">
      <c r="A103">
        <v>102</v>
      </c>
      <c r="B103">
        <v>2</v>
      </c>
      <c r="C103" t="s">
        <v>23</v>
      </c>
      <c r="D103" s="2" t="s">
        <v>1015</v>
      </c>
      <c r="E103" s="2" t="s">
        <v>1016</v>
      </c>
      <c r="F103" s="4">
        <f t="shared" si="8"/>
        <v>9</v>
      </c>
      <c r="G103" s="4">
        <f t="shared" si="9"/>
        <v>17</v>
      </c>
      <c r="H103" s="5">
        <v>85</v>
      </c>
      <c r="I103" s="4">
        <f t="shared" si="10"/>
        <v>12</v>
      </c>
      <c r="J103" s="2" t="s">
        <v>591</v>
      </c>
      <c r="K103" t="s">
        <v>811</v>
      </c>
      <c r="L103" t="s">
        <v>593</v>
      </c>
      <c r="M103" t="s">
        <v>596</v>
      </c>
      <c r="N103" t="s">
        <v>23</v>
      </c>
      <c r="O103" t="s">
        <v>23</v>
      </c>
      <c r="P103" t="s">
        <v>23</v>
      </c>
      <c r="Q103" t="str">
        <f t="shared" si="7"/>
        <v>{ 102, 2, null, "Earthshatter", "A ground-shaking slam that damages and dazes.", 9, 17, 85, 12, (int)TargetType.AllEnemies, SkillType.MartialSkill.ToString(), (int)SkillCategory.Basic, (int)DamageType.Martial, null, null, null },</v>
      </c>
    </row>
    <row r="104" spans="1:17" x14ac:dyDescent="0.3">
      <c r="A104">
        <v>103</v>
      </c>
      <c r="B104">
        <v>3</v>
      </c>
      <c r="C104" t="s">
        <v>23</v>
      </c>
      <c r="D104" s="2" t="s">
        <v>1017</v>
      </c>
      <c r="E104" s="2" t="s">
        <v>1018</v>
      </c>
      <c r="F104" s="4">
        <f t="shared" si="8"/>
        <v>9</v>
      </c>
      <c r="G104" s="4">
        <f t="shared" si="9"/>
        <v>17</v>
      </c>
      <c r="H104" s="5">
        <v>85</v>
      </c>
      <c r="I104" s="4">
        <f t="shared" si="10"/>
        <v>12</v>
      </c>
      <c r="J104" s="2" t="s">
        <v>591</v>
      </c>
      <c r="K104" t="s">
        <v>811</v>
      </c>
      <c r="L104" t="s">
        <v>593</v>
      </c>
      <c r="M104" t="s">
        <v>596</v>
      </c>
      <c r="N104" t="s">
        <v>23</v>
      </c>
      <c r="O104" t="s">
        <v>23</v>
      </c>
      <c r="P104" t="s">
        <v>23</v>
      </c>
      <c r="Q104" t="str">
        <f t="shared" si="7"/>
        <v>{ 103, 3, null, "Death Lotus", "A deadly spinning flurry of blades.", 9, 17, 85, 12, (int)TargetType.AllEnemies, SkillType.MartialSkill.ToString(), (int)SkillCategory.Basic, (int)DamageType.Martial, null, null, null },</v>
      </c>
    </row>
    <row r="105" spans="1:17" x14ac:dyDescent="0.3">
      <c r="A105">
        <v>104</v>
      </c>
      <c r="B105">
        <v>4</v>
      </c>
      <c r="C105" t="s">
        <v>23</v>
      </c>
      <c r="D105" s="2" t="s">
        <v>1019</v>
      </c>
      <c r="E105" s="2" t="s">
        <v>1020</v>
      </c>
      <c r="F105" s="4">
        <f t="shared" si="8"/>
        <v>9</v>
      </c>
      <c r="G105" s="4">
        <f t="shared" si="9"/>
        <v>17</v>
      </c>
      <c r="H105" s="5">
        <v>85</v>
      </c>
      <c r="I105" s="4">
        <f t="shared" si="10"/>
        <v>12</v>
      </c>
      <c r="J105" s="2" t="s">
        <v>590</v>
      </c>
      <c r="K105" t="s">
        <v>812</v>
      </c>
      <c r="L105" t="s">
        <v>593</v>
      </c>
      <c r="M105" t="s">
        <v>597</v>
      </c>
      <c r="N105" t="s">
        <v>23</v>
      </c>
      <c r="O105" t="s">
        <v>23</v>
      </c>
      <c r="P105" t="s">
        <v>23</v>
      </c>
      <c r="Q105" t="str">
        <f t="shared" si="7"/>
        <v>{ 104, 4, null, "Rift Spear", "Summon a spear from another plane to skewer your foe.", 9, 17, 85, 12, (int)TargetType.SingleEnemy, SkillType.MagicSkill.ToString(), (int)SkillCategory.Basic, (int)DamageType.Magical, null, null, null },</v>
      </c>
    </row>
    <row r="106" spans="1:17" x14ac:dyDescent="0.3">
      <c r="A106">
        <v>105</v>
      </c>
      <c r="B106">
        <v>5</v>
      </c>
      <c r="C106" t="s">
        <v>23</v>
      </c>
      <c r="D106" s="2" t="s">
        <v>1021</v>
      </c>
      <c r="E106" s="2" t="s">
        <v>1022</v>
      </c>
      <c r="F106" s="4">
        <f t="shared" si="8"/>
        <v>9</v>
      </c>
      <c r="G106" s="4">
        <f t="shared" si="9"/>
        <v>17</v>
      </c>
      <c r="H106" s="5">
        <v>85</v>
      </c>
      <c r="I106" s="4">
        <f t="shared" si="10"/>
        <v>12</v>
      </c>
      <c r="J106" s="2" t="s">
        <v>591</v>
      </c>
      <c r="K106" t="s">
        <v>812</v>
      </c>
      <c r="L106" t="s">
        <v>593</v>
      </c>
      <c r="M106" t="s">
        <v>597</v>
      </c>
      <c r="N106" t="s">
        <v>23</v>
      </c>
      <c r="O106" t="s">
        <v>23</v>
      </c>
      <c r="P106" t="s">
        <v>23</v>
      </c>
      <c r="Q106" t="str">
        <f t="shared" si="7"/>
        <v>{ 105, 5, null, "Beacon Burst", "Radiate divine energy that burns evil.", 9, 17, 85, 12, (int)TargetType.AllEnemies, SkillType.MagicSkill.ToString(), (int)SkillCategory.Basic, (int)DamageType.Magical, null, null, null },</v>
      </c>
    </row>
    <row r="107" spans="1:17" x14ac:dyDescent="0.3">
      <c r="A107">
        <v>106</v>
      </c>
      <c r="B107">
        <v>1</v>
      </c>
      <c r="C107" t="s">
        <v>23</v>
      </c>
      <c r="D107" s="2" t="s">
        <v>1023</v>
      </c>
      <c r="E107" s="2" t="s">
        <v>1024</v>
      </c>
      <c r="F107" s="4">
        <f t="shared" si="8"/>
        <v>10</v>
      </c>
      <c r="G107" s="4">
        <f t="shared" si="9"/>
        <v>20</v>
      </c>
      <c r="H107" s="5">
        <v>100</v>
      </c>
      <c r="I107" s="4">
        <f t="shared" si="10"/>
        <v>14</v>
      </c>
      <c r="J107" s="2" t="s">
        <v>590</v>
      </c>
      <c r="K107" t="s">
        <v>811</v>
      </c>
      <c r="L107" t="s">
        <v>593</v>
      </c>
      <c r="M107" t="s">
        <v>596</v>
      </c>
      <c r="N107" t="s">
        <v>23</v>
      </c>
      <c r="O107" t="s">
        <v>23</v>
      </c>
      <c r="P107" t="s">
        <v>23</v>
      </c>
      <c r="Q107" t="str">
        <f t="shared" si="7"/>
        <v>{ 106, 1, null, "Dragon’s End", "Channel all strength into a devastating final blow.", 10, 20, 100, 14, (int)TargetType.SingleEnemy, SkillType.MartialSkill.ToString(), (int)SkillCategory.Basic, (int)DamageType.Martial, null, null, null },</v>
      </c>
    </row>
    <row r="108" spans="1:17" x14ac:dyDescent="0.3">
      <c r="A108">
        <v>107</v>
      </c>
      <c r="B108">
        <v>2</v>
      </c>
      <c r="C108" t="s">
        <v>23</v>
      </c>
      <c r="D108" s="2" t="s">
        <v>1025</v>
      </c>
      <c r="E108" s="2" t="s">
        <v>1026</v>
      </c>
      <c r="F108" s="4">
        <f t="shared" si="8"/>
        <v>10</v>
      </c>
      <c r="G108" s="4">
        <f t="shared" si="9"/>
        <v>20</v>
      </c>
      <c r="H108" s="5">
        <v>100</v>
      </c>
      <c r="I108" s="4">
        <f t="shared" si="10"/>
        <v>14</v>
      </c>
      <c r="J108" s="2" t="s">
        <v>591</v>
      </c>
      <c r="K108" t="s">
        <v>811</v>
      </c>
      <c r="L108" t="s">
        <v>593</v>
      </c>
      <c r="M108" t="s">
        <v>596</v>
      </c>
      <c r="N108" t="s">
        <v>23</v>
      </c>
      <c r="O108" t="s">
        <v>23</v>
      </c>
      <c r="P108" t="s">
        <v>23</v>
      </c>
      <c r="Q108" t="str">
        <f t="shared" si="7"/>
        <v>{ 107, 2, null, "Colossus Crush", "Slam with titanic force, obliterating armor and flesh.", 10, 20, 100, 14, (int)TargetType.AllEnemies, SkillType.MartialSkill.ToString(), (int)SkillCategory.Basic, (int)DamageType.Martial, null, null, null },</v>
      </c>
    </row>
    <row r="109" spans="1:17" x14ac:dyDescent="0.3">
      <c r="A109">
        <v>108</v>
      </c>
      <c r="B109">
        <v>3</v>
      </c>
      <c r="C109" t="s">
        <v>23</v>
      </c>
      <c r="D109" s="2" t="s">
        <v>1027</v>
      </c>
      <c r="E109" s="2" t="s">
        <v>1028</v>
      </c>
      <c r="F109" s="4">
        <f t="shared" si="8"/>
        <v>10</v>
      </c>
      <c r="G109" s="4">
        <f t="shared" si="9"/>
        <v>20</v>
      </c>
      <c r="H109" s="5">
        <v>100</v>
      </c>
      <c r="I109" s="4">
        <f t="shared" si="10"/>
        <v>14</v>
      </c>
      <c r="J109" s="2" t="s">
        <v>590</v>
      </c>
      <c r="K109" t="s">
        <v>811</v>
      </c>
      <c r="L109" t="s">
        <v>593</v>
      </c>
      <c r="M109" t="s">
        <v>596</v>
      </c>
      <c r="N109" t="s">
        <v>23</v>
      </c>
      <c r="O109" t="s">
        <v>23</v>
      </c>
      <c r="P109" t="s">
        <v>23</v>
      </c>
      <c r="Q109" t="str">
        <f t="shared" si="7"/>
        <v>{ 108, 3, null, "Night Reaper", "Unleash a precise, lethal combo on a single target.", 10, 20, 100, 14, (int)TargetType.SingleEnemy, SkillType.MartialSkill.ToString(), (int)SkillCategory.Basic, (int)DamageType.Martial, null, null, null },</v>
      </c>
    </row>
    <row r="110" spans="1:17" x14ac:dyDescent="0.3">
      <c r="A110">
        <v>109</v>
      </c>
      <c r="B110">
        <v>4</v>
      </c>
      <c r="C110" t="s">
        <v>23</v>
      </c>
      <c r="D110" s="2" t="s">
        <v>1029</v>
      </c>
      <c r="E110" s="2" t="s">
        <v>1030</v>
      </c>
      <c r="F110" s="4">
        <f t="shared" si="8"/>
        <v>10</v>
      </c>
      <c r="G110" s="4">
        <f t="shared" si="9"/>
        <v>20</v>
      </c>
      <c r="H110" s="5">
        <v>100</v>
      </c>
      <c r="I110" s="4">
        <f t="shared" si="10"/>
        <v>14</v>
      </c>
      <c r="J110" s="2" t="s">
        <v>591</v>
      </c>
      <c r="K110" t="s">
        <v>812</v>
      </c>
      <c r="L110" t="s">
        <v>593</v>
      </c>
      <c r="M110" t="s">
        <v>597</v>
      </c>
      <c r="N110" t="s">
        <v>23</v>
      </c>
      <c r="O110" t="s">
        <v>23</v>
      </c>
      <c r="P110" t="s">
        <v>23</v>
      </c>
      <c r="Q110" t="str">
        <f t="shared" si="7"/>
        <v>{ 109, 4, null, "Starfall", "Bring down stars to scorch all enemies in radiant fire.", 10, 20, 100, 14, (int)TargetType.AllEnemies, SkillType.MagicSkill.ToString(), (int)SkillCategory.Basic, (int)DamageType.Magical, null, null, null },</v>
      </c>
    </row>
    <row r="111" spans="1:17" x14ac:dyDescent="0.3">
      <c r="A111">
        <v>110</v>
      </c>
      <c r="B111">
        <v>5</v>
      </c>
      <c r="C111" t="s">
        <v>23</v>
      </c>
      <c r="D111" s="2" t="s">
        <v>1031</v>
      </c>
      <c r="E111" s="2" t="s">
        <v>1032</v>
      </c>
      <c r="F111" s="4">
        <f t="shared" si="8"/>
        <v>10</v>
      </c>
      <c r="G111" s="4">
        <f t="shared" si="9"/>
        <v>20</v>
      </c>
      <c r="H111" s="5">
        <v>100</v>
      </c>
      <c r="I111" s="4">
        <f t="shared" si="10"/>
        <v>14</v>
      </c>
      <c r="J111" s="2" t="s">
        <v>591</v>
      </c>
      <c r="K111" t="s">
        <v>812</v>
      </c>
      <c r="L111" t="s">
        <v>593</v>
      </c>
      <c r="M111" t="s">
        <v>597</v>
      </c>
      <c r="N111" t="s">
        <v>23</v>
      </c>
      <c r="O111" t="s">
        <v>23</v>
      </c>
      <c r="P111" t="s">
        <v>23</v>
      </c>
      <c r="Q111" t="str">
        <f t="shared" si="7"/>
        <v>{ 110, 5, null, "Divine Wrath", "Summon the full might of your god to smite the wicked.", 10, 20, 100, 14, (int)TargetType.AllEnemies, SkillType.MagicSkill.ToString(), (int)SkillCategory.Basic, (int)DamageType.Magical, null, null, null },</v>
      </c>
    </row>
    <row r="112" spans="1:17" x14ac:dyDescent="0.3">
      <c r="A112">
        <v>111</v>
      </c>
      <c r="B112" t="s">
        <v>23</v>
      </c>
      <c r="C112" t="s">
        <v>23</v>
      </c>
      <c r="D112" t="s">
        <v>607</v>
      </c>
      <c r="E112" t="s">
        <v>608</v>
      </c>
      <c r="F112" s="4">
        <f t="shared" si="8"/>
        <v>1</v>
      </c>
      <c r="G112" s="4">
        <v>1</v>
      </c>
      <c r="H112">
        <v>8</v>
      </c>
      <c r="I112" s="4">
        <f t="shared" ref="I112:I155" si="11">MAX(3, MROUND(H112 / 7, 1))</f>
        <v>3</v>
      </c>
      <c r="J112" s="2" t="s">
        <v>590</v>
      </c>
      <c r="K112" t="s">
        <v>811</v>
      </c>
      <c r="L112" t="s">
        <v>593</v>
      </c>
      <c r="M112" t="s">
        <v>596</v>
      </c>
      <c r="N112" t="s">
        <v>23</v>
      </c>
      <c r="O112" t="s">
        <v>23</v>
      </c>
      <c r="P112" t="s">
        <v>23</v>
      </c>
      <c r="Q112" t="str">
        <f t="shared" si="7"/>
        <v>{ 111, null, null, "Swift Strike", "A quick strike that catches the enemy off guard.", 1, 1, 8, 3, (int)TargetType.SingleEnemy, SkillType.MartialSkill.ToString(), (int)SkillCategory.Basic, (int)DamageType.Martial, null, null, null },</v>
      </c>
    </row>
    <row r="113" spans="1:17" x14ac:dyDescent="0.3">
      <c r="A113">
        <v>112</v>
      </c>
      <c r="B113" t="s">
        <v>23</v>
      </c>
      <c r="C113" t="s">
        <v>23</v>
      </c>
      <c r="D113" t="s">
        <v>609</v>
      </c>
      <c r="E113" t="s">
        <v>610</v>
      </c>
      <c r="F113" s="4">
        <f t="shared" si="8"/>
        <v>1</v>
      </c>
      <c r="G113" s="4">
        <v>1</v>
      </c>
      <c r="H113">
        <v>9</v>
      </c>
      <c r="I113" s="4">
        <f t="shared" si="11"/>
        <v>3</v>
      </c>
      <c r="J113" s="2" t="s">
        <v>590</v>
      </c>
      <c r="K113" t="s">
        <v>812</v>
      </c>
      <c r="L113" t="s">
        <v>593</v>
      </c>
      <c r="M113" t="s">
        <v>597</v>
      </c>
      <c r="N113" t="s">
        <v>23</v>
      </c>
      <c r="O113" t="s">
        <v>23</v>
      </c>
      <c r="P113" t="s">
        <v>23</v>
      </c>
      <c r="Q113" t="str">
        <f t="shared" si="7"/>
        <v>{ 112, null, null, "Flame Dart", "A small burst of fire aimed at the enemy.", 1, 1, 9, 3, (int)TargetType.SingleEnemy, SkillType.MagicSkill.ToString(), (int)SkillCategory.Basic, (int)DamageType.Magical, null, null, null },</v>
      </c>
    </row>
    <row r="114" spans="1:17" x14ac:dyDescent="0.3">
      <c r="A114">
        <v>113</v>
      </c>
      <c r="B114" t="s">
        <v>23</v>
      </c>
      <c r="C114" t="s">
        <v>23</v>
      </c>
      <c r="D114" t="s">
        <v>611</v>
      </c>
      <c r="E114" t="s">
        <v>612</v>
      </c>
      <c r="F114" s="4">
        <f t="shared" si="8"/>
        <v>1</v>
      </c>
      <c r="G114" s="4">
        <v>1</v>
      </c>
      <c r="H114">
        <v>10</v>
      </c>
      <c r="I114" s="4">
        <f t="shared" si="11"/>
        <v>3</v>
      </c>
      <c r="J114" s="2" t="s">
        <v>590</v>
      </c>
      <c r="K114" t="s">
        <v>811</v>
      </c>
      <c r="L114" t="s">
        <v>593</v>
      </c>
      <c r="M114" t="s">
        <v>596</v>
      </c>
      <c r="N114" t="s">
        <v>23</v>
      </c>
      <c r="O114" t="s">
        <v>23</v>
      </c>
      <c r="P114" t="s">
        <v>23</v>
      </c>
      <c r="Q114" t="str">
        <f t="shared" si="7"/>
        <v>{ 113, null, null, "Shield Bash", "A defensive bash with your shield to stagger the enemy.", 1, 1, 10, 3, (int)TargetType.SingleEnemy, SkillType.MartialSkill.ToString(), (int)SkillCategory.Basic, (int)DamageType.Martial, null, null, null },</v>
      </c>
    </row>
    <row r="115" spans="1:17" x14ac:dyDescent="0.3">
      <c r="A115">
        <v>114</v>
      </c>
      <c r="B115" t="s">
        <v>23</v>
      </c>
      <c r="C115" t="s">
        <v>23</v>
      </c>
      <c r="D115" t="s">
        <v>613</v>
      </c>
      <c r="E115" t="s">
        <v>614</v>
      </c>
      <c r="F115" s="4">
        <f t="shared" si="8"/>
        <v>1</v>
      </c>
      <c r="G115" s="4">
        <v>1</v>
      </c>
      <c r="H115">
        <v>11</v>
      </c>
      <c r="I115" s="4">
        <f t="shared" si="11"/>
        <v>3</v>
      </c>
      <c r="J115" s="2" t="s">
        <v>590</v>
      </c>
      <c r="K115" t="s">
        <v>812</v>
      </c>
      <c r="L115" t="s">
        <v>593</v>
      </c>
      <c r="M115" t="s">
        <v>597</v>
      </c>
      <c r="N115" t="s">
        <v>23</v>
      </c>
      <c r="O115" t="s">
        <v>23</v>
      </c>
      <c r="P115" t="s">
        <v>23</v>
      </c>
      <c r="Q115" t="str">
        <f t="shared" si="7"/>
        <v>{ 114, null, null, "Frostbite", "A blast of cold energy to freeze the enemy in place.", 1, 1, 11, 3, (int)TargetType.SingleEnemy, SkillType.MagicSkill.ToString(), (int)SkillCategory.Basic, (int)DamageType.Magical, null, null, null },</v>
      </c>
    </row>
    <row r="116" spans="1:17" x14ac:dyDescent="0.3">
      <c r="A116">
        <v>115</v>
      </c>
      <c r="B116" t="s">
        <v>23</v>
      </c>
      <c r="C116" t="s">
        <v>23</v>
      </c>
      <c r="D116" t="s">
        <v>615</v>
      </c>
      <c r="E116" t="s">
        <v>616</v>
      </c>
      <c r="F116" s="4">
        <f t="shared" si="8"/>
        <v>1</v>
      </c>
      <c r="G116" s="4">
        <v>1</v>
      </c>
      <c r="H116">
        <v>12</v>
      </c>
      <c r="I116" s="4">
        <f t="shared" si="11"/>
        <v>3</v>
      </c>
      <c r="J116" s="2" t="s">
        <v>590</v>
      </c>
      <c r="K116" t="s">
        <v>811</v>
      </c>
      <c r="L116" t="s">
        <v>593</v>
      </c>
      <c r="M116" t="s">
        <v>596</v>
      </c>
      <c r="N116" t="s">
        <v>23</v>
      </c>
      <c r="O116" t="s">
        <v>23</v>
      </c>
      <c r="P116" t="s">
        <v>23</v>
      </c>
      <c r="Q116" t="str">
        <f t="shared" si="7"/>
        <v>{ 115, null, null, "Wind Slash", "A slash of wind that cuts through enemies.", 1, 1, 12, 3, (int)TargetType.SingleEnemy, SkillType.MartialSkill.ToString(), (int)SkillCategory.Basic, (int)DamageType.Martial, null, null, null },</v>
      </c>
    </row>
    <row r="117" spans="1:17" x14ac:dyDescent="0.3">
      <c r="A117">
        <v>116</v>
      </c>
      <c r="B117" t="s">
        <v>23</v>
      </c>
      <c r="C117" t="s">
        <v>23</v>
      </c>
      <c r="D117" t="s">
        <v>617</v>
      </c>
      <c r="E117" t="s">
        <v>618</v>
      </c>
      <c r="F117" s="4">
        <f t="shared" si="8"/>
        <v>1</v>
      </c>
      <c r="G117" s="4">
        <v>1</v>
      </c>
      <c r="H117">
        <v>13</v>
      </c>
      <c r="I117" s="4">
        <f t="shared" si="11"/>
        <v>3</v>
      </c>
      <c r="J117" s="2" t="s">
        <v>590</v>
      </c>
      <c r="K117" t="s">
        <v>812</v>
      </c>
      <c r="L117" t="s">
        <v>593</v>
      </c>
      <c r="M117" t="s">
        <v>597</v>
      </c>
      <c r="N117" t="s">
        <v>23</v>
      </c>
      <c r="O117" t="s">
        <v>23</v>
      </c>
      <c r="P117" t="s">
        <v>23</v>
      </c>
      <c r="Q117" t="str">
        <f t="shared" si="7"/>
        <v>{ 116, null, null, "Arcane Bolt", "A bolt of pure arcane energy shot from your hand.", 1, 1, 13, 3, (int)TargetType.SingleEnemy, SkillType.MagicSkill.ToString(), (int)SkillCategory.Basic, (int)DamageType.Magical, null, null, null },</v>
      </c>
    </row>
    <row r="118" spans="1:17" x14ac:dyDescent="0.3">
      <c r="A118">
        <v>117</v>
      </c>
      <c r="B118" t="s">
        <v>23</v>
      </c>
      <c r="C118" t="s">
        <v>23</v>
      </c>
      <c r="D118" t="s">
        <v>619</v>
      </c>
      <c r="E118" t="s">
        <v>620</v>
      </c>
      <c r="F118" s="4">
        <f t="shared" si="8"/>
        <v>1</v>
      </c>
      <c r="G118" s="4">
        <v>1</v>
      </c>
      <c r="H118">
        <v>13</v>
      </c>
      <c r="I118" s="4">
        <f t="shared" si="11"/>
        <v>3</v>
      </c>
      <c r="J118" s="2" t="s">
        <v>590</v>
      </c>
      <c r="K118" t="s">
        <v>811</v>
      </c>
      <c r="L118" t="s">
        <v>593</v>
      </c>
      <c r="M118" t="s">
        <v>596</v>
      </c>
      <c r="N118" t="s">
        <v>23</v>
      </c>
      <c r="O118" t="s">
        <v>23</v>
      </c>
      <c r="P118" t="s">
        <v>23</v>
      </c>
      <c r="Q118" t="str">
        <f t="shared" si="7"/>
        <v>{ 117, null, null, "Power Strike", "A heavy strike that deals massive damage.", 1, 1, 13, 3, (int)TargetType.SingleEnemy, SkillType.MartialSkill.ToString(), (int)SkillCategory.Basic, (int)DamageType.Martial, null, null, null },</v>
      </c>
    </row>
    <row r="119" spans="1:17" x14ac:dyDescent="0.3">
      <c r="A119">
        <v>118</v>
      </c>
      <c r="B119" t="s">
        <v>23</v>
      </c>
      <c r="C119" t="s">
        <v>23</v>
      </c>
      <c r="D119" t="s">
        <v>621</v>
      </c>
      <c r="E119" t="s">
        <v>622</v>
      </c>
      <c r="F119" s="4">
        <f t="shared" si="8"/>
        <v>1</v>
      </c>
      <c r="G119" s="4">
        <v>1</v>
      </c>
      <c r="H119">
        <v>12</v>
      </c>
      <c r="I119" s="4">
        <f t="shared" si="11"/>
        <v>3</v>
      </c>
      <c r="J119" s="2" t="s">
        <v>590</v>
      </c>
      <c r="K119" t="s">
        <v>812</v>
      </c>
      <c r="L119" t="s">
        <v>593</v>
      </c>
      <c r="M119" t="s">
        <v>597</v>
      </c>
      <c r="N119" t="s">
        <v>23</v>
      </c>
      <c r="O119" t="s">
        <v>23</v>
      </c>
      <c r="P119" t="s">
        <v>23</v>
      </c>
      <c r="Q119" t="str">
        <f t="shared" si="7"/>
        <v>{ 118, null, null, "Elemental Blast", "A surge of elemental energy strikes the target.", 1, 1, 12, 3, (int)TargetType.SingleEnemy, SkillType.MagicSkill.ToString(), (int)SkillCategory.Basic, (int)DamageType.Magical, null, null, null },</v>
      </c>
    </row>
    <row r="120" spans="1:17" x14ac:dyDescent="0.3">
      <c r="A120">
        <v>119</v>
      </c>
      <c r="B120" t="s">
        <v>23</v>
      </c>
      <c r="C120" t="s">
        <v>23</v>
      </c>
      <c r="D120" t="s">
        <v>623</v>
      </c>
      <c r="E120" t="s">
        <v>688</v>
      </c>
      <c r="F120" s="4">
        <f t="shared" si="8"/>
        <v>1</v>
      </c>
      <c r="G120" s="4">
        <v>1</v>
      </c>
      <c r="H120">
        <v>10</v>
      </c>
      <c r="I120" s="4">
        <f t="shared" si="11"/>
        <v>3</v>
      </c>
      <c r="J120" s="2" t="s">
        <v>590</v>
      </c>
      <c r="K120" t="s">
        <v>811</v>
      </c>
      <c r="L120" t="s">
        <v>593</v>
      </c>
      <c r="M120" t="s">
        <v>596</v>
      </c>
      <c r="N120" t="s">
        <v>23</v>
      </c>
      <c r="O120" t="s">
        <v>23</v>
      </c>
      <c r="P120" t="s">
        <v>23</v>
      </c>
      <c r="Q120" t="str">
        <f t="shared" si="7"/>
        <v>{ 119, null, null, "Slash", "A quick, basic attack dealing moderate damage.", 1, 1, 10, 3, (int)TargetType.SingleEnemy, SkillType.MartialSkill.ToString(), (int)SkillCategory.Basic, (int)DamageType.Martial, null, null, null },</v>
      </c>
    </row>
    <row r="121" spans="1:17" x14ac:dyDescent="0.3">
      <c r="A121">
        <v>120</v>
      </c>
      <c r="B121" t="s">
        <v>23</v>
      </c>
      <c r="C121" t="s">
        <v>23</v>
      </c>
      <c r="D121" t="s">
        <v>624</v>
      </c>
      <c r="E121" t="s">
        <v>625</v>
      </c>
      <c r="F121" s="4">
        <f t="shared" si="8"/>
        <v>1</v>
      </c>
      <c r="G121" s="4">
        <v>1</v>
      </c>
      <c r="H121">
        <v>11</v>
      </c>
      <c r="I121" s="4">
        <f t="shared" si="11"/>
        <v>3</v>
      </c>
      <c r="J121" s="2" t="s">
        <v>590</v>
      </c>
      <c r="K121" t="s">
        <v>812</v>
      </c>
      <c r="L121" t="s">
        <v>593</v>
      </c>
      <c r="M121" t="s">
        <v>597</v>
      </c>
      <c r="N121" t="s">
        <v>23</v>
      </c>
      <c r="O121" t="s">
        <v>23</v>
      </c>
      <c r="P121" t="s">
        <v>23</v>
      </c>
      <c r="Q121" t="str">
        <f t="shared" si="7"/>
        <v>{ 120, null, null, "Fireball", "A small fireball that explodes on impact.", 1, 1, 11, 3, (int)TargetType.SingleEnemy, SkillType.MagicSkill.ToString(), (int)SkillCategory.Basic, (int)DamageType.Magical, null, null, null },</v>
      </c>
    </row>
    <row r="122" spans="1:17" x14ac:dyDescent="0.3">
      <c r="A122">
        <v>121</v>
      </c>
      <c r="B122" t="s">
        <v>23</v>
      </c>
      <c r="C122" t="s">
        <v>23</v>
      </c>
      <c r="D122" t="s">
        <v>626</v>
      </c>
      <c r="E122" t="s">
        <v>627</v>
      </c>
      <c r="F122" s="4">
        <f t="shared" si="8"/>
        <v>3</v>
      </c>
      <c r="G122" s="4">
        <v>1</v>
      </c>
      <c r="H122">
        <v>25</v>
      </c>
      <c r="I122" s="4">
        <f t="shared" si="11"/>
        <v>4</v>
      </c>
      <c r="J122" s="2" t="s">
        <v>590</v>
      </c>
      <c r="K122" t="s">
        <v>811</v>
      </c>
      <c r="L122" t="s">
        <v>593</v>
      </c>
      <c r="M122" t="s">
        <v>596</v>
      </c>
      <c r="N122" t="s">
        <v>23</v>
      </c>
      <c r="O122" t="s">
        <v>23</v>
      </c>
      <c r="P122" t="s">
        <v>23</v>
      </c>
      <c r="Q122" t="str">
        <f t="shared" si="7"/>
        <v>{ 121, null, null, "Brutal Uppercut", "A savage uppercut that knocks foes off their footing.", 3, 1, 25, 4, (int)TargetType.SingleEnemy, SkillType.MartialSkill.ToString(), (int)SkillCategory.Basic, (int)DamageType.Martial, null, null, null },</v>
      </c>
    </row>
    <row r="123" spans="1:17" x14ac:dyDescent="0.3">
      <c r="A123">
        <v>122</v>
      </c>
      <c r="B123" t="s">
        <v>23</v>
      </c>
      <c r="C123" t="s">
        <v>23</v>
      </c>
      <c r="D123" t="s">
        <v>628</v>
      </c>
      <c r="E123" t="s">
        <v>629</v>
      </c>
      <c r="F123" s="4">
        <f t="shared" si="8"/>
        <v>3</v>
      </c>
      <c r="G123" s="4">
        <v>1</v>
      </c>
      <c r="H123">
        <v>27</v>
      </c>
      <c r="I123" s="4">
        <f t="shared" si="11"/>
        <v>4</v>
      </c>
      <c r="J123" s="2" t="s">
        <v>590</v>
      </c>
      <c r="K123" t="s">
        <v>812</v>
      </c>
      <c r="L123" t="s">
        <v>593</v>
      </c>
      <c r="M123" t="s">
        <v>597</v>
      </c>
      <c r="N123" t="s">
        <v>23</v>
      </c>
      <c r="O123" t="s">
        <v>23</v>
      </c>
      <c r="P123" t="s">
        <v>23</v>
      </c>
      <c r="Q123" t="str">
        <f t="shared" si="7"/>
        <v>{ 122, null, null, "Shadow Lance", "A piercing spear of dark energy hurled with malice.", 3, 1, 27, 4, (int)TargetType.SingleEnemy, SkillType.MagicSkill.ToString(), (int)SkillCategory.Basic, (int)DamageType.Magical, null, null, null },</v>
      </c>
    </row>
    <row r="124" spans="1:17" x14ac:dyDescent="0.3">
      <c r="A124">
        <v>123</v>
      </c>
      <c r="B124" t="s">
        <v>23</v>
      </c>
      <c r="C124" t="s">
        <v>23</v>
      </c>
      <c r="D124" t="s">
        <v>630</v>
      </c>
      <c r="E124" t="s">
        <v>631</v>
      </c>
      <c r="F124" s="4">
        <f t="shared" si="8"/>
        <v>3</v>
      </c>
      <c r="G124" s="4">
        <v>1</v>
      </c>
      <c r="H124">
        <v>28</v>
      </c>
      <c r="I124" s="4">
        <f t="shared" si="11"/>
        <v>4</v>
      </c>
      <c r="J124" s="2" t="s">
        <v>590</v>
      </c>
      <c r="K124" t="s">
        <v>811</v>
      </c>
      <c r="L124" t="s">
        <v>593</v>
      </c>
      <c r="M124" t="s">
        <v>596</v>
      </c>
      <c r="N124" t="s">
        <v>23</v>
      </c>
      <c r="O124" t="s">
        <v>23</v>
      </c>
      <c r="P124" t="s">
        <v>23</v>
      </c>
      <c r="Q124" t="str">
        <f t="shared" si="7"/>
        <v>{ 123, null, null, "Bone Crusher", "A bone-shattering blow aimed at limbs.", 3, 1, 28, 4, (int)TargetType.SingleEnemy, SkillType.MartialSkill.ToString(), (int)SkillCategory.Basic, (int)DamageType.Martial, null, null, null },</v>
      </c>
    </row>
    <row r="125" spans="1:17" x14ac:dyDescent="0.3">
      <c r="A125">
        <v>124</v>
      </c>
      <c r="B125" t="s">
        <v>23</v>
      </c>
      <c r="C125" t="s">
        <v>23</v>
      </c>
      <c r="D125" t="s">
        <v>632</v>
      </c>
      <c r="E125" t="s">
        <v>633</v>
      </c>
      <c r="F125" s="4">
        <f t="shared" si="8"/>
        <v>3</v>
      </c>
      <c r="G125" s="4">
        <v>1</v>
      </c>
      <c r="H125">
        <v>30</v>
      </c>
      <c r="I125" s="4">
        <f t="shared" si="11"/>
        <v>4</v>
      </c>
      <c r="J125" s="2" t="s">
        <v>590</v>
      </c>
      <c r="K125" t="s">
        <v>812</v>
      </c>
      <c r="L125" t="s">
        <v>593</v>
      </c>
      <c r="M125" t="s">
        <v>597</v>
      </c>
      <c r="N125" t="s">
        <v>23</v>
      </c>
      <c r="O125" t="s">
        <v>23</v>
      </c>
      <c r="P125" t="s">
        <v>23</v>
      </c>
      <c r="Q125" t="str">
        <f t="shared" si="7"/>
        <v>{ 124, null, null, "Inferno Shot", "A searing blaze of fire races toward the target.", 3, 1, 30, 4, (int)TargetType.SingleEnemy, SkillType.MagicSkill.ToString(), (int)SkillCategory.Basic, (int)DamageType.Magical, null, null, null },</v>
      </c>
    </row>
    <row r="126" spans="1:17" x14ac:dyDescent="0.3">
      <c r="A126">
        <v>125</v>
      </c>
      <c r="B126" t="s">
        <v>23</v>
      </c>
      <c r="C126" t="s">
        <v>23</v>
      </c>
      <c r="D126" t="s">
        <v>634</v>
      </c>
      <c r="E126" t="s">
        <v>635</v>
      </c>
      <c r="F126" s="4">
        <f t="shared" si="8"/>
        <v>3</v>
      </c>
      <c r="G126" s="4">
        <v>1</v>
      </c>
      <c r="H126">
        <v>26</v>
      </c>
      <c r="I126" s="4">
        <f t="shared" si="11"/>
        <v>4</v>
      </c>
      <c r="J126" s="2" t="s">
        <v>590</v>
      </c>
      <c r="K126" t="s">
        <v>811</v>
      </c>
      <c r="L126" t="s">
        <v>593</v>
      </c>
      <c r="M126" t="s">
        <v>596</v>
      </c>
      <c r="N126" t="s">
        <v>23</v>
      </c>
      <c r="O126" t="s">
        <v>23</v>
      </c>
      <c r="P126" t="s">
        <v>23</v>
      </c>
      <c r="Q126" t="str">
        <f t="shared" si="7"/>
        <v>{ 125, null, null, "Iron Claw", "A crushing claw attack that rends armor.", 3, 1, 26, 4, (int)TargetType.SingleEnemy, SkillType.MartialSkill.ToString(), (int)SkillCategory.Basic, (int)DamageType.Martial, null, null, null },</v>
      </c>
    </row>
    <row r="127" spans="1:17" x14ac:dyDescent="0.3">
      <c r="A127">
        <v>126</v>
      </c>
      <c r="B127" t="s">
        <v>23</v>
      </c>
      <c r="C127" t="s">
        <v>23</v>
      </c>
      <c r="D127" t="s">
        <v>636</v>
      </c>
      <c r="E127" t="s">
        <v>637</v>
      </c>
      <c r="F127" s="4">
        <f t="shared" si="8"/>
        <v>2</v>
      </c>
      <c r="G127" s="4">
        <v>1</v>
      </c>
      <c r="H127">
        <v>24</v>
      </c>
      <c r="I127" s="4">
        <f t="shared" si="11"/>
        <v>3</v>
      </c>
      <c r="J127" s="2" t="s">
        <v>590</v>
      </c>
      <c r="K127" t="s">
        <v>812</v>
      </c>
      <c r="L127" t="s">
        <v>593</v>
      </c>
      <c r="M127" t="s">
        <v>597</v>
      </c>
      <c r="N127" t="s">
        <v>23</v>
      </c>
      <c r="O127" t="s">
        <v>23</v>
      </c>
      <c r="P127" t="s">
        <v>23</v>
      </c>
      <c r="Q127" t="str">
        <f t="shared" si="7"/>
        <v>{ 126, null, null, "Ice Spike", "A jagged spike of ice erupts under the foe.", 2, 1, 24, 3, (int)TargetType.SingleEnemy, SkillType.MagicSkill.ToString(), (int)SkillCategory.Basic, (int)DamageType.Magical, null, null, null },</v>
      </c>
    </row>
    <row r="128" spans="1:17" x14ac:dyDescent="0.3">
      <c r="A128">
        <v>127</v>
      </c>
      <c r="B128" t="s">
        <v>23</v>
      </c>
      <c r="C128" t="s">
        <v>23</v>
      </c>
      <c r="D128" t="s">
        <v>638</v>
      </c>
      <c r="E128" t="s">
        <v>639</v>
      </c>
      <c r="F128" s="4">
        <f t="shared" si="8"/>
        <v>2</v>
      </c>
      <c r="G128" s="4">
        <v>1</v>
      </c>
      <c r="H128">
        <v>23</v>
      </c>
      <c r="I128" s="4">
        <f t="shared" si="11"/>
        <v>3</v>
      </c>
      <c r="J128" s="2" t="s">
        <v>590</v>
      </c>
      <c r="K128" t="s">
        <v>811</v>
      </c>
      <c r="L128" t="s">
        <v>593</v>
      </c>
      <c r="M128" t="s">
        <v>596</v>
      </c>
      <c r="N128" t="s">
        <v>23</v>
      </c>
      <c r="O128" t="s">
        <v>23</v>
      </c>
      <c r="P128" t="s">
        <v>23</v>
      </c>
      <c r="Q128" t="str">
        <f t="shared" si="7"/>
        <v>{ 127, null, null, "Skull Bash", "A brutal headbutt aimed at disorientation.", 2, 1, 23, 3, (int)TargetType.SingleEnemy, SkillType.MartialSkill.ToString(), (int)SkillCategory.Basic, (int)DamageType.Martial, null, null, null },</v>
      </c>
    </row>
    <row r="129" spans="1:17" x14ac:dyDescent="0.3">
      <c r="A129">
        <v>128</v>
      </c>
      <c r="B129" t="s">
        <v>23</v>
      </c>
      <c r="C129" t="s">
        <v>23</v>
      </c>
      <c r="D129" t="s">
        <v>640</v>
      </c>
      <c r="E129" t="s">
        <v>641</v>
      </c>
      <c r="F129" s="4">
        <f t="shared" si="8"/>
        <v>3</v>
      </c>
      <c r="G129" s="4">
        <v>1</v>
      </c>
      <c r="H129">
        <v>29</v>
      </c>
      <c r="I129" s="4">
        <f t="shared" si="11"/>
        <v>4</v>
      </c>
      <c r="J129" s="2" t="s">
        <v>590</v>
      </c>
      <c r="K129" t="s">
        <v>812</v>
      </c>
      <c r="L129" t="s">
        <v>593</v>
      </c>
      <c r="M129" t="s">
        <v>597</v>
      </c>
      <c r="N129" t="s">
        <v>23</v>
      </c>
      <c r="O129" t="s">
        <v>23</v>
      </c>
      <c r="P129" t="s">
        <v>23</v>
      </c>
      <c r="Q129" t="str">
        <f t="shared" si="7"/>
        <v>{ 128, null, null, "Thunder Coil", "Electricity coils around the enemy and discharges violently.", 3, 1, 29, 4, (int)TargetType.SingleEnemy, SkillType.MagicSkill.ToString(), (int)SkillCategory.Basic, (int)DamageType.Magical, null, null, null },</v>
      </c>
    </row>
    <row r="130" spans="1:17" x14ac:dyDescent="0.3">
      <c r="A130">
        <v>129</v>
      </c>
      <c r="B130" t="s">
        <v>23</v>
      </c>
      <c r="C130" t="s">
        <v>23</v>
      </c>
      <c r="D130" t="s">
        <v>642</v>
      </c>
      <c r="E130" t="s">
        <v>643</v>
      </c>
      <c r="F130" s="4">
        <f t="shared" si="8"/>
        <v>3</v>
      </c>
      <c r="G130" s="4">
        <v>1</v>
      </c>
      <c r="H130">
        <v>27</v>
      </c>
      <c r="I130" s="4">
        <f t="shared" si="11"/>
        <v>4</v>
      </c>
      <c r="J130" s="2" t="s">
        <v>590</v>
      </c>
      <c r="K130" t="s">
        <v>811</v>
      </c>
      <c r="L130" t="s">
        <v>593</v>
      </c>
      <c r="M130" t="s">
        <v>596</v>
      </c>
      <c r="N130" t="s">
        <v>23</v>
      </c>
      <c r="O130" t="s">
        <v>23</v>
      </c>
      <c r="P130" t="s">
        <v>23</v>
      </c>
      <c r="Q130" t="str">
        <f t="shared" si="7"/>
        <v>{ 129, null, null, "Savage Rend", "Tears into the target with wild abandon.", 3, 1, 27, 4, (int)TargetType.SingleEnemy, SkillType.MartialSkill.ToString(), (int)SkillCategory.Basic, (int)DamageType.Martial, null, null, null },</v>
      </c>
    </row>
    <row r="131" spans="1:17" x14ac:dyDescent="0.3">
      <c r="A131">
        <v>130</v>
      </c>
      <c r="B131" t="s">
        <v>23</v>
      </c>
      <c r="C131" t="s">
        <v>23</v>
      </c>
      <c r="D131" t="s">
        <v>644</v>
      </c>
      <c r="E131" t="s">
        <v>645</v>
      </c>
      <c r="F131" s="4">
        <f t="shared" si="8"/>
        <v>3</v>
      </c>
      <c r="G131" s="4">
        <v>1</v>
      </c>
      <c r="H131">
        <v>28</v>
      </c>
      <c r="I131" s="4">
        <f t="shared" si="11"/>
        <v>4</v>
      </c>
      <c r="J131" s="2" t="s">
        <v>590</v>
      </c>
      <c r="K131" t="s">
        <v>812</v>
      </c>
      <c r="L131" t="s">
        <v>593</v>
      </c>
      <c r="M131" t="s">
        <v>597</v>
      </c>
      <c r="N131" t="s">
        <v>23</v>
      </c>
      <c r="O131" t="s">
        <v>23</v>
      </c>
      <c r="P131" t="s">
        <v>23</v>
      </c>
      <c r="Q131" t="str">
        <f t="shared" ref="Q131:Q194" si="12">"{ "&amp; _xlfn.TEXTJOIN(", ",, A131:P131) &amp; " },"</f>
        <v>{ 130, null, null, "Void Pulse", "A blast of void energy disrupts the target's body and mind.", 3, 1, 28, 4, (int)TargetType.SingleEnemy, SkillType.MagicSkill.ToString(), (int)SkillCategory.Basic, (int)DamageType.Magical, null, null, null },</v>
      </c>
    </row>
    <row r="132" spans="1:17" x14ac:dyDescent="0.3">
      <c r="A132">
        <v>131</v>
      </c>
      <c r="B132" t="s">
        <v>23</v>
      </c>
      <c r="C132" t="s">
        <v>23</v>
      </c>
      <c r="D132" t="s">
        <v>646</v>
      </c>
      <c r="E132" t="s">
        <v>647</v>
      </c>
      <c r="F132" s="4">
        <f t="shared" si="8"/>
        <v>6</v>
      </c>
      <c r="G132" s="4">
        <v>1</v>
      </c>
      <c r="H132">
        <v>55</v>
      </c>
      <c r="I132" s="4">
        <f t="shared" si="11"/>
        <v>8</v>
      </c>
      <c r="J132" s="2" t="s">
        <v>590</v>
      </c>
      <c r="K132" t="s">
        <v>811</v>
      </c>
      <c r="L132" t="s">
        <v>593</v>
      </c>
      <c r="M132" t="s">
        <v>596</v>
      </c>
      <c r="N132" t="s">
        <v>23</v>
      </c>
      <c r="O132" t="s">
        <v>23</v>
      </c>
      <c r="P132" t="s">
        <v>23</v>
      </c>
      <c r="Q132" t="str">
        <f t="shared" si="12"/>
        <v>{ 131, null, null, "Titan's Fist", "A mighty punch that crushes through enemies with overwhelming force.", 6, 1, 55, 8, (int)TargetType.SingleEnemy, SkillType.MartialSkill.ToString(), (int)SkillCategory.Basic, (int)DamageType.Martial, null, null, null },</v>
      </c>
    </row>
    <row r="133" spans="1:17" x14ac:dyDescent="0.3">
      <c r="A133">
        <v>132</v>
      </c>
      <c r="B133" t="s">
        <v>23</v>
      </c>
      <c r="C133" t="s">
        <v>23</v>
      </c>
      <c r="D133" t="s">
        <v>648</v>
      </c>
      <c r="E133" t="s">
        <v>649</v>
      </c>
      <c r="F133" s="4">
        <f t="shared" si="8"/>
        <v>6</v>
      </c>
      <c r="G133" s="4">
        <v>1</v>
      </c>
      <c r="H133">
        <v>58</v>
      </c>
      <c r="I133" s="4">
        <f t="shared" si="11"/>
        <v>8</v>
      </c>
      <c r="J133" s="2" t="s">
        <v>590</v>
      </c>
      <c r="K133" t="s">
        <v>812</v>
      </c>
      <c r="L133" t="s">
        <v>593</v>
      </c>
      <c r="M133" t="s">
        <v>597</v>
      </c>
      <c r="N133" t="s">
        <v>23</v>
      </c>
      <c r="O133" t="s">
        <v>23</v>
      </c>
      <c r="P133" t="s">
        <v>23</v>
      </c>
      <c r="Q133" t="str">
        <f t="shared" si="12"/>
        <v>{ 132, null, null, "Arcane Fury", "Unleashes a flurry of destructive arcane energy in all directions.", 6, 1, 58, 8, (int)TargetType.SingleEnemy, SkillType.MagicSkill.ToString(), (int)SkillCategory.Basic, (int)DamageType.Magical, null, null, null },</v>
      </c>
    </row>
    <row r="134" spans="1:17" x14ac:dyDescent="0.3">
      <c r="A134">
        <v>133</v>
      </c>
      <c r="B134" t="s">
        <v>23</v>
      </c>
      <c r="C134" t="s">
        <v>23</v>
      </c>
      <c r="D134" t="s">
        <v>650</v>
      </c>
      <c r="E134" t="s">
        <v>651</v>
      </c>
      <c r="F134" s="4">
        <f t="shared" si="8"/>
        <v>6</v>
      </c>
      <c r="G134" s="4">
        <v>1</v>
      </c>
      <c r="H134">
        <v>62</v>
      </c>
      <c r="I134" s="4">
        <f t="shared" si="11"/>
        <v>9</v>
      </c>
      <c r="J134" s="2" t="s">
        <v>590</v>
      </c>
      <c r="K134" t="s">
        <v>811</v>
      </c>
      <c r="L134" t="s">
        <v>593</v>
      </c>
      <c r="M134" t="s">
        <v>596</v>
      </c>
      <c r="N134" t="s">
        <v>23</v>
      </c>
      <c r="O134" t="s">
        <v>23</v>
      </c>
      <c r="P134" t="s">
        <v>23</v>
      </c>
      <c r="Q134" t="str">
        <f t="shared" si="12"/>
        <v>{ 133, null, null, "Dragon's Roar", "A deafening roar that sends shockwaves through enemies.", 6, 1, 62, 9, (int)TargetType.SingleEnemy, SkillType.MartialSkill.ToString(), (int)SkillCategory.Basic, (int)DamageType.Martial, null, null, null },</v>
      </c>
    </row>
    <row r="135" spans="1:17" x14ac:dyDescent="0.3">
      <c r="A135">
        <v>134</v>
      </c>
      <c r="B135" t="s">
        <v>23</v>
      </c>
      <c r="C135" t="s">
        <v>23</v>
      </c>
      <c r="D135" t="s">
        <v>652</v>
      </c>
      <c r="E135" t="s">
        <v>653</v>
      </c>
      <c r="F135" s="4">
        <f t="shared" si="8"/>
        <v>5</v>
      </c>
      <c r="G135" s="4">
        <v>1</v>
      </c>
      <c r="H135">
        <v>54</v>
      </c>
      <c r="I135" s="4">
        <f t="shared" si="11"/>
        <v>8</v>
      </c>
      <c r="J135" s="2" t="s">
        <v>590</v>
      </c>
      <c r="K135" t="s">
        <v>812</v>
      </c>
      <c r="L135" t="s">
        <v>593</v>
      </c>
      <c r="M135" t="s">
        <v>597</v>
      </c>
      <c r="N135" t="s">
        <v>23</v>
      </c>
      <c r="O135" t="s">
        <v>23</v>
      </c>
      <c r="P135" t="s">
        <v>23</v>
      </c>
      <c r="Q135" t="str">
        <f t="shared" si="12"/>
        <v>{ 134, null, null, "Lightning Surge", "A surge of lightning that strikes multiple enemies at once.", 5, 1, 54, 8, (int)TargetType.SingleEnemy, SkillType.MagicSkill.ToString(), (int)SkillCategory.Basic, (int)DamageType.Magical, null, null, null },</v>
      </c>
    </row>
    <row r="136" spans="1:17" x14ac:dyDescent="0.3">
      <c r="A136">
        <v>135</v>
      </c>
      <c r="B136" t="s">
        <v>23</v>
      </c>
      <c r="C136" t="s">
        <v>23</v>
      </c>
      <c r="D136" t="s">
        <v>654</v>
      </c>
      <c r="E136" t="s">
        <v>655</v>
      </c>
      <c r="F136" s="4">
        <f t="shared" si="8"/>
        <v>6</v>
      </c>
      <c r="G136" s="4">
        <v>1</v>
      </c>
      <c r="H136">
        <v>60</v>
      </c>
      <c r="I136" s="4">
        <f t="shared" si="11"/>
        <v>9</v>
      </c>
      <c r="J136" s="2" t="s">
        <v>590</v>
      </c>
      <c r="K136" t="s">
        <v>811</v>
      </c>
      <c r="L136" t="s">
        <v>593</v>
      </c>
      <c r="M136" t="s">
        <v>596</v>
      </c>
      <c r="N136" t="s">
        <v>23</v>
      </c>
      <c r="O136" t="s">
        <v>23</v>
      </c>
      <c r="P136" t="s">
        <v>23</v>
      </c>
      <c r="Q136" t="str">
        <f t="shared" si="12"/>
        <v>{ 135, null, null, "Earthquake Stomp", "A powerful stomp that causes the ground to tremble and shake.", 6, 1, 60, 9, (int)TargetType.SingleEnemy, SkillType.MartialSkill.ToString(), (int)SkillCategory.Basic, (int)DamageType.Martial, null, null, null },</v>
      </c>
    </row>
    <row r="137" spans="1:17" x14ac:dyDescent="0.3">
      <c r="A137">
        <v>136</v>
      </c>
      <c r="B137" t="s">
        <v>23</v>
      </c>
      <c r="C137" t="s">
        <v>23</v>
      </c>
      <c r="D137" t="s">
        <v>656</v>
      </c>
      <c r="E137" t="s">
        <v>689</v>
      </c>
      <c r="F137" s="4">
        <f t="shared" si="8"/>
        <v>6</v>
      </c>
      <c r="G137" s="4">
        <v>1</v>
      </c>
      <c r="H137">
        <v>56</v>
      </c>
      <c r="I137" s="4">
        <f t="shared" si="11"/>
        <v>8</v>
      </c>
      <c r="J137" s="2" t="s">
        <v>590</v>
      </c>
      <c r="K137" t="s">
        <v>812</v>
      </c>
      <c r="L137" t="s">
        <v>593</v>
      </c>
      <c r="M137" t="s">
        <v>597</v>
      </c>
      <c r="N137" t="s">
        <v>23</v>
      </c>
      <c r="O137" t="s">
        <v>23</v>
      </c>
      <c r="P137" t="s">
        <v>23</v>
      </c>
      <c r="Q137" t="str">
        <f t="shared" si="12"/>
        <v>{ 136, null, null, "Frost Nova", "A burst of freezing energy radiates outward, slowing and damaging enemies.", 6, 1, 56, 8, (int)TargetType.SingleEnemy, SkillType.MagicSkill.ToString(), (int)SkillCategory.Basic, (int)DamageType.Magical, null, null, null },</v>
      </c>
    </row>
    <row r="138" spans="1:17" x14ac:dyDescent="0.3">
      <c r="A138">
        <v>137</v>
      </c>
      <c r="B138" t="s">
        <v>23</v>
      </c>
      <c r="C138" t="s">
        <v>23</v>
      </c>
      <c r="D138" t="s">
        <v>657</v>
      </c>
      <c r="E138" t="s">
        <v>658</v>
      </c>
      <c r="F138" s="4">
        <f t="shared" si="8"/>
        <v>6</v>
      </c>
      <c r="G138" s="4">
        <v>1</v>
      </c>
      <c r="H138">
        <v>64</v>
      </c>
      <c r="I138" s="4">
        <f t="shared" si="11"/>
        <v>9</v>
      </c>
      <c r="J138" s="2" t="s">
        <v>590</v>
      </c>
      <c r="K138" t="s">
        <v>812</v>
      </c>
      <c r="L138" t="s">
        <v>593</v>
      </c>
      <c r="M138" t="s">
        <v>597</v>
      </c>
      <c r="N138" t="s">
        <v>23</v>
      </c>
      <c r="O138" t="s">
        <v>23</v>
      </c>
      <c r="P138" t="s">
        <v>23</v>
      </c>
      <c r="Q138" t="str">
        <f t="shared" si="12"/>
        <v>{ 137, null, null, "Hellfire Blast", "Summons a massive explosion of fire and brimstone.", 6, 1, 64, 9, (int)TargetType.SingleEnemy, SkillType.MagicSkill.ToString(), (int)SkillCategory.Basic, (int)DamageType.Magical, null, null, null },</v>
      </c>
    </row>
    <row r="139" spans="1:17" x14ac:dyDescent="0.3">
      <c r="A139">
        <v>138</v>
      </c>
      <c r="B139" t="s">
        <v>23</v>
      </c>
      <c r="C139" t="s">
        <v>23</v>
      </c>
      <c r="D139" t="s">
        <v>659</v>
      </c>
      <c r="E139" t="s">
        <v>660</v>
      </c>
      <c r="F139" s="4">
        <f t="shared" si="8"/>
        <v>6</v>
      </c>
      <c r="G139" s="4">
        <v>1</v>
      </c>
      <c r="H139">
        <v>63</v>
      </c>
      <c r="I139" s="4">
        <f t="shared" si="11"/>
        <v>9</v>
      </c>
      <c r="J139" s="2" t="s">
        <v>590</v>
      </c>
      <c r="K139" t="s">
        <v>811</v>
      </c>
      <c r="L139" t="s">
        <v>593</v>
      </c>
      <c r="M139" t="s">
        <v>596</v>
      </c>
      <c r="N139" t="s">
        <v>23</v>
      </c>
      <c r="O139" t="s">
        <v>23</v>
      </c>
      <c r="P139" t="s">
        <v>23</v>
      </c>
      <c r="Q139" t="str">
        <f t="shared" si="12"/>
        <v>{ 138, null, null, "Stone Crush", "Crushes the enemy with a giant boulder summoned from the earth.", 6, 1, 63, 9, (int)TargetType.SingleEnemy, SkillType.MartialSkill.ToString(), (int)SkillCategory.Basic, (int)DamageType.Martial, null, null, null },</v>
      </c>
    </row>
    <row r="140" spans="1:17" x14ac:dyDescent="0.3">
      <c r="A140">
        <v>139</v>
      </c>
      <c r="B140" t="s">
        <v>23</v>
      </c>
      <c r="C140" t="s">
        <v>23</v>
      </c>
      <c r="D140" t="s">
        <v>661</v>
      </c>
      <c r="E140" t="s">
        <v>690</v>
      </c>
      <c r="F140" s="4">
        <f t="shared" si="8"/>
        <v>6</v>
      </c>
      <c r="G140" s="4">
        <v>1</v>
      </c>
      <c r="H140">
        <v>61</v>
      </c>
      <c r="I140" s="4">
        <f t="shared" si="11"/>
        <v>9</v>
      </c>
      <c r="J140" s="2" t="s">
        <v>590</v>
      </c>
      <c r="K140" t="s">
        <v>811</v>
      </c>
      <c r="L140" t="s">
        <v>593</v>
      </c>
      <c r="M140" t="s">
        <v>596</v>
      </c>
      <c r="N140" t="s">
        <v>23</v>
      </c>
      <c r="O140" t="s">
        <v>23</v>
      </c>
      <c r="P140" t="s">
        <v>23</v>
      </c>
      <c r="Q140" t="str">
        <f t="shared" si="12"/>
        <v>{ 139, null, null, "Tornado Strike", "Creates a small tornado that sweeps through enemies, causing massive damage.", 6, 1, 61, 9, (int)TargetType.SingleEnemy, SkillType.MartialSkill.ToString(), (int)SkillCategory.Basic, (int)DamageType.Martial, null, null, null },</v>
      </c>
    </row>
    <row r="141" spans="1:17" x14ac:dyDescent="0.3">
      <c r="A141">
        <v>140</v>
      </c>
      <c r="B141" t="s">
        <v>23</v>
      </c>
      <c r="C141" t="s">
        <v>23</v>
      </c>
      <c r="D141" t="s">
        <v>662</v>
      </c>
      <c r="E141" t="s">
        <v>663</v>
      </c>
      <c r="F141" s="4">
        <f t="shared" si="8"/>
        <v>6</v>
      </c>
      <c r="G141" s="4">
        <v>1</v>
      </c>
      <c r="H141">
        <v>59</v>
      </c>
      <c r="I141" s="4">
        <f t="shared" si="11"/>
        <v>8</v>
      </c>
      <c r="J141" s="2" t="s">
        <v>590</v>
      </c>
      <c r="K141" t="s">
        <v>812</v>
      </c>
      <c r="L141" t="s">
        <v>593</v>
      </c>
      <c r="M141" t="s">
        <v>597</v>
      </c>
      <c r="N141" t="s">
        <v>23</v>
      </c>
      <c r="O141" t="s">
        <v>23</v>
      </c>
      <c r="P141" t="s">
        <v>23</v>
      </c>
      <c r="Q141" t="str">
        <f t="shared" si="12"/>
        <v>{ 140, null, null, "Solar Flare", "A concentrated burst of solar energy blinds and burns enemies.", 6, 1, 59, 8, (int)TargetType.SingleEnemy, SkillType.MagicSkill.ToString(), (int)SkillCategory.Basic, (int)DamageType.Magical, null, null, null },</v>
      </c>
    </row>
    <row r="142" spans="1:17" x14ac:dyDescent="0.3">
      <c r="A142">
        <v>141</v>
      </c>
      <c r="B142" t="s">
        <v>23</v>
      </c>
      <c r="C142" t="s">
        <v>23</v>
      </c>
      <c r="D142" t="s">
        <v>664</v>
      </c>
      <c r="E142" t="s">
        <v>691</v>
      </c>
      <c r="F142" s="4">
        <f t="shared" si="8"/>
        <v>9</v>
      </c>
      <c r="G142" s="4">
        <v>1</v>
      </c>
      <c r="H142">
        <v>85</v>
      </c>
      <c r="I142" s="4">
        <f t="shared" si="11"/>
        <v>12</v>
      </c>
      <c r="J142" s="2" t="s">
        <v>590</v>
      </c>
      <c r="K142" t="s">
        <v>812</v>
      </c>
      <c r="L142" t="s">
        <v>593</v>
      </c>
      <c r="M142" t="s">
        <v>597</v>
      </c>
      <c r="N142" t="s">
        <v>23</v>
      </c>
      <c r="O142" t="s">
        <v>23</v>
      </c>
      <c r="P142" t="s">
        <v>23</v>
      </c>
      <c r="Q142" t="str">
        <f t="shared" si="12"/>
        <v>{ 141, null, null, "Phoenix's Wrath", "Unleashes the fiery fury of the Phoenix, burning all enemies in range.", 9, 1, 85, 12, (int)TargetType.SingleEnemy, SkillType.MagicSkill.ToString(), (int)SkillCategory.Basic, (int)DamageType.Magical, null, null, null },</v>
      </c>
    </row>
    <row r="143" spans="1:17" x14ac:dyDescent="0.3">
      <c r="A143">
        <v>142</v>
      </c>
      <c r="B143" t="s">
        <v>23</v>
      </c>
      <c r="C143" t="s">
        <v>23</v>
      </c>
      <c r="D143" t="s">
        <v>665</v>
      </c>
      <c r="E143" t="s">
        <v>666</v>
      </c>
      <c r="F143" s="4">
        <f t="shared" si="8"/>
        <v>9</v>
      </c>
      <c r="G143" s="4">
        <v>1</v>
      </c>
      <c r="H143">
        <v>90</v>
      </c>
      <c r="I143" s="4">
        <f t="shared" si="11"/>
        <v>13</v>
      </c>
      <c r="J143" s="2" t="s">
        <v>590</v>
      </c>
      <c r="K143" t="s">
        <v>811</v>
      </c>
      <c r="L143" t="s">
        <v>593</v>
      </c>
      <c r="M143" t="s">
        <v>596</v>
      </c>
      <c r="N143" t="s">
        <v>23</v>
      </c>
      <c r="O143" t="s">
        <v>23</v>
      </c>
      <c r="P143" t="s">
        <v>23</v>
      </c>
      <c r="Q143" t="str">
        <f t="shared" si="12"/>
        <v>{ 142, null, null, "Titan's Fury", "Summons the might of the Titans to deal colossal damage to enemies.", 9, 1, 90, 13, (int)TargetType.SingleEnemy, SkillType.MartialSkill.ToString(), (int)SkillCategory.Basic, (int)DamageType.Martial, null, null, null },</v>
      </c>
    </row>
    <row r="144" spans="1:17" x14ac:dyDescent="0.3">
      <c r="A144">
        <v>143</v>
      </c>
      <c r="B144" t="s">
        <v>23</v>
      </c>
      <c r="C144" t="s">
        <v>23</v>
      </c>
      <c r="D144" t="s">
        <v>667</v>
      </c>
      <c r="E144" t="s">
        <v>668</v>
      </c>
      <c r="F144" s="4">
        <f t="shared" si="8"/>
        <v>10</v>
      </c>
      <c r="G144" s="4">
        <v>1</v>
      </c>
      <c r="H144">
        <v>95</v>
      </c>
      <c r="I144" s="4">
        <f t="shared" si="11"/>
        <v>14</v>
      </c>
      <c r="J144" s="2" t="s">
        <v>590</v>
      </c>
      <c r="K144" t="s">
        <v>812</v>
      </c>
      <c r="L144" t="s">
        <v>593</v>
      </c>
      <c r="M144" t="s">
        <v>597</v>
      </c>
      <c r="N144" t="s">
        <v>23</v>
      </c>
      <c r="O144" t="s">
        <v>23</v>
      </c>
      <c r="P144" t="s">
        <v>23</v>
      </c>
      <c r="Q144" t="str">
        <f t="shared" si="12"/>
        <v>{ 143, null, null, "Meteor Storm", "Summons a storm of meteors that rains down fiery destruction on enemies.", 10, 1, 95, 14, (int)TargetType.SingleEnemy, SkillType.MagicSkill.ToString(), (int)SkillCategory.Basic, (int)DamageType.Magical, null, null, null },</v>
      </c>
    </row>
    <row r="145" spans="1:17" x14ac:dyDescent="0.3">
      <c r="A145">
        <v>144</v>
      </c>
      <c r="B145" t="s">
        <v>23</v>
      </c>
      <c r="C145" t="s">
        <v>23</v>
      </c>
      <c r="D145" t="s">
        <v>669</v>
      </c>
      <c r="E145" t="s">
        <v>670</v>
      </c>
      <c r="F145" s="4">
        <f t="shared" si="8"/>
        <v>9</v>
      </c>
      <c r="G145" s="4">
        <v>1</v>
      </c>
      <c r="H145">
        <v>87</v>
      </c>
      <c r="I145" s="4">
        <f t="shared" si="11"/>
        <v>12</v>
      </c>
      <c r="J145" s="2" t="s">
        <v>590</v>
      </c>
      <c r="K145" t="s">
        <v>812</v>
      </c>
      <c r="L145" t="s">
        <v>593</v>
      </c>
      <c r="M145" t="s">
        <v>597</v>
      </c>
      <c r="N145" t="s">
        <v>23</v>
      </c>
      <c r="O145" t="s">
        <v>23</v>
      </c>
      <c r="P145" t="s">
        <v>23</v>
      </c>
      <c r="Q145" t="str">
        <f t="shared" si="12"/>
        <v>{ 144, null, null, "Blizzard Gale", "A powerful storm of ice and wind that freezes and damages enemies in its path.", 9, 1, 87, 12, (int)TargetType.SingleEnemy, SkillType.MagicSkill.ToString(), (int)SkillCategory.Basic, (int)DamageType.Magical, null, null, null },</v>
      </c>
    </row>
    <row r="146" spans="1:17" x14ac:dyDescent="0.3">
      <c r="A146">
        <v>145</v>
      </c>
      <c r="B146" t="s">
        <v>23</v>
      </c>
      <c r="C146" t="s">
        <v>23</v>
      </c>
      <c r="D146" t="s">
        <v>671</v>
      </c>
      <c r="E146" t="s">
        <v>672</v>
      </c>
      <c r="F146" s="4">
        <f t="shared" si="8"/>
        <v>9</v>
      </c>
      <c r="G146" s="4">
        <v>1</v>
      </c>
      <c r="H146">
        <v>92</v>
      </c>
      <c r="I146" s="4">
        <f t="shared" si="11"/>
        <v>13</v>
      </c>
      <c r="J146" s="2" t="s">
        <v>590</v>
      </c>
      <c r="K146" t="s">
        <v>811</v>
      </c>
      <c r="L146" t="s">
        <v>593</v>
      </c>
      <c r="M146" t="s">
        <v>596</v>
      </c>
      <c r="N146" t="s">
        <v>23</v>
      </c>
      <c r="O146" t="s">
        <v>23</v>
      </c>
      <c r="P146" t="s">
        <v>23</v>
      </c>
      <c r="Q146" t="str">
        <f t="shared" si="12"/>
        <v>{ 145, null, null, "Vortex Slash", "A swirling slash of wind and energy that cuts through all foes in its path.", 9, 1, 92, 13, (int)TargetType.SingleEnemy, SkillType.MartialSkill.ToString(), (int)SkillCategory.Basic, (int)DamageType.Martial, null, null, null },</v>
      </c>
    </row>
    <row r="147" spans="1:17" x14ac:dyDescent="0.3">
      <c r="A147">
        <v>146</v>
      </c>
      <c r="B147" t="s">
        <v>23</v>
      </c>
      <c r="C147" t="s">
        <v>23</v>
      </c>
      <c r="D147" t="s">
        <v>673</v>
      </c>
      <c r="E147" t="s">
        <v>674</v>
      </c>
      <c r="F147" s="4">
        <f t="shared" si="8"/>
        <v>8</v>
      </c>
      <c r="G147" s="4">
        <v>1</v>
      </c>
      <c r="H147">
        <v>80</v>
      </c>
      <c r="I147" s="4">
        <f t="shared" si="11"/>
        <v>11</v>
      </c>
      <c r="J147" s="2" t="s">
        <v>590</v>
      </c>
      <c r="K147" t="s">
        <v>811</v>
      </c>
      <c r="L147" t="s">
        <v>593</v>
      </c>
      <c r="M147" t="s">
        <v>596</v>
      </c>
      <c r="N147" t="s">
        <v>23</v>
      </c>
      <c r="O147" t="s">
        <v>23</v>
      </c>
      <c r="P147" t="s">
        <v>23</v>
      </c>
      <c r="Q147" t="str">
        <f t="shared" si="12"/>
        <v>{ 146, null, null, "Divine Smite", "A mighty strike from the heavens that delivers devastating holy damage.", 8, 1, 80, 11, (int)TargetType.SingleEnemy, SkillType.MartialSkill.ToString(), (int)SkillCategory.Basic, (int)DamageType.Martial, null, null, null },</v>
      </c>
    </row>
    <row r="148" spans="1:17" x14ac:dyDescent="0.3">
      <c r="A148">
        <v>147</v>
      </c>
      <c r="B148" t="s">
        <v>23</v>
      </c>
      <c r="C148" t="s">
        <v>23</v>
      </c>
      <c r="D148" t="s">
        <v>675</v>
      </c>
      <c r="E148" t="s">
        <v>692</v>
      </c>
      <c r="F148" s="4">
        <f t="shared" si="8"/>
        <v>9</v>
      </c>
      <c r="G148" s="4">
        <v>1</v>
      </c>
      <c r="H148">
        <v>93</v>
      </c>
      <c r="I148" s="4">
        <f t="shared" si="11"/>
        <v>13</v>
      </c>
      <c r="J148" s="2" t="s">
        <v>590</v>
      </c>
      <c r="K148" t="s">
        <v>812</v>
      </c>
      <c r="L148" t="s">
        <v>593</v>
      </c>
      <c r="M148" t="s">
        <v>597</v>
      </c>
      <c r="N148" t="s">
        <v>23</v>
      </c>
      <c r="O148" t="s">
        <v>23</v>
      </c>
      <c r="P148" t="s">
        <v>23</v>
      </c>
      <c r="Q148" t="str">
        <f t="shared" si="12"/>
        <v>{ 147, null, null, "Void Blast", "A burst of dark energy that tears apart the fabric of space, damaging enemies.", 9, 1, 93, 13, (int)TargetType.SingleEnemy, SkillType.MagicSkill.ToString(), (int)SkillCategory.Basic, (int)DamageType.Magical, null, null, null },</v>
      </c>
    </row>
    <row r="149" spans="1:17" x14ac:dyDescent="0.3">
      <c r="A149">
        <v>148</v>
      </c>
      <c r="B149" t="s">
        <v>23</v>
      </c>
      <c r="C149" t="s">
        <v>23</v>
      </c>
      <c r="D149" t="s">
        <v>676</v>
      </c>
      <c r="E149" t="s">
        <v>677</v>
      </c>
      <c r="F149" s="4">
        <f t="shared" si="8"/>
        <v>9</v>
      </c>
      <c r="G149" s="4">
        <v>1</v>
      </c>
      <c r="H149">
        <v>88</v>
      </c>
      <c r="I149" s="4">
        <f t="shared" si="11"/>
        <v>13</v>
      </c>
      <c r="J149" s="2" t="s">
        <v>590</v>
      </c>
      <c r="K149" t="s">
        <v>811</v>
      </c>
      <c r="L149" t="s">
        <v>593</v>
      </c>
      <c r="M149" t="s">
        <v>596</v>
      </c>
      <c r="N149" t="s">
        <v>23</v>
      </c>
      <c r="O149" t="s">
        <v>23</v>
      </c>
      <c r="P149" t="s">
        <v>23</v>
      </c>
      <c r="Q149" t="str">
        <f t="shared" si="12"/>
        <v>{ 148, null, null, "Thunderclap", "A massive thunderous shockwave that stuns and damages enemies.", 9, 1, 88, 13, (int)TargetType.SingleEnemy, SkillType.MartialSkill.ToString(), (int)SkillCategory.Basic, (int)DamageType.Martial, null, null, null },</v>
      </c>
    </row>
    <row r="150" spans="1:17" x14ac:dyDescent="0.3">
      <c r="A150">
        <v>149</v>
      </c>
      <c r="B150" t="s">
        <v>23</v>
      </c>
      <c r="C150" t="s">
        <v>23</v>
      </c>
      <c r="D150" t="s">
        <v>678</v>
      </c>
      <c r="E150" t="s">
        <v>693</v>
      </c>
      <c r="F150" s="4">
        <f t="shared" si="8"/>
        <v>9</v>
      </c>
      <c r="G150" s="4">
        <v>1</v>
      </c>
      <c r="H150">
        <v>94</v>
      </c>
      <c r="I150" s="4">
        <f t="shared" si="11"/>
        <v>13</v>
      </c>
      <c r="J150" s="2" t="s">
        <v>590</v>
      </c>
      <c r="K150" t="s">
        <v>812</v>
      </c>
      <c r="L150" t="s">
        <v>593</v>
      </c>
      <c r="M150" t="s">
        <v>597</v>
      </c>
      <c r="N150" t="s">
        <v>23</v>
      </c>
      <c r="O150" t="s">
        <v>23</v>
      </c>
      <c r="P150" t="s">
        <v>23</v>
      </c>
      <c r="Q150" t="str">
        <f t="shared" si="12"/>
        <v>{ 149, null, null, "Arcane Barrage", "Fires a barrage of magical bolts, each dealing substantial damage.", 9, 1, 94, 13, (int)TargetType.SingleEnemy, SkillType.MagicSkill.ToString(), (int)SkillCategory.Basic, (int)DamageType.Magical, null, null, null },</v>
      </c>
    </row>
    <row r="151" spans="1:17" x14ac:dyDescent="0.3">
      <c r="A151">
        <v>150</v>
      </c>
      <c r="B151" t="s">
        <v>23</v>
      </c>
      <c r="C151" t="s">
        <v>23</v>
      </c>
      <c r="D151" t="s">
        <v>679</v>
      </c>
      <c r="E151" t="s">
        <v>694</v>
      </c>
      <c r="F151" s="4">
        <f t="shared" si="8"/>
        <v>10</v>
      </c>
      <c r="G151" s="4">
        <v>1</v>
      </c>
      <c r="H151">
        <v>99</v>
      </c>
      <c r="I151" s="4">
        <f t="shared" si="11"/>
        <v>14</v>
      </c>
      <c r="J151" s="2" t="s">
        <v>590</v>
      </c>
      <c r="K151" t="s">
        <v>811</v>
      </c>
      <c r="L151" t="s">
        <v>593</v>
      </c>
      <c r="M151" t="s">
        <v>596</v>
      </c>
      <c r="N151" t="s">
        <v>23</v>
      </c>
      <c r="O151" t="s">
        <v>23</v>
      </c>
      <c r="P151" t="s">
        <v>23</v>
      </c>
      <c r="Q151" t="str">
        <f t="shared" si="12"/>
        <v>{ 150, null, null, "Dragon's Might", "The power of a dragon surges through the user, causing massive damage to enemies.", 10, 1, 99, 14, (int)TargetType.SingleEnemy, SkillType.MartialSkill.ToString(), (int)SkillCategory.Basic, (int)DamageType.Martial, null, null, null },</v>
      </c>
    </row>
    <row r="152" spans="1:17" x14ac:dyDescent="0.3">
      <c r="A152">
        <v>151</v>
      </c>
      <c r="B152" t="s">
        <v>23</v>
      </c>
      <c r="C152" t="s">
        <v>23</v>
      </c>
      <c r="D152" t="s">
        <v>680</v>
      </c>
      <c r="E152" t="s">
        <v>681</v>
      </c>
      <c r="F152" s="4">
        <f t="shared" si="8"/>
        <v>13</v>
      </c>
      <c r="G152" s="4">
        <v>1</v>
      </c>
      <c r="H152">
        <v>130</v>
      </c>
      <c r="I152" s="4">
        <f t="shared" si="11"/>
        <v>19</v>
      </c>
      <c r="J152" s="2" t="s">
        <v>590</v>
      </c>
      <c r="K152" t="s">
        <v>812</v>
      </c>
      <c r="L152" t="s">
        <v>593</v>
      </c>
      <c r="M152" t="s">
        <v>597</v>
      </c>
      <c r="N152" t="s">
        <v>23</v>
      </c>
      <c r="O152" t="s">
        <v>23</v>
      </c>
      <c r="P152" t="s">
        <v>23</v>
      </c>
      <c r="Q152" t="str">
        <f t="shared" si="12"/>
        <v>{ 151, null, null, "Eclipse Beam", "Fires a concentrated beam of pure darkness that obliterates enemies in its path.", 13, 1, 130, 19, (int)TargetType.SingleEnemy, SkillType.MagicSkill.ToString(), (int)SkillCategory.Basic, (int)DamageType.Magical, null, null, null },</v>
      </c>
    </row>
    <row r="153" spans="1:17" x14ac:dyDescent="0.3">
      <c r="A153">
        <v>152</v>
      </c>
      <c r="B153" t="s">
        <v>23</v>
      </c>
      <c r="C153" t="s">
        <v>23</v>
      </c>
      <c r="D153" t="s">
        <v>682</v>
      </c>
      <c r="E153" t="s">
        <v>683</v>
      </c>
      <c r="F153" s="4">
        <f t="shared" si="8"/>
        <v>15</v>
      </c>
      <c r="G153" s="4">
        <v>1</v>
      </c>
      <c r="H153">
        <v>145</v>
      </c>
      <c r="I153" s="4">
        <f t="shared" si="11"/>
        <v>21</v>
      </c>
      <c r="J153" s="2" t="s">
        <v>590</v>
      </c>
      <c r="K153" t="s">
        <v>811</v>
      </c>
      <c r="L153" t="s">
        <v>593</v>
      </c>
      <c r="M153" t="s">
        <v>596</v>
      </c>
      <c r="N153" t="s">
        <v>23</v>
      </c>
      <c r="O153" t="s">
        <v>23</v>
      </c>
      <c r="P153" t="s">
        <v>23</v>
      </c>
      <c r="Q153" t="str">
        <f t="shared" si="12"/>
        <v>{ 152, null, null, "Cataclysm", "A devastating attack that causes the earth to crack open and crush enemies.", 15, 1, 145, 21, (int)TargetType.SingleEnemy, SkillType.MartialSkill.ToString(), (int)SkillCategory.Basic, (int)DamageType.Martial, null, null, null },</v>
      </c>
    </row>
    <row r="154" spans="1:17" x14ac:dyDescent="0.3">
      <c r="A154">
        <v>153</v>
      </c>
      <c r="B154" t="s">
        <v>23</v>
      </c>
      <c r="C154" t="s">
        <v>23</v>
      </c>
      <c r="D154" t="s">
        <v>684</v>
      </c>
      <c r="E154" t="s">
        <v>685</v>
      </c>
      <c r="F154" s="4">
        <f t="shared" si="8"/>
        <v>14</v>
      </c>
      <c r="G154" s="4">
        <v>1</v>
      </c>
      <c r="H154">
        <v>140</v>
      </c>
      <c r="I154" s="4">
        <f t="shared" si="11"/>
        <v>20</v>
      </c>
      <c r="J154" s="2" t="s">
        <v>590</v>
      </c>
      <c r="K154" t="s">
        <v>811</v>
      </c>
      <c r="L154" t="s">
        <v>593</v>
      </c>
      <c r="M154" t="s">
        <v>596</v>
      </c>
      <c r="N154" t="s">
        <v>23</v>
      </c>
      <c r="O154" t="s">
        <v>23</v>
      </c>
      <c r="P154" t="s">
        <v>23</v>
      </c>
      <c r="Q154" t="str">
        <f t="shared" si="12"/>
        <v>{ 153, null, null, "Heaven's Wrath", "A divine strike from the heavens that deals massive holy damage to all foes.", 14, 1, 140, 20, (int)TargetType.SingleEnemy, SkillType.MartialSkill.ToString(), (int)SkillCategory.Basic, (int)DamageType.Martial, null, null, null },</v>
      </c>
    </row>
    <row r="155" spans="1:17" x14ac:dyDescent="0.3">
      <c r="A155">
        <v>154</v>
      </c>
      <c r="B155" t="s">
        <v>23</v>
      </c>
      <c r="C155" t="s">
        <v>23</v>
      </c>
      <c r="D155" t="s">
        <v>648</v>
      </c>
      <c r="E155" t="s">
        <v>695</v>
      </c>
      <c r="F155" s="4">
        <f t="shared" si="8"/>
        <v>14</v>
      </c>
      <c r="G155" s="4">
        <v>1</v>
      </c>
      <c r="H155">
        <v>135</v>
      </c>
      <c r="I155" s="4">
        <f t="shared" si="11"/>
        <v>19</v>
      </c>
      <c r="J155" s="2" t="s">
        <v>590</v>
      </c>
      <c r="K155" t="s">
        <v>812</v>
      </c>
      <c r="L155" t="s">
        <v>593</v>
      </c>
      <c r="M155" t="s">
        <v>597</v>
      </c>
      <c r="N155" t="s">
        <v>23</v>
      </c>
      <c r="O155" t="s">
        <v>23</v>
      </c>
      <c r="P155" t="s">
        <v>23</v>
      </c>
      <c r="Q155" t="str">
        <f t="shared" si="12"/>
        <v>{ 154, null, null, "Arcane Fury", "Unleashes a powerful burst of raw magical energy,  causing massive area damage.", 14, 1, 135, 19, (int)TargetType.SingleEnemy, SkillType.MagicSkill.ToString(), (int)SkillCategory.Basic, (int)DamageType.Magical, null, null, null },</v>
      </c>
    </row>
    <row r="156" spans="1:17" x14ac:dyDescent="0.3">
      <c r="A156">
        <v>155</v>
      </c>
      <c r="B156" t="s">
        <v>23</v>
      </c>
      <c r="C156" t="s">
        <v>23</v>
      </c>
      <c r="D156" t="s">
        <v>686</v>
      </c>
      <c r="E156" t="s">
        <v>687</v>
      </c>
      <c r="F156" s="4">
        <f t="shared" si="8"/>
        <v>12</v>
      </c>
      <c r="G156" s="4">
        <v>1</v>
      </c>
      <c r="H156">
        <v>120</v>
      </c>
      <c r="I156" s="4">
        <f>MAX(3, MROUND(H156 / 7, 1))</f>
        <v>17</v>
      </c>
      <c r="J156" s="2" t="s">
        <v>590</v>
      </c>
      <c r="K156" t="s">
        <v>812</v>
      </c>
      <c r="L156" t="s">
        <v>593</v>
      </c>
      <c r="M156" t="s">
        <v>597</v>
      </c>
      <c r="N156" t="s">
        <v>23</v>
      </c>
      <c r="O156" t="s">
        <v>23</v>
      </c>
      <c r="P156" t="s">
        <v>23</v>
      </c>
      <c r="Q156" t="str">
        <f t="shared" si="12"/>
        <v>{ 155, null, null, "Endless Storm", "Summons an unstoppable storm that causes continuous damage to all nearby enemies.", 12, 1, 120, 17, (int)TargetType.SingleEnemy, SkillType.MagicSkill.ToString(), (int)SkillCategory.Basic, (int)DamageType.Magical, null, null, null },</v>
      </c>
    </row>
    <row r="157" spans="1:17" x14ac:dyDescent="0.3">
      <c r="A157">
        <v>156</v>
      </c>
      <c r="B157" t="s">
        <v>23</v>
      </c>
      <c r="C157" t="s">
        <v>23</v>
      </c>
      <c r="D157" t="s">
        <v>697</v>
      </c>
      <c r="E157" t="s">
        <v>698</v>
      </c>
      <c r="F157">
        <f ca="1">MAX(3, MROUND(H157 * 0.1, 1))</f>
        <v>4</v>
      </c>
      <c r="G157">
        <v>10</v>
      </c>
      <c r="H157">
        <f ca="1">RANDBETWEEN(36, 54)</f>
        <v>36</v>
      </c>
      <c r="I157">
        <f ca="1">MAX(8, MROUND(H157 * 0.25, 1))</f>
        <v>9</v>
      </c>
      <c r="J157" s="2" t="s">
        <v>590</v>
      </c>
      <c r="K157" t="s">
        <v>813</v>
      </c>
      <c r="L157" t="s">
        <v>594</v>
      </c>
      <c r="M157" t="s">
        <v>598</v>
      </c>
      <c r="N157" t="s">
        <v>23</v>
      </c>
      <c r="O157" t="s">
        <v>23</v>
      </c>
      <c r="P157" t="s">
        <v>23</v>
      </c>
      <c r="Q157" t="str">
        <f t="shared" ca="1" si="12"/>
        <v>{ 156, null, null, "Savage Pounce", "Leap at your target with primal fury.", 4, 10, 36, 9, (int)TargetType.SingleEnemy, SkillType.UltimateSkill.ToString(), (int)SkillCategory.Ultimate, (int)DamageType.Hybrid, null, null, null },</v>
      </c>
    </row>
    <row r="158" spans="1:17" x14ac:dyDescent="0.3">
      <c r="A158">
        <v>157</v>
      </c>
      <c r="B158" t="s">
        <v>23</v>
      </c>
      <c r="C158" t="s">
        <v>23</v>
      </c>
      <c r="D158" t="s">
        <v>699</v>
      </c>
      <c r="E158" t="s">
        <v>700</v>
      </c>
      <c r="F158">
        <f t="shared" ref="F158:F166" ca="1" si="13">MAX(3, MROUND(H158 * 0.1, 1))</f>
        <v>5</v>
      </c>
      <c r="G158">
        <v>10</v>
      </c>
      <c r="H158">
        <f t="shared" ref="H158:H166" ca="1" si="14">RANDBETWEEN(36, 54)</f>
        <v>53</v>
      </c>
      <c r="I158">
        <f t="shared" ref="I158:I166" ca="1" si="15">MAX(8, MROUND(H158 * 0.25, 1))</f>
        <v>13</v>
      </c>
      <c r="J158" s="2" t="s">
        <v>590</v>
      </c>
      <c r="K158" t="s">
        <v>813</v>
      </c>
      <c r="L158" t="s">
        <v>594</v>
      </c>
      <c r="M158" t="s">
        <v>598</v>
      </c>
      <c r="N158" t="s">
        <v>23</v>
      </c>
      <c r="O158" t="s">
        <v>23</v>
      </c>
      <c r="P158" t="s">
        <v>23</v>
      </c>
      <c r="Q158" t="str">
        <f t="shared" ca="1" si="12"/>
        <v>{ 157, null, null, "Roar of Ruin", "Unleash a deafening roar that terrifies your enemies.", 5, 10, 53, 13, (int)TargetType.SingleEnemy, SkillType.UltimateSkill.ToString(), (int)SkillCategory.Ultimate, (int)DamageType.Hybrid, null, null, null },</v>
      </c>
    </row>
    <row r="159" spans="1:17" x14ac:dyDescent="0.3">
      <c r="A159">
        <v>158</v>
      </c>
      <c r="B159" t="s">
        <v>23</v>
      </c>
      <c r="C159" t="s">
        <v>23</v>
      </c>
      <c r="D159" t="s">
        <v>701</v>
      </c>
      <c r="E159" t="s">
        <v>702</v>
      </c>
      <c r="F159">
        <f t="shared" ca="1" si="13"/>
        <v>5</v>
      </c>
      <c r="G159">
        <v>10</v>
      </c>
      <c r="H159">
        <f t="shared" ca="1" si="14"/>
        <v>48</v>
      </c>
      <c r="I159">
        <f t="shared" ca="1" si="15"/>
        <v>12</v>
      </c>
      <c r="J159" s="2" t="s">
        <v>590</v>
      </c>
      <c r="K159" t="s">
        <v>813</v>
      </c>
      <c r="L159" t="s">
        <v>594</v>
      </c>
      <c r="M159" t="s">
        <v>598</v>
      </c>
      <c r="N159" t="s">
        <v>23</v>
      </c>
      <c r="O159" t="s">
        <v>23</v>
      </c>
      <c r="P159" t="s">
        <v>23</v>
      </c>
      <c r="Q159" t="str">
        <f t="shared" ca="1" si="12"/>
        <v>{ 158, null, null, "Hexstorm", "Summon a storm of curses that damages all enemies.", 5, 10, 48, 12, (int)TargetType.SingleEnemy, SkillType.UltimateSkill.ToString(), (int)SkillCategory.Ultimate, (int)DamageType.Hybrid, null, null, null },</v>
      </c>
    </row>
    <row r="160" spans="1:17" x14ac:dyDescent="0.3">
      <c r="A160">
        <v>159</v>
      </c>
      <c r="B160" t="s">
        <v>23</v>
      </c>
      <c r="C160" t="s">
        <v>23</v>
      </c>
      <c r="D160" t="s">
        <v>703</v>
      </c>
      <c r="E160" t="s">
        <v>704</v>
      </c>
      <c r="F160">
        <f t="shared" ca="1" si="13"/>
        <v>4</v>
      </c>
      <c r="G160">
        <v>10</v>
      </c>
      <c r="H160">
        <f t="shared" ca="1" si="14"/>
        <v>44</v>
      </c>
      <c r="I160">
        <f t="shared" ca="1" si="15"/>
        <v>11</v>
      </c>
      <c r="J160" s="2" t="s">
        <v>590</v>
      </c>
      <c r="K160" t="s">
        <v>813</v>
      </c>
      <c r="L160" t="s">
        <v>594</v>
      </c>
      <c r="M160" t="s">
        <v>598</v>
      </c>
      <c r="N160" t="s">
        <v>23</v>
      </c>
      <c r="O160" t="s">
        <v>23</v>
      </c>
      <c r="P160" t="s">
        <v>23</v>
      </c>
      <c r="Q160" t="str">
        <f t="shared" ca="1" si="12"/>
        <v>{ 159, null, null, "Witchfire", "Launch a barrage of purple and black flames.", 4, 10, 44, 11, (int)TargetType.SingleEnemy, SkillType.UltimateSkill.ToString(), (int)SkillCategory.Ultimate, (int)DamageType.Hybrid, null, null, null },</v>
      </c>
    </row>
    <row r="161" spans="1:17" x14ac:dyDescent="0.3">
      <c r="A161">
        <v>160</v>
      </c>
      <c r="B161" t="s">
        <v>23</v>
      </c>
      <c r="C161" t="s">
        <v>23</v>
      </c>
      <c r="D161" t="s">
        <v>705</v>
      </c>
      <c r="E161" t="s">
        <v>706</v>
      </c>
      <c r="F161">
        <f t="shared" ca="1" si="13"/>
        <v>4</v>
      </c>
      <c r="G161">
        <v>10</v>
      </c>
      <c r="H161">
        <f t="shared" ca="1" si="14"/>
        <v>43</v>
      </c>
      <c r="I161">
        <f t="shared" ca="1" si="15"/>
        <v>11</v>
      </c>
      <c r="J161" s="2" t="s">
        <v>590</v>
      </c>
      <c r="K161" t="s">
        <v>813</v>
      </c>
      <c r="L161" t="s">
        <v>594</v>
      </c>
      <c r="M161" t="s">
        <v>598</v>
      </c>
      <c r="N161" t="s">
        <v>23</v>
      </c>
      <c r="O161" t="s">
        <v>23</v>
      </c>
      <c r="P161" t="s">
        <v>23</v>
      </c>
      <c r="Q161" t="str">
        <f t="shared" ca="1" si="12"/>
        <v>{ 160, null, null, "Blood Moon Ritual", "The room turns red as blood as it drains the vitality of your enemies.", 4, 10, 43, 11, (int)TargetType.SingleEnemy, SkillType.UltimateSkill.ToString(), (int)SkillCategory.Ultimate, (int)DamageType.Hybrid, null, null, null },</v>
      </c>
    </row>
    <row r="162" spans="1:17" x14ac:dyDescent="0.3">
      <c r="A162">
        <v>161</v>
      </c>
      <c r="B162" t="s">
        <v>23</v>
      </c>
      <c r="C162" t="s">
        <v>23</v>
      </c>
      <c r="D162" t="s">
        <v>707</v>
      </c>
      <c r="E162" t="s">
        <v>708</v>
      </c>
      <c r="F162">
        <f t="shared" ca="1" si="13"/>
        <v>4</v>
      </c>
      <c r="G162">
        <v>10</v>
      </c>
      <c r="H162">
        <f t="shared" ca="1" si="14"/>
        <v>41</v>
      </c>
      <c r="I162">
        <f ca="1">MAX(8, MROUND(H162 * 0.25, 1))</f>
        <v>10</v>
      </c>
      <c r="J162" s="2" t="s">
        <v>590</v>
      </c>
      <c r="K162" t="s">
        <v>813</v>
      </c>
      <c r="L162" t="s">
        <v>594</v>
      </c>
      <c r="M162" t="s">
        <v>598</v>
      </c>
      <c r="N162" t="s">
        <v>23</v>
      </c>
      <c r="O162" t="s">
        <v>23</v>
      </c>
      <c r="P162" t="s">
        <v>23</v>
      </c>
      <c r="Q162" t="str">
        <f t="shared" ca="1" si="12"/>
        <v>{ 161, null, null, "Featherstorm", "Unleash a flurry of razor-sharp feathers in all directions.", 4, 10, 41, 10, (int)TargetType.SingleEnemy, SkillType.UltimateSkill.ToString(), (int)SkillCategory.Ultimate, (int)DamageType.Hybrid, null, null, null },</v>
      </c>
    </row>
    <row r="163" spans="1:17" x14ac:dyDescent="0.3">
      <c r="A163">
        <v>162</v>
      </c>
      <c r="B163" t="s">
        <v>23</v>
      </c>
      <c r="C163" t="s">
        <v>23</v>
      </c>
      <c r="D163" t="s">
        <v>709</v>
      </c>
      <c r="E163" t="s">
        <v>710</v>
      </c>
      <c r="F163">
        <f t="shared" ca="1" si="13"/>
        <v>5</v>
      </c>
      <c r="G163">
        <v>10</v>
      </c>
      <c r="H163">
        <f t="shared" ca="1" si="14"/>
        <v>47</v>
      </c>
      <c r="I163">
        <f t="shared" ca="1" si="15"/>
        <v>12</v>
      </c>
      <c r="J163" s="2" t="s">
        <v>590</v>
      </c>
      <c r="K163" t="s">
        <v>813</v>
      </c>
      <c r="L163" t="s">
        <v>594</v>
      </c>
      <c r="M163" t="s">
        <v>598</v>
      </c>
      <c r="N163" t="s">
        <v>23</v>
      </c>
      <c r="O163" t="s">
        <v>23</v>
      </c>
      <c r="P163" t="s">
        <v>23</v>
      </c>
      <c r="Q163" t="str">
        <f t="shared" ca="1" si="12"/>
        <v>{ 162, null, null, "Gale Evasion", "Vanish into a gust of wind and freely attack.", 5, 10, 47, 12, (int)TargetType.SingleEnemy, SkillType.UltimateSkill.ToString(), (int)SkillCategory.Ultimate, (int)DamageType.Hybrid, null, null, null },</v>
      </c>
    </row>
    <row r="164" spans="1:17" x14ac:dyDescent="0.3">
      <c r="A164">
        <v>163</v>
      </c>
      <c r="B164" t="s">
        <v>23</v>
      </c>
      <c r="C164" t="s">
        <v>23</v>
      </c>
      <c r="D164" t="s">
        <v>711</v>
      </c>
      <c r="E164" t="s">
        <v>712</v>
      </c>
      <c r="F164">
        <f t="shared" ca="1" si="13"/>
        <v>4</v>
      </c>
      <c r="G164">
        <v>10</v>
      </c>
      <c r="H164">
        <f t="shared" ca="1" si="14"/>
        <v>44</v>
      </c>
      <c r="I164">
        <f t="shared" ca="1" si="15"/>
        <v>11</v>
      </c>
      <c r="J164" s="2" t="s">
        <v>590</v>
      </c>
      <c r="K164" t="s">
        <v>813</v>
      </c>
      <c r="L164" t="s">
        <v>594</v>
      </c>
      <c r="M164" t="s">
        <v>598</v>
      </c>
      <c r="N164" t="s">
        <v>23</v>
      </c>
      <c r="O164" t="s">
        <v>23</v>
      </c>
      <c r="P164" t="s">
        <v>23</v>
      </c>
      <c r="Q164" t="str">
        <f t="shared" ca="1" si="12"/>
        <v>{ 163, null, null, "Sky Cleave", "Dive from above with a devastating strike.", 4, 10, 44, 11, (int)TargetType.SingleEnemy, SkillType.UltimateSkill.ToString(), (int)SkillCategory.Ultimate, (int)DamageType.Hybrid, null, null, null },</v>
      </c>
    </row>
    <row r="165" spans="1:17" x14ac:dyDescent="0.3">
      <c r="A165">
        <v>164</v>
      </c>
      <c r="B165" t="s">
        <v>23</v>
      </c>
      <c r="C165" t="s">
        <v>23</v>
      </c>
      <c r="D165" t="s">
        <v>713</v>
      </c>
      <c r="E165" t="s">
        <v>716</v>
      </c>
      <c r="F165">
        <f t="shared" ca="1" si="13"/>
        <v>5</v>
      </c>
      <c r="G165">
        <v>10</v>
      </c>
      <c r="H165">
        <f t="shared" ca="1" si="14"/>
        <v>51</v>
      </c>
      <c r="I165">
        <f t="shared" ca="1" si="15"/>
        <v>13</v>
      </c>
      <c r="J165" s="2" t="s">
        <v>590</v>
      </c>
      <c r="K165" t="s">
        <v>813</v>
      </c>
      <c r="L165" t="s">
        <v>594</v>
      </c>
      <c r="M165" t="s">
        <v>598</v>
      </c>
      <c r="N165" t="s">
        <v>23</v>
      </c>
      <c r="O165" t="s">
        <v>23</v>
      </c>
      <c r="P165" t="s">
        <v>23</v>
      </c>
      <c r="Q165" t="str">
        <f t="shared" ca="1" si="12"/>
        <v>{ 164, null, null, "Ancient Instinct", "Enter a feral trance, unleash your full potential.", 5, 10, 51, 13, (int)TargetType.SingleEnemy, SkillType.UltimateSkill.ToString(), (int)SkillCategory.Ultimate, (int)DamageType.Hybrid, null, null, null },</v>
      </c>
    </row>
    <row r="166" spans="1:17" x14ac:dyDescent="0.3">
      <c r="A166">
        <v>165</v>
      </c>
      <c r="B166" t="s">
        <v>23</v>
      </c>
      <c r="C166" t="s">
        <v>23</v>
      </c>
      <c r="D166" t="s">
        <v>714</v>
      </c>
      <c r="E166" t="s">
        <v>715</v>
      </c>
      <c r="F166">
        <f t="shared" ca="1" si="13"/>
        <v>5</v>
      </c>
      <c r="G166">
        <v>10</v>
      </c>
      <c r="H166">
        <f t="shared" ca="1" si="14"/>
        <v>46</v>
      </c>
      <c r="I166">
        <f t="shared" ca="1" si="15"/>
        <v>12</v>
      </c>
      <c r="J166" s="2" t="s">
        <v>590</v>
      </c>
      <c r="K166" t="s">
        <v>813</v>
      </c>
      <c r="L166" t="s">
        <v>594</v>
      </c>
      <c r="M166" t="s">
        <v>598</v>
      </c>
      <c r="N166" t="s">
        <v>23</v>
      </c>
      <c r="O166" t="s">
        <v>23</v>
      </c>
      <c r="P166" t="s">
        <v>23</v>
      </c>
      <c r="Q166" t="str">
        <f t="shared" ca="1" si="12"/>
        <v>{ 165, null, null, "Dark Pact", "Call upon the greater demon you serve and unleash hell.", 5, 10, 46, 12, (int)TargetType.SingleEnemy, SkillType.UltimateSkill.ToString(), (int)SkillCategory.Ultimate, (int)DamageType.Hybrid, null, null, null },</v>
      </c>
    </row>
    <row r="167" spans="1:17" x14ac:dyDescent="0.3">
      <c r="A167">
        <v>166</v>
      </c>
      <c r="B167" t="s">
        <v>23</v>
      </c>
      <c r="C167" t="s">
        <v>23</v>
      </c>
      <c r="D167" t="s">
        <v>717</v>
      </c>
      <c r="E167" t="s">
        <v>718</v>
      </c>
      <c r="F167">
        <f ca="1">MAX(1, MROUND(H167 / 2, 1))</f>
        <v>4</v>
      </c>
      <c r="G167">
        <f ca="1">MAX(2, H167)</f>
        <v>8</v>
      </c>
      <c r="H167">
        <f ca="1">RANDBETWEEN(3, 17)</f>
        <v>8</v>
      </c>
      <c r="I167">
        <f ca="1">MAX(3, MROUND(H167 * 1.3, 1))</f>
        <v>10</v>
      </c>
      <c r="J167" s="2" t="s">
        <v>592</v>
      </c>
      <c r="K167" t="s">
        <v>814</v>
      </c>
      <c r="L167" t="s">
        <v>595</v>
      </c>
      <c r="M167" t="s">
        <v>23</v>
      </c>
      <c r="N167">
        <f ca="1">MIN(5, MROUND(H167 / 2, 1))</f>
        <v>4</v>
      </c>
      <c r="O167" t="s">
        <v>599</v>
      </c>
      <c r="P167" t="s">
        <v>605</v>
      </c>
      <c r="Q167" t="str">
        <f t="shared" ca="1" si="12"/>
        <v>{ 166, null, null, "Adrenal Boost", "Momentarily increases your attack.", 4, 8, 8, 10, (int)TargetType.Self, SkillType.SupportSkill.ToString(), (int)SkillCategory.Support, null, 4, (int)StatType.Attack, (int)SupportEffectType.Boost },</v>
      </c>
    </row>
    <row r="168" spans="1:17" x14ac:dyDescent="0.3">
      <c r="A168">
        <v>167</v>
      </c>
      <c r="B168" t="s">
        <v>23</v>
      </c>
      <c r="C168" t="s">
        <v>23</v>
      </c>
      <c r="D168" t="s">
        <v>719</v>
      </c>
      <c r="E168" t="s">
        <v>720</v>
      </c>
      <c r="F168">
        <f t="shared" ref="F168:F186" ca="1" si="16">MAX(1, MROUND(H168 / 2, 1))</f>
        <v>4</v>
      </c>
      <c r="G168">
        <f t="shared" ref="G168:G186" ca="1" si="17">MAX(2, H168)</f>
        <v>8</v>
      </c>
      <c r="H168">
        <f t="shared" ref="H168:H186" ca="1" si="18">RANDBETWEEN(3, 17)</f>
        <v>8</v>
      </c>
      <c r="I168">
        <f t="shared" ref="I168:I186" ca="1" si="19">MAX(3, MROUND(H168 * 1.3, 1))</f>
        <v>10</v>
      </c>
      <c r="J168" s="2" t="s">
        <v>592</v>
      </c>
      <c r="K168" t="s">
        <v>814</v>
      </c>
      <c r="L168" t="s">
        <v>595</v>
      </c>
      <c r="M168" t="s">
        <v>23</v>
      </c>
      <c r="N168">
        <f t="shared" ref="N168:N186" ca="1" si="20">MIN(5, MROUND(H168 / 2, 1))</f>
        <v>4</v>
      </c>
      <c r="O168" t="s">
        <v>603</v>
      </c>
      <c r="P168" t="s">
        <v>605</v>
      </c>
      <c r="Q168" t="str">
        <f t="shared" ca="1" si="12"/>
        <v>{ 167, null, null, "Ironhide", "Temporarily hardens skin to increase defense.", 4, 8, 8, 10, (int)TargetType.Self, SkillType.SupportSkill.ToString(), (int)SkillCategory.Support, null, 4, (int)StatType.Defense, (int)SupportEffectType.Boost },</v>
      </c>
    </row>
    <row r="169" spans="1:17" x14ac:dyDescent="0.3">
      <c r="A169">
        <v>168</v>
      </c>
      <c r="B169" t="s">
        <v>23</v>
      </c>
      <c r="C169" t="s">
        <v>23</v>
      </c>
      <c r="D169" t="s">
        <v>721</v>
      </c>
      <c r="E169" t="s">
        <v>722</v>
      </c>
      <c r="F169">
        <f t="shared" ca="1" si="16"/>
        <v>7</v>
      </c>
      <c r="G169">
        <f t="shared" ca="1" si="17"/>
        <v>14</v>
      </c>
      <c r="H169">
        <f t="shared" ca="1" si="18"/>
        <v>14</v>
      </c>
      <c r="I169">
        <f t="shared" ca="1" si="19"/>
        <v>18</v>
      </c>
      <c r="J169" s="2" t="s">
        <v>592</v>
      </c>
      <c r="K169" t="s">
        <v>814</v>
      </c>
      <c r="L169" t="s">
        <v>595</v>
      </c>
      <c r="M169" t="s">
        <v>23</v>
      </c>
      <c r="N169">
        <f t="shared" ca="1" si="20"/>
        <v>5</v>
      </c>
      <c r="O169" t="s">
        <v>601</v>
      </c>
      <c r="P169" t="s">
        <v>605</v>
      </c>
      <c r="Q169" t="str">
        <f t="shared" ca="1" si="12"/>
        <v>{ 168, null, null, "Focused Mind", "Raises magic power through deep concentration.", 7, 14, 14, 18, (int)TargetType.Self, SkillType.SupportSkill.ToString(), (int)SkillCategory.Support, null, 5, (int)StatType.Magic, (int)SupportEffectType.Boost },</v>
      </c>
    </row>
    <row r="170" spans="1:17" x14ac:dyDescent="0.3">
      <c r="A170">
        <v>169</v>
      </c>
      <c r="B170" t="s">
        <v>23</v>
      </c>
      <c r="C170" t="s">
        <v>23</v>
      </c>
      <c r="D170" t="s">
        <v>723</v>
      </c>
      <c r="E170" t="s">
        <v>724</v>
      </c>
      <c r="F170">
        <f t="shared" ca="1" si="16"/>
        <v>4</v>
      </c>
      <c r="G170">
        <f t="shared" ca="1" si="17"/>
        <v>8</v>
      </c>
      <c r="H170">
        <f t="shared" ca="1" si="18"/>
        <v>8</v>
      </c>
      <c r="I170">
        <f t="shared" ca="1" si="19"/>
        <v>10</v>
      </c>
      <c r="J170" s="2" t="s">
        <v>590</v>
      </c>
      <c r="K170" t="s">
        <v>814</v>
      </c>
      <c r="L170" t="s">
        <v>595</v>
      </c>
      <c r="M170" t="s">
        <v>23</v>
      </c>
      <c r="N170">
        <f t="shared" ca="1" si="20"/>
        <v>4</v>
      </c>
      <c r="O170" t="s">
        <v>603</v>
      </c>
      <c r="P170" t="s">
        <v>606</v>
      </c>
      <c r="Q170" t="str">
        <f t="shared" ca="1" si="12"/>
        <v>{ 169, null, null, "Shield Break", "Reduces the target's physical defense.", 4, 8, 8, 10, (int)TargetType.SingleEnemy, SkillType.SupportSkill.ToString(), (int)SkillCategory.Support, null, 4, (int)StatType.Defense, (int)SupportEffectType.Reduce },</v>
      </c>
    </row>
    <row r="171" spans="1:17" x14ac:dyDescent="0.3">
      <c r="A171">
        <v>170</v>
      </c>
      <c r="B171" t="s">
        <v>23</v>
      </c>
      <c r="C171" t="s">
        <v>23</v>
      </c>
      <c r="D171" t="s">
        <v>725</v>
      </c>
      <c r="E171" t="s">
        <v>726</v>
      </c>
      <c r="F171">
        <f t="shared" ca="1" si="16"/>
        <v>4</v>
      </c>
      <c r="G171">
        <f t="shared" ca="1" si="17"/>
        <v>7</v>
      </c>
      <c r="H171">
        <f t="shared" ca="1" si="18"/>
        <v>7</v>
      </c>
      <c r="I171">
        <f t="shared" ca="1" si="19"/>
        <v>9</v>
      </c>
      <c r="J171" s="2" t="s">
        <v>590</v>
      </c>
      <c r="K171" t="s">
        <v>814</v>
      </c>
      <c r="L171" t="s">
        <v>595</v>
      </c>
      <c r="M171" t="s">
        <v>23</v>
      </c>
      <c r="N171">
        <f t="shared" ca="1" si="20"/>
        <v>4</v>
      </c>
      <c r="O171" t="s">
        <v>604</v>
      </c>
      <c r="P171" t="s">
        <v>606</v>
      </c>
      <c r="Q171" t="str">
        <f t="shared" ca="1" si="12"/>
        <v>{ 170, null, null, "Arcane Drain", "Weakens the target’s magical resistance.", 4, 7, 7, 9, (int)TargetType.SingleEnemy, SkillType.SupportSkill.ToString(), (int)SkillCategory.Support, null, 4, (int)StatType.Resistance, (int)SupportEffectType.Reduce },</v>
      </c>
    </row>
    <row r="172" spans="1:17" x14ac:dyDescent="0.3">
      <c r="A172">
        <v>171</v>
      </c>
      <c r="B172" t="s">
        <v>23</v>
      </c>
      <c r="C172" t="s">
        <v>23</v>
      </c>
      <c r="D172" t="s">
        <v>727</v>
      </c>
      <c r="E172" t="s">
        <v>728</v>
      </c>
      <c r="F172">
        <f t="shared" ca="1" si="16"/>
        <v>4</v>
      </c>
      <c r="G172">
        <f t="shared" ca="1" si="17"/>
        <v>7</v>
      </c>
      <c r="H172">
        <f t="shared" ca="1" si="18"/>
        <v>7</v>
      </c>
      <c r="I172">
        <f t="shared" ca="1" si="19"/>
        <v>9</v>
      </c>
      <c r="J172" s="2" t="s">
        <v>592</v>
      </c>
      <c r="K172" t="s">
        <v>814</v>
      </c>
      <c r="L172" t="s">
        <v>595</v>
      </c>
      <c r="M172" t="s">
        <v>23</v>
      </c>
      <c r="N172">
        <f t="shared" ca="1" si="20"/>
        <v>4</v>
      </c>
      <c r="O172" t="s">
        <v>602</v>
      </c>
      <c r="P172" t="s">
        <v>605</v>
      </c>
      <c r="Q172" t="str">
        <f t="shared" ca="1" si="12"/>
        <v>{ 171, null, null, "Vigor Surge", "Surge of health energizes the body.", 4, 7, 7, 9, (int)TargetType.Self, SkillType.SupportSkill.ToString(), (int)SkillCategory.Support, null, 4, (int)StatType.Health, (int)SupportEffectType.Boost },</v>
      </c>
    </row>
    <row r="173" spans="1:17" x14ac:dyDescent="0.3">
      <c r="A173">
        <v>172</v>
      </c>
      <c r="B173" t="s">
        <v>23</v>
      </c>
      <c r="C173" t="s">
        <v>23</v>
      </c>
      <c r="D173" t="s">
        <v>729</v>
      </c>
      <c r="E173" t="s">
        <v>730</v>
      </c>
      <c r="F173">
        <f t="shared" ca="1" si="16"/>
        <v>5</v>
      </c>
      <c r="G173">
        <f t="shared" ca="1" si="17"/>
        <v>9</v>
      </c>
      <c r="H173">
        <f t="shared" ca="1" si="18"/>
        <v>9</v>
      </c>
      <c r="I173">
        <f t="shared" ca="1" si="19"/>
        <v>12</v>
      </c>
      <c r="J173" s="2" t="s">
        <v>592</v>
      </c>
      <c r="K173" t="s">
        <v>814</v>
      </c>
      <c r="L173" t="s">
        <v>595</v>
      </c>
      <c r="M173" t="s">
        <v>23</v>
      </c>
      <c r="N173">
        <f t="shared" ca="1" si="20"/>
        <v>5</v>
      </c>
      <c r="O173" t="s">
        <v>599</v>
      </c>
      <c r="P173" t="s">
        <v>605</v>
      </c>
      <c r="Q173" t="str">
        <f t="shared" ca="1" si="12"/>
        <v>{ 172, null, null, "Sharpen Claws", "Attack power increases with honed edges.", 5, 9, 9, 12, (int)TargetType.Self, SkillType.SupportSkill.ToString(), (int)SkillCategory.Support, null, 5, (int)StatType.Attack, (int)SupportEffectType.Boost },</v>
      </c>
    </row>
    <row r="174" spans="1:17" x14ac:dyDescent="0.3">
      <c r="A174">
        <v>173</v>
      </c>
      <c r="B174" t="s">
        <v>23</v>
      </c>
      <c r="C174" t="s">
        <v>23</v>
      </c>
      <c r="D174" t="s">
        <v>731</v>
      </c>
      <c r="E174" t="s">
        <v>732</v>
      </c>
      <c r="F174">
        <f t="shared" ca="1" si="16"/>
        <v>4</v>
      </c>
      <c r="G174">
        <f t="shared" ca="1" si="17"/>
        <v>8</v>
      </c>
      <c r="H174">
        <f t="shared" ca="1" si="18"/>
        <v>8</v>
      </c>
      <c r="I174">
        <f t="shared" ca="1" si="19"/>
        <v>10</v>
      </c>
      <c r="J174" s="2" t="s">
        <v>590</v>
      </c>
      <c r="K174" t="s">
        <v>814</v>
      </c>
      <c r="L174" t="s">
        <v>595</v>
      </c>
      <c r="M174" t="s">
        <v>23</v>
      </c>
      <c r="N174">
        <f t="shared" ca="1" si="20"/>
        <v>4</v>
      </c>
      <c r="O174" t="s">
        <v>601</v>
      </c>
      <c r="P174" t="s">
        <v>606</v>
      </c>
      <c r="Q174" t="str">
        <f t="shared" ca="1" si="12"/>
        <v>{ 173, null, null, "Mental Shackles", "Suppresses enemy magic.", 4, 8, 8, 10, (int)TargetType.SingleEnemy, SkillType.SupportSkill.ToString(), (int)SkillCategory.Support, null, 4, (int)StatType.Magic, (int)SupportEffectType.Reduce },</v>
      </c>
    </row>
    <row r="175" spans="1:17" x14ac:dyDescent="0.3">
      <c r="A175">
        <v>174</v>
      </c>
      <c r="B175" t="s">
        <v>23</v>
      </c>
      <c r="C175" t="s">
        <v>23</v>
      </c>
      <c r="D175" t="s">
        <v>733</v>
      </c>
      <c r="E175" t="s">
        <v>734</v>
      </c>
      <c r="F175">
        <f t="shared" ca="1" si="16"/>
        <v>3</v>
      </c>
      <c r="G175">
        <f t="shared" ca="1" si="17"/>
        <v>5</v>
      </c>
      <c r="H175">
        <f t="shared" ca="1" si="18"/>
        <v>5</v>
      </c>
      <c r="I175">
        <f t="shared" ca="1" si="19"/>
        <v>7</v>
      </c>
      <c r="J175" s="2" t="s">
        <v>592</v>
      </c>
      <c r="K175" t="s">
        <v>814</v>
      </c>
      <c r="L175" t="s">
        <v>595</v>
      </c>
      <c r="M175" t="s">
        <v>23</v>
      </c>
      <c r="N175">
        <f t="shared" ca="1" si="20"/>
        <v>3</v>
      </c>
      <c r="O175" t="s">
        <v>603</v>
      </c>
      <c r="P175" t="s">
        <v>605</v>
      </c>
      <c r="Q175" t="str">
        <f t="shared" ca="1" si="12"/>
        <v>{ 174, null, null, "Stone Skin", "Physical defense greatly improves.", 3, 5, 5, 7, (int)TargetType.Self, SkillType.SupportSkill.ToString(), (int)SkillCategory.Support, null, 3, (int)StatType.Defense, (int)SupportEffectType.Boost },</v>
      </c>
    </row>
    <row r="176" spans="1:17" x14ac:dyDescent="0.3">
      <c r="A176">
        <v>175</v>
      </c>
      <c r="B176" t="s">
        <v>23</v>
      </c>
      <c r="C176" t="s">
        <v>23</v>
      </c>
      <c r="D176" t="s">
        <v>735</v>
      </c>
      <c r="E176" t="s">
        <v>736</v>
      </c>
      <c r="F176">
        <f t="shared" ca="1" si="16"/>
        <v>3</v>
      </c>
      <c r="G176">
        <f t="shared" ca="1" si="17"/>
        <v>5</v>
      </c>
      <c r="H176">
        <f t="shared" ca="1" si="18"/>
        <v>5</v>
      </c>
      <c r="I176">
        <f t="shared" ca="1" si="19"/>
        <v>7</v>
      </c>
      <c r="J176" s="2" t="s">
        <v>590</v>
      </c>
      <c r="K176" t="s">
        <v>814</v>
      </c>
      <c r="L176" t="s">
        <v>595</v>
      </c>
      <c r="M176" t="s">
        <v>23</v>
      </c>
      <c r="N176">
        <f t="shared" ca="1" si="20"/>
        <v>3</v>
      </c>
      <c r="O176" t="s">
        <v>604</v>
      </c>
      <c r="P176" t="s">
        <v>606</v>
      </c>
      <c r="Q176" t="str">
        <f t="shared" ca="1" si="12"/>
        <v>{ 175, null, null, "Mind Fog", "Reduces target’s magic resistance.", 3, 5, 5, 7, (int)TargetType.SingleEnemy, SkillType.SupportSkill.ToString(), (int)SkillCategory.Support, null, 3, (int)StatType.Resistance, (int)SupportEffectType.Reduce },</v>
      </c>
    </row>
    <row r="177" spans="1:17" x14ac:dyDescent="0.3">
      <c r="A177">
        <v>176</v>
      </c>
      <c r="B177" t="s">
        <v>23</v>
      </c>
      <c r="C177" t="s">
        <v>23</v>
      </c>
      <c r="D177" t="s">
        <v>737</v>
      </c>
      <c r="E177" t="s">
        <v>738</v>
      </c>
      <c r="F177">
        <f t="shared" ca="1" si="16"/>
        <v>2</v>
      </c>
      <c r="G177">
        <f t="shared" ca="1" si="17"/>
        <v>4</v>
      </c>
      <c r="H177">
        <f t="shared" ca="1" si="18"/>
        <v>4</v>
      </c>
      <c r="I177">
        <f t="shared" ca="1" si="19"/>
        <v>5</v>
      </c>
      <c r="J177" s="2" t="s">
        <v>592</v>
      </c>
      <c r="K177" t="s">
        <v>814</v>
      </c>
      <c r="L177" t="s">
        <v>595</v>
      </c>
      <c r="M177" t="s">
        <v>23</v>
      </c>
      <c r="N177">
        <f t="shared" ca="1" si="20"/>
        <v>2</v>
      </c>
      <c r="O177" t="s">
        <v>601</v>
      </c>
      <c r="P177" t="s">
        <v>605</v>
      </c>
      <c r="Q177" t="str">
        <f t="shared" ca="1" si="12"/>
        <v>{ 176, null, null, "Overcharge", "Greatly boosts magic temporarily.", 2, 4, 4, 5, (int)TargetType.Self, SkillType.SupportSkill.ToString(), (int)SkillCategory.Support, null, 2, (int)StatType.Magic, (int)SupportEffectType.Boost },</v>
      </c>
    </row>
    <row r="178" spans="1:17" x14ac:dyDescent="0.3">
      <c r="A178">
        <v>177</v>
      </c>
      <c r="B178" t="s">
        <v>23</v>
      </c>
      <c r="C178" t="s">
        <v>23</v>
      </c>
      <c r="D178" t="s">
        <v>739</v>
      </c>
      <c r="E178" t="s">
        <v>740</v>
      </c>
      <c r="F178">
        <f t="shared" ca="1" si="16"/>
        <v>2</v>
      </c>
      <c r="G178">
        <f t="shared" ca="1" si="17"/>
        <v>4</v>
      </c>
      <c r="H178">
        <f t="shared" ca="1" si="18"/>
        <v>4</v>
      </c>
      <c r="I178">
        <f t="shared" ca="1" si="19"/>
        <v>5</v>
      </c>
      <c r="J178" s="2" t="s">
        <v>592</v>
      </c>
      <c r="K178" t="s">
        <v>814</v>
      </c>
      <c r="L178" t="s">
        <v>595</v>
      </c>
      <c r="M178" t="s">
        <v>23</v>
      </c>
      <c r="N178">
        <f t="shared" ca="1" si="20"/>
        <v>2</v>
      </c>
      <c r="O178" t="s">
        <v>599</v>
      </c>
      <c r="P178" t="s">
        <v>605</v>
      </c>
      <c r="Q178" t="str">
        <f t="shared" ca="1" si="12"/>
        <v>{ 177, null, null, "Rage Howl", "Raises attack power and intimidates foes.", 2, 4, 4, 5, (int)TargetType.Self, SkillType.SupportSkill.ToString(), (int)SkillCategory.Support, null, 2, (int)StatType.Attack, (int)SupportEffectType.Boost },</v>
      </c>
    </row>
    <row r="179" spans="1:17" x14ac:dyDescent="0.3">
      <c r="A179">
        <v>178</v>
      </c>
      <c r="B179" t="s">
        <v>23</v>
      </c>
      <c r="C179" t="s">
        <v>23</v>
      </c>
      <c r="D179" t="s">
        <v>741</v>
      </c>
      <c r="E179" t="s">
        <v>742</v>
      </c>
      <c r="F179">
        <f t="shared" ca="1" si="16"/>
        <v>7</v>
      </c>
      <c r="G179">
        <f t="shared" ca="1" si="17"/>
        <v>13</v>
      </c>
      <c r="H179">
        <f t="shared" ca="1" si="18"/>
        <v>13</v>
      </c>
      <c r="I179">
        <f t="shared" ca="1" si="19"/>
        <v>17</v>
      </c>
      <c r="J179" s="2" t="s">
        <v>590</v>
      </c>
      <c r="K179" t="s">
        <v>814</v>
      </c>
      <c r="L179" t="s">
        <v>595</v>
      </c>
      <c r="M179" t="s">
        <v>23</v>
      </c>
      <c r="N179">
        <f t="shared" ca="1" si="20"/>
        <v>5</v>
      </c>
      <c r="O179" t="s">
        <v>603</v>
      </c>
      <c r="P179" t="s">
        <v>606</v>
      </c>
      <c r="Q179" t="str">
        <f t="shared" ca="1" si="12"/>
        <v>{ 178, null, null, "Armor Melt", "Reduces enemy defense significantly.", 7, 13, 13, 17, (int)TargetType.SingleEnemy, SkillType.SupportSkill.ToString(), (int)SkillCategory.Support, null, 5, (int)StatType.Defense, (int)SupportEffectType.Reduce },</v>
      </c>
    </row>
    <row r="180" spans="1:17" x14ac:dyDescent="0.3">
      <c r="A180">
        <v>179</v>
      </c>
      <c r="B180" t="s">
        <v>23</v>
      </c>
      <c r="C180" t="s">
        <v>23</v>
      </c>
      <c r="D180" t="s">
        <v>743</v>
      </c>
      <c r="E180" t="s">
        <v>744</v>
      </c>
      <c r="F180">
        <f t="shared" ca="1" si="16"/>
        <v>5</v>
      </c>
      <c r="G180">
        <f t="shared" ca="1" si="17"/>
        <v>9</v>
      </c>
      <c r="H180">
        <f t="shared" ca="1" si="18"/>
        <v>9</v>
      </c>
      <c r="I180">
        <f t="shared" ca="1" si="19"/>
        <v>12</v>
      </c>
      <c r="J180" s="2" t="s">
        <v>592</v>
      </c>
      <c r="K180" t="s">
        <v>814</v>
      </c>
      <c r="L180" t="s">
        <v>595</v>
      </c>
      <c r="M180" t="s">
        <v>23</v>
      </c>
      <c r="N180">
        <f t="shared" ca="1" si="20"/>
        <v>5</v>
      </c>
      <c r="O180" t="s">
        <v>600</v>
      </c>
      <c r="P180" t="s">
        <v>605</v>
      </c>
      <c r="Q180" t="str">
        <f t="shared" ca="1" si="12"/>
        <v>{ 179, null, null, "Phase Step", "Boosts speed with temporal magic.", 5, 9, 9, 12, (int)TargetType.Self, SkillType.SupportSkill.ToString(), (int)SkillCategory.Support, null, 5, (int)StatType.Speed, (int)SupportEffectType.Boost },</v>
      </c>
    </row>
    <row r="181" spans="1:17" x14ac:dyDescent="0.3">
      <c r="A181">
        <v>180</v>
      </c>
      <c r="B181" t="s">
        <v>23</v>
      </c>
      <c r="C181" t="s">
        <v>23</v>
      </c>
      <c r="D181" t="s">
        <v>745</v>
      </c>
      <c r="E181" t="s">
        <v>746</v>
      </c>
      <c r="F181">
        <f t="shared" ca="1" si="16"/>
        <v>6</v>
      </c>
      <c r="G181">
        <f t="shared" ca="1" si="17"/>
        <v>11</v>
      </c>
      <c r="H181">
        <f t="shared" ca="1" si="18"/>
        <v>11</v>
      </c>
      <c r="I181">
        <f t="shared" ca="1" si="19"/>
        <v>14</v>
      </c>
      <c r="J181" s="2" t="s">
        <v>590</v>
      </c>
      <c r="K181" t="s">
        <v>814</v>
      </c>
      <c r="L181" t="s">
        <v>595</v>
      </c>
      <c r="M181" t="s">
        <v>23</v>
      </c>
      <c r="N181">
        <f t="shared" ca="1" si="20"/>
        <v>5</v>
      </c>
      <c r="O181" t="s">
        <v>600</v>
      </c>
      <c r="P181" t="s">
        <v>606</v>
      </c>
      <c r="Q181" t="str">
        <f t="shared" ca="1" si="12"/>
        <v>{ 180, null, null, "Chill Veil", "Slows enemy movements.", 6, 11, 11, 14, (int)TargetType.SingleEnemy, SkillType.SupportSkill.ToString(), (int)SkillCategory.Support, null, 5, (int)StatType.Speed, (int)SupportEffectType.Reduce },</v>
      </c>
    </row>
    <row r="182" spans="1:17" x14ac:dyDescent="0.3">
      <c r="A182">
        <v>181</v>
      </c>
      <c r="B182" t="s">
        <v>23</v>
      </c>
      <c r="C182" t="s">
        <v>23</v>
      </c>
      <c r="D182" t="s">
        <v>747</v>
      </c>
      <c r="E182" t="s">
        <v>748</v>
      </c>
      <c r="F182">
        <f t="shared" ca="1" si="16"/>
        <v>6</v>
      </c>
      <c r="G182">
        <f t="shared" ca="1" si="17"/>
        <v>12</v>
      </c>
      <c r="H182">
        <f t="shared" ca="1" si="18"/>
        <v>12</v>
      </c>
      <c r="I182">
        <f t="shared" ca="1" si="19"/>
        <v>16</v>
      </c>
      <c r="J182" s="2" t="s">
        <v>592</v>
      </c>
      <c r="K182" t="s">
        <v>814</v>
      </c>
      <c r="L182" t="s">
        <v>595</v>
      </c>
      <c r="M182" t="s">
        <v>23</v>
      </c>
      <c r="N182">
        <f t="shared" ca="1" si="20"/>
        <v>5</v>
      </c>
      <c r="O182" t="s">
        <v>602</v>
      </c>
      <c r="P182" t="s">
        <v>605</v>
      </c>
      <c r="Q182" t="str">
        <f t="shared" ca="1" si="12"/>
        <v>{ 181, null, null, "Lifebloom", "Health regenerates for a short time.", 6, 12, 12, 16, (int)TargetType.Self, SkillType.SupportSkill.ToString(), (int)SkillCategory.Support, null, 5, (int)StatType.Health, (int)SupportEffectType.Boost },</v>
      </c>
    </row>
    <row r="183" spans="1:17" x14ac:dyDescent="0.3">
      <c r="A183">
        <v>182</v>
      </c>
      <c r="B183" t="s">
        <v>23</v>
      </c>
      <c r="C183" t="s">
        <v>23</v>
      </c>
      <c r="D183" t="s">
        <v>749</v>
      </c>
      <c r="E183" t="s">
        <v>750</v>
      </c>
      <c r="F183">
        <f t="shared" ca="1" si="16"/>
        <v>7</v>
      </c>
      <c r="G183">
        <f t="shared" ca="1" si="17"/>
        <v>14</v>
      </c>
      <c r="H183">
        <f t="shared" ca="1" si="18"/>
        <v>14</v>
      </c>
      <c r="I183">
        <f t="shared" ca="1" si="19"/>
        <v>18</v>
      </c>
      <c r="J183" s="2" t="s">
        <v>590</v>
      </c>
      <c r="K183" t="s">
        <v>814</v>
      </c>
      <c r="L183" t="s">
        <v>595</v>
      </c>
      <c r="M183" t="s">
        <v>23</v>
      </c>
      <c r="N183">
        <f t="shared" ca="1" si="20"/>
        <v>5</v>
      </c>
      <c r="O183" t="s">
        <v>599</v>
      </c>
      <c r="P183" t="s">
        <v>606</v>
      </c>
      <c r="Q183" t="str">
        <f t="shared" ca="1" si="12"/>
        <v>{ 182, null, null, "Desolation Mark", "Reduces enemy attack slightly.", 7, 14, 14, 18, (int)TargetType.SingleEnemy, SkillType.SupportSkill.ToString(), (int)SkillCategory.Support, null, 5, (int)StatType.Attack, (int)SupportEffectType.Reduce },</v>
      </c>
    </row>
    <row r="184" spans="1:17" x14ac:dyDescent="0.3">
      <c r="A184">
        <v>183</v>
      </c>
      <c r="B184" t="s">
        <v>23</v>
      </c>
      <c r="C184" t="s">
        <v>23</v>
      </c>
      <c r="D184" t="s">
        <v>751</v>
      </c>
      <c r="E184" t="s">
        <v>752</v>
      </c>
      <c r="F184">
        <f t="shared" ca="1" si="16"/>
        <v>7</v>
      </c>
      <c r="G184">
        <f t="shared" ca="1" si="17"/>
        <v>14</v>
      </c>
      <c r="H184">
        <f t="shared" ca="1" si="18"/>
        <v>14</v>
      </c>
      <c r="I184">
        <f t="shared" ca="1" si="19"/>
        <v>18</v>
      </c>
      <c r="J184" s="2" t="s">
        <v>592</v>
      </c>
      <c r="K184" t="s">
        <v>814</v>
      </c>
      <c r="L184" t="s">
        <v>595</v>
      </c>
      <c r="M184" t="s">
        <v>23</v>
      </c>
      <c r="N184">
        <f t="shared" ca="1" si="20"/>
        <v>5</v>
      </c>
      <c r="O184" t="s">
        <v>603</v>
      </c>
      <c r="P184" t="s">
        <v>605</v>
      </c>
      <c r="Q184" t="str">
        <f t="shared" ca="1" si="12"/>
        <v>{ 183, null, null, "Titan Skin", "Massively boosts defense.", 7, 14, 14, 18, (int)TargetType.Self, SkillType.SupportSkill.ToString(), (int)SkillCategory.Support, null, 5, (int)StatType.Defense, (int)SupportEffectType.Boost },</v>
      </c>
    </row>
    <row r="185" spans="1:17" x14ac:dyDescent="0.3">
      <c r="A185">
        <v>184</v>
      </c>
      <c r="B185" t="s">
        <v>23</v>
      </c>
      <c r="C185" t="s">
        <v>23</v>
      </c>
      <c r="D185" t="s">
        <v>753</v>
      </c>
      <c r="E185" t="s">
        <v>754</v>
      </c>
      <c r="F185">
        <f t="shared" ca="1" si="16"/>
        <v>3</v>
      </c>
      <c r="G185">
        <f t="shared" ca="1" si="17"/>
        <v>5</v>
      </c>
      <c r="H185">
        <f t="shared" ca="1" si="18"/>
        <v>5</v>
      </c>
      <c r="I185">
        <f t="shared" ca="1" si="19"/>
        <v>7</v>
      </c>
      <c r="J185" s="2" t="s">
        <v>590</v>
      </c>
      <c r="K185" t="s">
        <v>814</v>
      </c>
      <c r="L185" t="s">
        <v>595</v>
      </c>
      <c r="M185" t="s">
        <v>23</v>
      </c>
      <c r="N185">
        <f t="shared" ca="1" si="20"/>
        <v>3</v>
      </c>
      <c r="O185" t="s">
        <v>600</v>
      </c>
      <c r="P185" t="s">
        <v>606</v>
      </c>
      <c r="Q185" t="str">
        <f t="shared" ca="1" si="12"/>
        <v>{ 184, null, null, "Stasis Bind", "Greatly slows the enemy.", 3, 5, 5, 7, (int)TargetType.SingleEnemy, SkillType.SupportSkill.ToString(), (int)SkillCategory.Support, null, 3, (int)StatType.Speed, (int)SupportEffectType.Reduce },</v>
      </c>
    </row>
    <row r="186" spans="1:17" x14ac:dyDescent="0.3">
      <c r="A186">
        <v>185</v>
      </c>
      <c r="B186" t="s">
        <v>23</v>
      </c>
      <c r="C186" t="s">
        <v>23</v>
      </c>
      <c r="D186" t="s">
        <v>755</v>
      </c>
      <c r="E186" t="s">
        <v>756</v>
      </c>
      <c r="F186">
        <f t="shared" ca="1" si="16"/>
        <v>8</v>
      </c>
      <c r="G186">
        <f t="shared" ca="1" si="17"/>
        <v>16</v>
      </c>
      <c r="H186">
        <f t="shared" ca="1" si="18"/>
        <v>16</v>
      </c>
      <c r="I186">
        <f t="shared" ca="1" si="19"/>
        <v>21</v>
      </c>
      <c r="J186" s="2" t="s">
        <v>590</v>
      </c>
      <c r="K186" t="s">
        <v>814</v>
      </c>
      <c r="L186" t="s">
        <v>595</v>
      </c>
      <c r="M186" t="s">
        <v>23</v>
      </c>
      <c r="N186">
        <f t="shared" ca="1" si="20"/>
        <v>5</v>
      </c>
      <c r="O186" t="s">
        <v>601</v>
      </c>
      <c r="P186" t="s">
        <v>606</v>
      </c>
      <c r="Q186" t="str">
        <f t="shared" ca="1" si="12"/>
        <v>{ 185, null, null, "Spellflux", "Reduces enemy magic output significantly.", 8, 16, 16, 21, (int)TargetType.SingleEnemy, SkillType.SupportSkill.ToString(), (int)SkillCategory.Support, null, 5, (int)StatType.Magic, (int)SupportEffectType.Reduce },</v>
      </c>
    </row>
    <row r="187" spans="1:17" x14ac:dyDescent="0.3">
      <c r="A187">
        <v>186</v>
      </c>
      <c r="B187" t="s">
        <v>23</v>
      </c>
      <c r="C187">
        <v>26</v>
      </c>
      <c r="D187" t="s">
        <v>757</v>
      </c>
      <c r="E187" t="s">
        <v>785</v>
      </c>
      <c r="F187">
        <v>10</v>
      </c>
      <c r="G187">
        <v>10</v>
      </c>
      <c r="H187">
        <v>80</v>
      </c>
      <c r="I187">
        <v>12</v>
      </c>
      <c r="J187" s="2" t="s">
        <v>590</v>
      </c>
      <c r="K187" t="s">
        <v>815</v>
      </c>
      <c r="L187" t="s">
        <v>594</v>
      </c>
      <c r="M187" t="s">
        <v>598</v>
      </c>
      <c r="N187" t="s">
        <v>23</v>
      </c>
      <c r="O187" t="s">
        <v>23</v>
      </c>
      <c r="P187" t="s">
        <v>23</v>
      </c>
      <c r="Q187" t="str">
        <f t="shared" si="12"/>
        <v>{ 186, null, 26, "Thousand Masks", "Unleash a storm of illusions, each striking with deadly precision.", 10, 10, 80, 12, (int)TargetType.SingleEnemy, SkillType.BossSkill.ToString(), (int)SkillCategory.Ultimate, (int)DamageType.Hybrid, null, null, null },</v>
      </c>
    </row>
    <row r="188" spans="1:17" x14ac:dyDescent="0.3">
      <c r="A188">
        <v>187</v>
      </c>
      <c r="B188" t="s">
        <v>23</v>
      </c>
      <c r="C188">
        <v>27</v>
      </c>
      <c r="D188" t="s">
        <v>758</v>
      </c>
      <c r="E188" t="s">
        <v>759</v>
      </c>
      <c r="F188">
        <v>10</v>
      </c>
      <c r="G188">
        <v>10</v>
      </c>
      <c r="H188">
        <v>85</v>
      </c>
      <c r="I188">
        <v>12</v>
      </c>
      <c r="J188" s="2" t="s">
        <v>590</v>
      </c>
      <c r="K188" t="s">
        <v>815</v>
      </c>
      <c r="L188" t="s">
        <v>594</v>
      </c>
      <c r="M188" t="s">
        <v>598</v>
      </c>
      <c r="N188" t="s">
        <v>23</v>
      </c>
      <c r="O188" t="s">
        <v>23</v>
      </c>
      <c r="P188" t="s">
        <v>23</v>
      </c>
      <c r="Q188" t="str">
        <f t="shared" si="12"/>
        <v>{ 187, null, 27, "Soul Cataclysm", "Rend the battlefield asunder with necrotic force and cursed souls.", 10, 10, 85, 12, (int)TargetType.SingleEnemy, SkillType.BossSkill.ToString(), (int)SkillCategory.Ultimate, (int)DamageType.Hybrid, null, null, null },</v>
      </c>
    </row>
    <row r="189" spans="1:17" x14ac:dyDescent="0.3">
      <c r="A189">
        <v>188</v>
      </c>
      <c r="B189" t="s">
        <v>23</v>
      </c>
      <c r="C189">
        <v>28</v>
      </c>
      <c r="D189" t="s">
        <v>760</v>
      </c>
      <c r="E189" t="s">
        <v>786</v>
      </c>
      <c r="F189">
        <v>10</v>
      </c>
      <c r="G189">
        <v>10</v>
      </c>
      <c r="H189">
        <v>75</v>
      </c>
      <c r="I189">
        <v>12</v>
      </c>
      <c r="J189" s="2" t="s">
        <v>590</v>
      </c>
      <c r="K189" t="s">
        <v>815</v>
      </c>
      <c r="L189" t="s">
        <v>594</v>
      </c>
      <c r="M189" t="s">
        <v>598</v>
      </c>
      <c r="N189" t="s">
        <v>23</v>
      </c>
      <c r="O189" t="s">
        <v>23</v>
      </c>
      <c r="P189" t="s">
        <v>23</v>
      </c>
      <c r="Q189" t="str">
        <f t="shared" si="12"/>
        <v>{ 188, null, 28, "Crimson Requiem", "Drain the blood and vitality of all enemies, healing yourself with their life force.", 10, 10, 75, 12, (int)TargetType.SingleEnemy, SkillType.BossSkill.ToString(), (int)SkillCategory.Ultimate, (int)DamageType.Hybrid, null, null, null },</v>
      </c>
    </row>
    <row r="190" spans="1:17" x14ac:dyDescent="0.3">
      <c r="A190">
        <v>189</v>
      </c>
      <c r="B190" t="s">
        <v>23</v>
      </c>
      <c r="C190">
        <v>26</v>
      </c>
      <c r="D190" t="s">
        <v>761</v>
      </c>
      <c r="E190" t="s">
        <v>787</v>
      </c>
      <c r="F190" s="4">
        <f t="shared" ref="F190:F204" ca="1" si="21">MAX(1, MROUND(H190 / 10, 1))</f>
        <v>8</v>
      </c>
      <c r="G190">
        <v>1</v>
      </c>
      <c r="H190">
        <f ca="1">RANDBETWEEN(66, 94)</f>
        <v>75</v>
      </c>
      <c r="I190">
        <f ca="1">MAX(3, MROUND(H190 / 7, 1))</f>
        <v>11</v>
      </c>
      <c r="J190" s="2" t="s">
        <v>590</v>
      </c>
      <c r="K190" t="s">
        <v>811</v>
      </c>
      <c r="L190" t="s">
        <v>593</v>
      </c>
      <c r="M190" t="s">
        <v>596</v>
      </c>
      <c r="N190" t="s">
        <v>23</v>
      </c>
      <c r="O190" t="s">
        <v>23</v>
      </c>
      <c r="P190" t="s">
        <v>23</v>
      </c>
      <c r="Q190" t="str">
        <f t="shared" ca="1" si="12"/>
        <v>{ 189, null, 26, "Void Fang", "Sink fangs into the target, draining both health and light.", 8, 1, 75, 11, (int)TargetType.SingleEnemy, SkillType.MartialSkill.ToString(), (int)SkillCategory.Basic, (int)DamageType.Martial, null, null, null },</v>
      </c>
    </row>
    <row r="191" spans="1:17" x14ac:dyDescent="0.3">
      <c r="A191">
        <v>190</v>
      </c>
      <c r="B191" t="s">
        <v>23</v>
      </c>
      <c r="C191">
        <v>26</v>
      </c>
      <c r="D191" t="s">
        <v>762</v>
      </c>
      <c r="E191" t="s">
        <v>763</v>
      </c>
      <c r="F191" s="4">
        <f t="shared" ca="1" si="21"/>
        <v>9</v>
      </c>
      <c r="G191">
        <v>1</v>
      </c>
      <c r="H191">
        <f t="shared" ref="H191:H204" ca="1" si="22">RANDBETWEEN(66, 94)</f>
        <v>87</v>
      </c>
      <c r="I191">
        <f t="shared" ref="I191:I204" ca="1" si="23">MAX(3, MROUND(H191 / 7, 1))</f>
        <v>12</v>
      </c>
      <c r="J191" s="2" t="s">
        <v>590</v>
      </c>
      <c r="K191" t="s">
        <v>812</v>
      </c>
      <c r="L191" t="s">
        <v>593</v>
      </c>
      <c r="M191" t="s">
        <v>597</v>
      </c>
      <c r="N191" t="s">
        <v>23</v>
      </c>
      <c r="O191" t="s">
        <v>23</v>
      </c>
      <c r="P191" t="s">
        <v>23</v>
      </c>
      <c r="Q191" t="str">
        <f t="shared" ca="1" si="12"/>
        <v>{ 190, null, 26, "Foxfire Burst", "Launch an explosive orb of ghostly blue fire.", 9, 1, 87, 12, (int)TargetType.SingleEnemy, SkillType.MagicSkill.ToString(), (int)SkillCategory.Basic, (int)DamageType.Magical, null, null, null },</v>
      </c>
    </row>
    <row r="192" spans="1:17" x14ac:dyDescent="0.3">
      <c r="A192">
        <v>191</v>
      </c>
      <c r="B192" t="s">
        <v>23</v>
      </c>
      <c r="C192">
        <v>26</v>
      </c>
      <c r="D192" t="s">
        <v>764</v>
      </c>
      <c r="E192" t="s">
        <v>765</v>
      </c>
      <c r="F192" s="4">
        <f t="shared" ca="1" si="21"/>
        <v>7</v>
      </c>
      <c r="G192">
        <v>1</v>
      </c>
      <c r="H192">
        <f t="shared" ca="1" si="22"/>
        <v>70</v>
      </c>
      <c r="I192">
        <f t="shared" ca="1" si="23"/>
        <v>10</v>
      </c>
      <c r="J192" s="2" t="s">
        <v>590</v>
      </c>
      <c r="K192" t="s">
        <v>811</v>
      </c>
      <c r="L192" t="s">
        <v>593</v>
      </c>
      <c r="M192" t="s">
        <v>596</v>
      </c>
      <c r="N192" t="s">
        <v>23</v>
      </c>
      <c r="O192" t="s">
        <v>23</v>
      </c>
      <c r="P192" t="s">
        <v>23</v>
      </c>
      <c r="Q192" t="str">
        <f t="shared" ca="1" si="12"/>
        <v>{ 191, null, 26, "Shadow Mirage", "Strike from multiple illusory angles at once.", 7, 1, 70, 10, (int)TargetType.SingleEnemy, SkillType.MartialSkill.ToString(), (int)SkillCategory.Basic, (int)DamageType.Martial, null, null, null },</v>
      </c>
    </row>
    <row r="193" spans="1:17" x14ac:dyDescent="0.3">
      <c r="A193">
        <v>192</v>
      </c>
      <c r="B193" t="s">
        <v>23</v>
      </c>
      <c r="C193">
        <v>26</v>
      </c>
      <c r="D193" t="s">
        <v>766</v>
      </c>
      <c r="E193" t="s">
        <v>767</v>
      </c>
      <c r="F193" s="4">
        <f t="shared" ca="1" si="21"/>
        <v>8</v>
      </c>
      <c r="G193">
        <v>1</v>
      </c>
      <c r="H193">
        <f t="shared" ca="1" si="22"/>
        <v>78</v>
      </c>
      <c r="I193">
        <f t="shared" ca="1" si="23"/>
        <v>11</v>
      </c>
      <c r="J193" s="2" t="s">
        <v>590</v>
      </c>
      <c r="K193" t="s">
        <v>812</v>
      </c>
      <c r="L193" t="s">
        <v>593</v>
      </c>
      <c r="M193" t="s">
        <v>597</v>
      </c>
      <c r="N193" t="s">
        <v>23</v>
      </c>
      <c r="O193" t="s">
        <v>23</v>
      </c>
      <c r="P193" t="s">
        <v>23</v>
      </c>
      <c r="Q193" t="str">
        <f t="shared" ca="1" si="12"/>
        <v>{ 192, null, 26, "Night Curse", "Infuse the enemy with cursed magic that saps strength.", 8, 1, 78, 11, (int)TargetType.SingleEnemy, SkillType.MagicSkill.ToString(), (int)SkillCategory.Basic, (int)DamageType.Magical, null, null, null },</v>
      </c>
    </row>
    <row r="194" spans="1:17" x14ac:dyDescent="0.3">
      <c r="A194">
        <v>193</v>
      </c>
      <c r="B194" t="s">
        <v>23</v>
      </c>
      <c r="C194">
        <v>26</v>
      </c>
      <c r="D194" t="s">
        <v>768</v>
      </c>
      <c r="E194" t="s">
        <v>769</v>
      </c>
      <c r="F194" s="4">
        <f t="shared" ca="1" si="21"/>
        <v>9</v>
      </c>
      <c r="G194">
        <v>1</v>
      </c>
      <c r="H194">
        <f t="shared" ca="1" si="22"/>
        <v>94</v>
      </c>
      <c r="I194">
        <f t="shared" ca="1" si="23"/>
        <v>13</v>
      </c>
      <c r="J194" s="2" t="s">
        <v>590</v>
      </c>
      <c r="K194" t="s">
        <v>812</v>
      </c>
      <c r="L194" t="s">
        <v>593</v>
      </c>
      <c r="M194" t="s">
        <v>597</v>
      </c>
      <c r="N194" t="s">
        <v>23</v>
      </c>
      <c r="O194" t="s">
        <v>23</v>
      </c>
      <c r="P194" t="s">
        <v>23</v>
      </c>
      <c r="Q194" t="str">
        <f t="shared" ca="1" si="12"/>
        <v>{ 193, null, 26, "Howl of Dread", "Let out a piercing cry that disrupts the soul.", 9, 1, 94, 13, (int)TargetType.SingleEnemy, SkillType.MagicSkill.ToString(), (int)SkillCategory.Basic, (int)DamageType.Magical, null, null, null },</v>
      </c>
    </row>
    <row r="195" spans="1:17" x14ac:dyDescent="0.3">
      <c r="A195">
        <v>194</v>
      </c>
      <c r="B195" t="s">
        <v>23</v>
      </c>
      <c r="C195">
        <v>27</v>
      </c>
      <c r="D195" t="s">
        <v>770</v>
      </c>
      <c r="E195" t="s">
        <v>771</v>
      </c>
      <c r="F195" s="4">
        <f t="shared" ca="1" si="21"/>
        <v>7</v>
      </c>
      <c r="G195">
        <v>1</v>
      </c>
      <c r="H195">
        <f t="shared" ca="1" si="22"/>
        <v>68</v>
      </c>
      <c r="I195">
        <f t="shared" ca="1" si="23"/>
        <v>10</v>
      </c>
      <c r="J195" s="2" t="s">
        <v>590</v>
      </c>
      <c r="K195" t="s">
        <v>812</v>
      </c>
      <c r="L195" t="s">
        <v>593</v>
      </c>
      <c r="M195" t="s">
        <v>597</v>
      </c>
      <c r="N195" t="s">
        <v>23</v>
      </c>
      <c r="O195" t="s">
        <v>23</v>
      </c>
      <c r="P195" t="s">
        <v>23</v>
      </c>
      <c r="Q195" t="str">
        <f t="shared" ref="Q195:Q212" ca="1" si="24">"{ "&amp; _xlfn.TEXTJOIN(", ",, A195:P195) &amp; " },"</f>
        <v>{ 194, null, 27, "Necrotic Blast", "Unleash a blast of dark energy that erodes the target's life force.", 7, 1, 68, 10, (int)TargetType.SingleEnemy, SkillType.MagicSkill.ToString(), (int)SkillCategory.Basic, (int)DamageType.Magical, null, null, null },</v>
      </c>
    </row>
    <row r="196" spans="1:17" x14ac:dyDescent="0.3">
      <c r="A196">
        <v>195</v>
      </c>
      <c r="B196" t="s">
        <v>23</v>
      </c>
      <c r="C196">
        <v>27</v>
      </c>
      <c r="D196" t="s">
        <v>772</v>
      </c>
      <c r="E196" t="s">
        <v>788</v>
      </c>
      <c r="F196" s="4">
        <f t="shared" ca="1" si="21"/>
        <v>9</v>
      </c>
      <c r="G196">
        <v>1</v>
      </c>
      <c r="H196">
        <f t="shared" ca="1" si="22"/>
        <v>88</v>
      </c>
      <c r="I196">
        <f t="shared" ca="1" si="23"/>
        <v>13</v>
      </c>
      <c r="J196" s="2" t="s">
        <v>590</v>
      </c>
      <c r="K196" t="s">
        <v>812</v>
      </c>
      <c r="L196" t="s">
        <v>593</v>
      </c>
      <c r="M196" t="s">
        <v>597</v>
      </c>
      <c r="N196" t="s">
        <v>23</v>
      </c>
      <c r="O196" t="s">
        <v>23</v>
      </c>
      <c r="P196" t="s">
        <v>23</v>
      </c>
      <c r="Q196" t="str">
        <f t="shared" ca="1" si="24"/>
        <v>{ 195, null, 27, "Soul Leech", "Drain the very soul of the target, healing the lich for a portion of the damage dealt.", 9, 1, 88, 13, (int)TargetType.SingleEnemy, SkillType.MagicSkill.ToString(), (int)SkillCategory.Basic, (int)DamageType.Magical, null, null, null },</v>
      </c>
    </row>
    <row r="197" spans="1:17" x14ac:dyDescent="0.3">
      <c r="A197">
        <v>196</v>
      </c>
      <c r="B197" t="s">
        <v>23</v>
      </c>
      <c r="C197">
        <v>27</v>
      </c>
      <c r="D197" t="s">
        <v>773</v>
      </c>
      <c r="E197" t="s">
        <v>774</v>
      </c>
      <c r="F197" s="4">
        <f t="shared" ca="1" si="21"/>
        <v>9</v>
      </c>
      <c r="G197">
        <v>1</v>
      </c>
      <c r="H197">
        <f t="shared" ca="1" si="22"/>
        <v>92</v>
      </c>
      <c r="I197">
        <f t="shared" ca="1" si="23"/>
        <v>13</v>
      </c>
      <c r="J197" s="2" t="s">
        <v>590</v>
      </c>
      <c r="K197" t="s">
        <v>811</v>
      </c>
      <c r="L197" t="s">
        <v>593</v>
      </c>
      <c r="M197" t="s">
        <v>596</v>
      </c>
      <c r="N197" t="s">
        <v>23</v>
      </c>
      <c r="O197" t="s">
        <v>23</v>
      </c>
      <c r="P197" t="s">
        <v>23</v>
      </c>
      <c r="Q197" t="str">
        <f t="shared" ca="1" si="24"/>
        <v>{ 196, null, 27, "Withering Touch", "Strike with a touch that decays the target's flesh and spirit.", 9, 1, 92, 13, (int)TargetType.SingleEnemy, SkillType.MartialSkill.ToString(), (int)SkillCategory.Basic, (int)DamageType.Martial, null, null, null },</v>
      </c>
    </row>
    <row r="198" spans="1:17" x14ac:dyDescent="0.3">
      <c r="A198">
        <v>197</v>
      </c>
      <c r="B198" t="s">
        <v>23</v>
      </c>
      <c r="C198">
        <v>27</v>
      </c>
      <c r="D198" t="s">
        <v>775</v>
      </c>
      <c r="E198" t="s">
        <v>789</v>
      </c>
      <c r="F198" s="4">
        <f t="shared" ca="1" si="21"/>
        <v>9</v>
      </c>
      <c r="G198">
        <v>1</v>
      </c>
      <c r="H198">
        <f t="shared" ca="1" si="22"/>
        <v>94</v>
      </c>
      <c r="I198">
        <f t="shared" ca="1" si="23"/>
        <v>13</v>
      </c>
      <c r="J198" s="2" t="s">
        <v>590</v>
      </c>
      <c r="K198" t="s">
        <v>812</v>
      </c>
      <c r="L198" t="s">
        <v>593</v>
      </c>
      <c r="M198" t="s">
        <v>597</v>
      </c>
      <c r="N198" t="s">
        <v>23</v>
      </c>
      <c r="O198" t="s">
        <v>23</v>
      </c>
      <c r="P198" t="s">
        <v>23</v>
      </c>
      <c r="Q198" t="str">
        <f t="shared" ca="1" si="24"/>
        <v>{ 197, null, 27, "Death's Embrace", "Summon an ethereal hand to grasp the target, dealing dark damage over time.", 9, 1, 94, 13, (int)TargetType.SingleEnemy, SkillType.MagicSkill.ToString(), (int)SkillCategory.Basic, (int)DamageType.Magical, null, null, null },</v>
      </c>
    </row>
    <row r="199" spans="1:17" x14ac:dyDescent="0.3">
      <c r="A199">
        <v>198</v>
      </c>
      <c r="B199" t="s">
        <v>23</v>
      </c>
      <c r="C199">
        <v>27</v>
      </c>
      <c r="D199" t="s">
        <v>776</v>
      </c>
      <c r="E199" t="s">
        <v>790</v>
      </c>
      <c r="F199" s="4">
        <f t="shared" ca="1" si="21"/>
        <v>9</v>
      </c>
      <c r="G199">
        <v>1</v>
      </c>
      <c r="H199">
        <f t="shared" ca="1" si="22"/>
        <v>89</v>
      </c>
      <c r="I199">
        <f t="shared" ca="1" si="23"/>
        <v>13</v>
      </c>
      <c r="J199" s="2" t="s">
        <v>590</v>
      </c>
      <c r="K199" t="s">
        <v>812</v>
      </c>
      <c r="L199" t="s">
        <v>593</v>
      </c>
      <c r="M199" t="s">
        <v>597</v>
      </c>
      <c r="N199" t="s">
        <v>23</v>
      </c>
      <c r="O199" t="s">
        <v>23</v>
      </c>
      <c r="P199" t="s">
        <v>23</v>
      </c>
      <c r="Q199" t="str">
        <f t="shared" ca="1" si="24"/>
        <v>{ 198, null, 27, "Dark Convergence", "Gather the energies of the void to collapse on the enemy, dealing massive damage.", 9, 1, 89, 13, (int)TargetType.SingleEnemy, SkillType.MagicSkill.ToString(), (int)SkillCategory.Basic, (int)DamageType.Magical, null, null, null },</v>
      </c>
    </row>
    <row r="200" spans="1:17" x14ac:dyDescent="0.3">
      <c r="A200">
        <v>199</v>
      </c>
      <c r="B200" t="s">
        <v>23</v>
      </c>
      <c r="C200">
        <v>28</v>
      </c>
      <c r="D200" t="s">
        <v>777</v>
      </c>
      <c r="E200" t="s">
        <v>791</v>
      </c>
      <c r="F200" s="4">
        <f t="shared" ca="1" si="21"/>
        <v>7</v>
      </c>
      <c r="G200">
        <v>1</v>
      </c>
      <c r="H200">
        <f t="shared" ca="1" si="22"/>
        <v>67</v>
      </c>
      <c r="I200">
        <f t="shared" ca="1" si="23"/>
        <v>10</v>
      </c>
      <c r="J200" s="2" t="s">
        <v>590</v>
      </c>
      <c r="K200" t="s">
        <v>812</v>
      </c>
      <c r="L200" t="s">
        <v>593</v>
      </c>
      <c r="M200" t="s">
        <v>597</v>
      </c>
      <c r="N200" t="s">
        <v>23</v>
      </c>
      <c r="O200" t="s">
        <v>23</v>
      </c>
      <c r="P200" t="s">
        <v>23</v>
      </c>
      <c r="Q200" t="str">
        <f t="shared" ca="1" si="24"/>
        <v>{ 199, null, 28, "Blood Feast", "Drain the blood of your target, healing yourself for a portion of the damage dealt.", 7, 1, 67, 10, (int)TargetType.SingleEnemy, SkillType.MagicSkill.ToString(), (int)SkillCategory.Basic, (int)DamageType.Magical, null, null, null },</v>
      </c>
    </row>
    <row r="201" spans="1:17" x14ac:dyDescent="0.3">
      <c r="A201">
        <v>200</v>
      </c>
      <c r="B201" t="s">
        <v>23</v>
      </c>
      <c r="C201">
        <v>28</v>
      </c>
      <c r="D201" t="s">
        <v>778</v>
      </c>
      <c r="E201" t="s">
        <v>779</v>
      </c>
      <c r="F201" s="4">
        <f t="shared" ca="1" si="21"/>
        <v>9</v>
      </c>
      <c r="G201">
        <v>1</v>
      </c>
      <c r="H201">
        <f t="shared" ca="1" si="22"/>
        <v>88</v>
      </c>
      <c r="I201">
        <f t="shared" ca="1" si="23"/>
        <v>13</v>
      </c>
      <c r="J201" s="2" t="s">
        <v>590</v>
      </c>
      <c r="K201" t="s">
        <v>811</v>
      </c>
      <c r="L201" t="s">
        <v>593</v>
      </c>
      <c r="M201" t="s">
        <v>596</v>
      </c>
      <c r="N201" t="s">
        <v>23</v>
      </c>
      <c r="O201" t="s">
        <v>23</v>
      </c>
      <c r="P201" t="s">
        <v>23</v>
      </c>
      <c r="Q201" t="str">
        <f t="shared" ca="1" si="24"/>
        <v>{ 200, null, 28, "Crimson Fury", "Unleash a flurry of rapid strikes that tear into your opponent's flesh.", 9, 1, 88, 13, (int)TargetType.SingleEnemy, SkillType.MartialSkill.ToString(), (int)SkillCategory.Basic, (int)DamageType.Martial, null, null, null },</v>
      </c>
    </row>
    <row r="202" spans="1:17" x14ac:dyDescent="0.3">
      <c r="A202">
        <v>201</v>
      </c>
      <c r="B202" t="s">
        <v>23</v>
      </c>
      <c r="C202">
        <v>28</v>
      </c>
      <c r="D202" t="s">
        <v>780</v>
      </c>
      <c r="E202" t="s">
        <v>781</v>
      </c>
      <c r="F202" s="4">
        <f t="shared" ca="1" si="21"/>
        <v>8</v>
      </c>
      <c r="G202">
        <v>1</v>
      </c>
      <c r="H202">
        <f t="shared" ca="1" si="22"/>
        <v>78</v>
      </c>
      <c r="I202">
        <f t="shared" ca="1" si="23"/>
        <v>11</v>
      </c>
      <c r="J202" s="2" t="s">
        <v>590</v>
      </c>
      <c r="K202" t="s">
        <v>812</v>
      </c>
      <c r="L202" t="s">
        <v>593</v>
      </c>
      <c r="M202" t="s">
        <v>597</v>
      </c>
      <c r="N202" t="s">
        <v>23</v>
      </c>
      <c r="O202" t="s">
        <v>23</v>
      </c>
      <c r="P202" t="s">
        <v>23</v>
      </c>
      <c r="Q202" t="str">
        <f t="shared" ca="1" si="24"/>
        <v>{ 201, null, 28, "Vampiric Eclipse", "Call upon the darkness to shield you and deal damage to nearby enemies.", 8, 1, 78, 11, (int)TargetType.SingleEnemy, SkillType.MagicSkill.ToString(), (int)SkillCategory.Basic, (int)DamageType.Magical, null, null, null },</v>
      </c>
    </row>
    <row r="203" spans="1:17" x14ac:dyDescent="0.3">
      <c r="A203">
        <v>202</v>
      </c>
      <c r="B203" t="s">
        <v>23</v>
      </c>
      <c r="C203">
        <v>28</v>
      </c>
      <c r="D203" t="s">
        <v>782</v>
      </c>
      <c r="E203" t="s">
        <v>792</v>
      </c>
      <c r="F203" s="4">
        <f t="shared" ca="1" si="21"/>
        <v>9</v>
      </c>
      <c r="G203">
        <v>1</v>
      </c>
      <c r="H203">
        <f t="shared" ca="1" si="22"/>
        <v>86</v>
      </c>
      <c r="I203">
        <f t="shared" ca="1" si="23"/>
        <v>12</v>
      </c>
      <c r="J203" s="2" t="s">
        <v>590</v>
      </c>
      <c r="K203" t="s">
        <v>812</v>
      </c>
      <c r="L203" t="s">
        <v>593</v>
      </c>
      <c r="M203" t="s">
        <v>597</v>
      </c>
      <c r="N203" t="s">
        <v>23</v>
      </c>
      <c r="O203" t="s">
        <v>23</v>
      </c>
      <c r="P203" t="s">
        <v>23</v>
      </c>
      <c r="Q203" t="str">
        <f t="shared" ca="1" si="24"/>
        <v>{ 202, null, 28, "Sanguine Vortex", "Summon a vortex of blood and dark magic, pulling enemies toward you and dealing damage.", 9, 1, 86, 12, (int)TargetType.SingleEnemy, SkillType.MagicSkill.ToString(), (int)SkillCategory.Basic, (int)DamageType.Magical, null, null, null },</v>
      </c>
    </row>
    <row r="204" spans="1:17" x14ac:dyDescent="0.3">
      <c r="A204">
        <v>203</v>
      </c>
      <c r="B204" t="s">
        <v>23</v>
      </c>
      <c r="C204">
        <v>28</v>
      </c>
      <c r="D204" t="s">
        <v>783</v>
      </c>
      <c r="E204" t="s">
        <v>784</v>
      </c>
      <c r="F204" s="4">
        <f t="shared" ca="1" si="21"/>
        <v>7</v>
      </c>
      <c r="G204">
        <v>1</v>
      </c>
      <c r="H204">
        <f t="shared" ca="1" si="22"/>
        <v>72</v>
      </c>
      <c r="I204">
        <f t="shared" ca="1" si="23"/>
        <v>10</v>
      </c>
      <c r="J204" s="2" t="s">
        <v>590</v>
      </c>
      <c r="K204" t="s">
        <v>812</v>
      </c>
      <c r="L204" t="s">
        <v>593</v>
      </c>
      <c r="M204" t="s">
        <v>597</v>
      </c>
      <c r="N204" t="s">
        <v>23</v>
      </c>
      <c r="O204" t="s">
        <v>23</v>
      </c>
      <c r="P204" t="s">
        <v>23</v>
      </c>
      <c r="Q204" t="str">
        <f t="shared" ca="1" si="24"/>
        <v>{ 203, null, 28, "Night's Kiss", "Unleash a powerful burst of shadow magic that drains the life force of your target.", 7, 1, 72, 10, (int)TargetType.SingleEnemy, SkillType.MagicSkill.ToString(), (int)SkillCategory.Basic, (int)DamageType.Magical, null, null, null },</v>
      </c>
    </row>
    <row r="205" spans="1:17" x14ac:dyDescent="0.3">
      <c r="A205">
        <v>204</v>
      </c>
      <c r="B205" t="s">
        <v>23</v>
      </c>
      <c r="C205">
        <v>26</v>
      </c>
      <c r="D205" t="s">
        <v>793</v>
      </c>
      <c r="E205" t="s">
        <v>803</v>
      </c>
      <c r="F205">
        <f ca="1">MAX(1, MROUND(H205 / 2, 1))</f>
        <v>7</v>
      </c>
      <c r="G205">
        <v>1</v>
      </c>
      <c r="H205">
        <f ca="1">RANDBETWEEN(14, 20)</f>
        <v>14</v>
      </c>
      <c r="I205">
        <f ca="1">MAX(3, MROUND(H205 * 1.3, 1))</f>
        <v>18</v>
      </c>
      <c r="J205" s="2" t="s">
        <v>590</v>
      </c>
      <c r="K205" t="s">
        <v>814</v>
      </c>
      <c r="L205" t="s">
        <v>595</v>
      </c>
      <c r="M205" t="s">
        <v>23</v>
      </c>
      <c r="N205">
        <f ca="1">MIN(5, MROUND(H205 / 2, 1))</f>
        <v>5</v>
      </c>
      <c r="O205" t="s">
        <v>603</v>
      </c>
      <c r="P205" t="s">
        <v>606</v>
      </c>
      <c r="Q205" t="str">
        <f t="shared" ca="1" si="24"/>
        <v>{ 204, null, 26, "Eternal Trickery", "Reduce the target's defense, leaving them vulnerable to attacks.", 7, 1, 14, 18, (int)TargetType.SingleEnemy, SkillType.SupportSkill.ToString(), (int)SkillCategory.Support, null, 5, (int)StatType.Defense, (int)SupportEffectType.Reduce },</v>
      </c>
    </row>
    <row r="206" spans="1:17" x14ac:dyDescent="0.3">
      <c r="A206">
        <v>205</v>
      </c>
      <c r="B206" t="s">
        <v>23</v>
      </c>
      <c r="C206">
        <v>26</v>
      </c>
      <c r="D206" t="s">
        <v>794</v>
      </c>
      <c r="E206" t="s">
        <v>804</v>
      </c>
      <c r="F206">
        <f t="shared" ref="F206:F213" ca="1" si="25">MAX(1, MROUND(H206 / 2, 1))</f>
        <v>9</v>
      </c>
      <c r="G206">
        <v>1</v>
      </c>
      <c r="H206">
        <f t="shared" ref="H206:H213" ca="1" si="26">RANDBETWEEN(14, 20)</f>
        <v>18</v>
      </c>
      <c r="I206">
        <f t="shared" ref="I206:I213" ca="1" si="27">MAX(3, MROUND(H206 * 1.3, 1))</f>
        <v>23</v>
      </c>
      <c r="J206" s="2" t="s">
        <v>590</v>
      </c>
      <c r="K206" t="s">
        <v>814</v>
      </c>
      <c r="L206" t="s">
        <v>595</v>
      </c>
      <c r="M206" t="s">
        <v>23</v>
      </c>
      <c r="N206">
        <f t="shared" ref="N206:N213" ca="1" si="28">MIN(5, MROUND(H206 / 2, 1))</f>
        <v>5</v>
      </c>
      <c r="O206" t="s">
        <v>599</v>
      </c>
      <c r="P206" t="s">
        <v>606</v>
      </c>
      <c r="Q206" t="str">
        <f t="shared" ca="1" si="24"/>
        <v>{ 205, null, 26, "Illusionary Mist", "Create an illusionary mist that confuses enemies, reducing their accuracy.", 9, 1, 18, 23, (int)TargetType.SingleEnemy, SkillType.SupportSkill.ToString(), (int)SkillCategory.Support, null, 5, (int)StatType.Attack, (int)SupportEffectType.Reduce },</v>
      </c>
    </row>
    <row r="207" spans="1:17" x14ac:dyDescent="0.3">
      <c r="A207">
        <v>206</v>
      </c>
      <c r="B207" t="s">
        <v>23</v>
      </c>
      <c r="C207">
        <v>26</v>
      </c>
      <c r="D207" t="s">
        <v>795</v>
      </c>
      <c r="E207" t="s">
        <v>796</v>
      </c>
      <c r="F207">
        <f t="shared" ca="1" si="25"/>
        <v>9</v>
      </c>
      <c r="G207">
        <v>1</v>
      </c>
      <c r="H207">
        <f t="shared" ca="1" si="26"/>
        <v>18</v>
      </c>
      <c r="I207">
        <f t="shared" ca="1" si="27"/>
        <v>23</v>
      </c>
      <c r="J207" s="2" t="s">
        <v>592</v>
      </c>
      <c r="K207" t="s">
        <v>814</v>
      </c>
      <c r="L207" t="s">
        <v>595</v>
      </c>
      <c r="M207" t="s">
        <v>23</v>
      </c>
      <c r="N207">
        <f t="shared" ca="1" si="28"/>
        <v>5</v>
      </c>
      <c r="O207" t="s">
        <v>599</v>
      </c>
      <c r="P207" t="s">
        <v>605</v>
      </c>
      <c r="Q207" t="str">
        <f t="shared" ca="1" si="24"/>
        <v>{ 206, null, 26, "Vengeful Spirit", "Increase your attack power as you harness the energy of vengeful spirits.", 9, 1, 18, 23, (int)TargetType.Self, SkillType.SupportSkill.ToString(), (int)SkillCategory.Support, null, 5, (int)StatType.Attack, (int)SupportEffectType.Boost },</v>
      </c>
    </row>
    <row r="208" spans="1:17" x14ac:dyDescent="0.3">
      <c r="A208">
        <v>207</v>
      </c>
      <c r="B208" t="s">
        <v>23</v>
      </c>
      <c r="C208">
        <v>27</v>
      </c>
      <c r="D208" t="s">
        <v>797</v>
      </c>
      <c r="E208" t="s">
        <v>805</v>
      </c>
      <c r="F208">
        <f t="shared" ca="1" si="25"/>
        <v>10</v>
      </c>
      <c r="G208">
        <v>1</v>
      </c>
      <c r="H208">
        <f t="shared" ca="1" si="26"/>
        <v>20</v>
      </c>
      <c r="I208">
        <f t="shared" ca="1" si="27"/>
        <v>26</v>
      </c>
      <c r="J208" s="2" t="s">
        <v>592</v>
      </c>
      <c r="K208" t="s">
        <v>814</v>
      </c>
      <c r="L208" t="s">
        <v>595</v>
      </c>
      <c r="M208" t="s">
        <v>23</v>
      </c>
      <c r="N208">
        <f t="shared" ca="1" si="28"/>
        <v>5</v>
      </c>
      <c r="O208" t="s">
        <v>604</v>
      </c>
      <c r="P208" t="s">
        <v>605</v>
      </c>
      <c r="Q208" t="str">
        <f t="shared" ca="1" si="24"/>
        <v>{ 207, null, 27, "Necrotic Surge", "Buff your resistance to magical attacks, making you more durable against magic.", 10, 1, 20, 26, (int)TargetType.Self, SkillType.SupportSkill.ToString(), (int)SkillCategory.Support, null, 5, (int)StatType.Resistance, (int)SupportEffectType.Boost },</v>
      </c>
    </row>
    <row r="209" spans="1:17" x14ac:dyDescent="0.3">
      <c r="A209">
        <v>208</v>
      </c>
      <c r="B209" t="s">
        <v>23</v>
      </c>
      <c r="C209">
        <v>27</v>
      </c>
      <c r="D209" t="s">
        <v>798</v>
      </c>
      <c r="E209" t="s">
        <v>806</v>
      </c>
      <c r="F209">
        <f t="shared" ca="1" si="25"/>
        <v>10</v>
      </c>
      <c r="G209">
        <v>1</v>
      </c>
      <c r="H209">
        <f t="shared" ca="1" si="26"/>
        <v>19</v>
      </c>
      <c r="I209">
        <f t="shared" ca="1" si="27"/>
        <v>25</v>
      </c>
      <c r="J209" s="2" t="s">
        <v>590</v>
      </c>
      <c r="K209" t="s">
        <v>814</v>
      </c>
      <c r="L209" t="s">
        <v>595</v>
      </c>
      <c r="M209" t="s">
        <v>23</v>
      </c>
      <c r="N209">
        <f t="shared" ca="1" si="28"/>
        <v>5</v>
      </c>
      <c r="O209" t="s">
        <v>600</v>
      </c>
      <c r="P209" t="s">
        <v>606</v>
      </c>
      <c r="Q209" t="str">
        <f t="shared" ca="1" si="24"/>
        <v>{ 208, null, 27, "Curse of Decay", "Inflict a curse on an enemy, reducing their speed over time.", 10, 1, 19, 25, (int)TargetType.SingleEnemy, SkillType.SupportSkill.ToString(), (int)SkillCategory.Support, null, 5, (int)StatType.Speed, (int)SupportEffectType.Reduce },</v>
      </c>
    </row>
    <row r="210" spans="1:17" x14ac:dyDescent="0.3">
      <c r="A210">
        <v>209</v>
      </c>
      <c r="B210" t="s">
        <v>23</v>
      </c>
      <c r="C210">
        <v>27</v>
      </c>
      <c r="D210" t="s">
        <v>799</v>
      </c>
      <c r="E210" t="s">
        <v>807</v>
      </c>
      <c r="F210">
        <f t="shared" ca="1" si="25"/>
        <v>10</v>
      </c>
      <c r="G210">
        <v>1</v>
      </c>
      <c r="H210">
        <f t="shared" ca="1" si="26"/>
        <v>20</v>
      </c>
      <c r="I210">
        <f t="shared" ca="1" si="27"/>
        <v>26</v>
      </c>
      <c r="J210" s="2" t="s">
        <v>590</v>
      </c>
      <c r="K210" t="s">
        <v>814</v>
      </c>
      <c r="L210" t="s">
        <v>595</v>
      </c>
      <c r="M210" t="s">
        <v>23</v>
      </c>
      <c r="N210">
        <f t="shared" ca="1" si="28"/>
        <v>5</v>
      </c>
      <c r="O210" t="s">
        <v>602</v>
      </c>
      <c r="P210" t="s">
        <v>606</v>
      </c>
      <c r="Q210" t="str">
        <f t="shared" ca="1" si="24"/>
        <v>{ 209, null, 27, "Soul Drain", "Drain the life force from your enemies, healing yourself while reducing their health.", 10, 1, 20, 26, (int)TargetType.SingleEnemy, SkillType.SupportSkill.ToString(), (int)SkillCategory.Support, null, 5, (int)StatType.Health, (int)SupportEffectType.Reduce },</v>
      </c>
    </row>
    <row r="211" spans="1:17" x14ac:dyDescent="0.3">
      <c r="A211">
        <v>210</v>
      </c>
      <c r="B211" t="s">
        <v>23</v>
      </c>
      <c r="C211">
        <v>28</v>
      </c>
      <c r="D211" t="s">
        <v>800</v>
      </c>
      <c r="E211" t="s">
        <v>808</v>
      </c>
      <c r="F211">
        <f t="shared" ca="1" si="25"/>
        <v>10</v>
      </c>
      <c r="G211">
        <v>1</v>
      </c>
      <c r="H211">
        <f t="shared" ca="1" si="26"/>
        <v>19</v>
      </c>
      <c r="I211">
        <f t="shared" ca="1" si="27"/>
        <v>25</v>
      </c>
      <c r="J211" s="2" t="s">
        <v>592</v>
      </c>
      <c r="K211" t="s">
        <v>814</v>
      </c>
      <c r="L211" t="s">
        <v>595</v>
      </c>
      <c r="M211" t="s">
        <v>23</v>
      </c>
      <c r="N211">
        <f t="shared" ca="1" si="28"/>
        <v>5</v>
      </c>
      <c r="O211" t="s">
        <v>603</v>
      </c>
      <c r="P211" t="s">
        <v>605</v>
      </c>
      <c r="Q211" t="str">
        <f t="shared" ca="1" si="24"/>
        <v>{ 210, null, 28, "Blood Shield", "Create a shield that absorbs damage, granting you extra defense.", 10, 1, 19, 25, (int)TargetType.Self, SkillType.SupportSkill.ToString(), (int)SkillCategory.Support, null, 5, (int)StatType.Defense, (int)SupportEffectType.Boost },</v>
      </c>
    </row>
    <row r="212" spans="1:17" x14ac:dyDescent="0.3">
      <c r="A212">
        <v>211</v>
      </c>
      <c r="B212" t="s">
        <v>23</v>
      </c>
      <c r="C212">
        <v>28</v>
      </c>
      <c r="D212" t="s">
        <v>801</v>
      </c>
      <c r="E212" t="s">
        <v>809</v>
      </c>
      <c r="F212">
        <f t="shared" ca="1" si="25"/>
        <v>8</v>
      </c>
      <c r="G212">
        <v>1</v>
      </c>
      <c r="H212">
        <f t="shared" ca="1" si="26"/>
        <v>15</v>
      </c>
      <c r="I212">
        <f t="shared" ca="1" si="27"/>
        <v>20</v>
      </c>
      <c r="J212" s="2" t="s">
        <v>592</v>
      </c>
      <c r="K212" t="s">
        <v>814</v>
      </c>
      <c r="L212" t="s">
        <v>595</v>
      </c>
      <c r="M212" t="s">
        <v>23</v>
      </c>
      <c r="N212">
        <f t="shared" ca="1" si="28"/>
        <v>5</v>
      </c>
      <c r="O212" t="s">
        <v>599</v>
      </c>
      <c r="P212" t="s">
        <v>605</v>
      </c>
      <c r="Q212" t="str">
        <f t="shared" ca="1" si="24"/>
        <v>{ 211, null, 28, "Dark Blessing", "Enhance your attack power with the blessing of darkness, increasing damage dealt.", 8, 1, 15, 20, (int)TargetType.Self, SkillType.SupportSkill.ToString(), (int)SkillCategory.Support, null, 5, (int)StatType.Attack, (int)SupportEffectType.Boost },</v>
      </c>
    </row>
    <row r="213" spans="1:17" x14ac:dyDescent="0.3">
      <c r="A213">
        <v>212</v>
      </c>
      <c r="B213" t="s">
        <v>23</v>
      </c>
      <c r="C213">
        <v>28</v>
      </c>
      <c r="D213" t="s">
        <v>802</v>
      </c>
      <c r="E213" t="s">
        <v>810</v>
      </c>
      <c r="F213">
        <f t="shared" ca="1" si="25"/>
        <v>8</v>
      </c>
      <c r="G213">
        <v>1</v>
      </c>
      <c r="H213">
        <f t="shared" ca="1" si="26"/>
        <v>15</v>
      </c>
      <c r="I213">
        <f t="shared" ca="1" si="27"/>
        <v>20</v>
      </c>
      <c r="J213" s="2" t="s">
        <v>590</v>
      </c>
      <c r="K213" t="s">
        <v>814</v>
      </c>
      <c r="L213" t="s">
        <v>595</v>
      </c>
      <c r="M213" t="s">
        <v>23</v>
      </c>
      <c r="N213">
        <f t="shared" ca="1" si="28"/>
        <v>5</v>
      </c>
      <c r="O213" t="s">
        <v>602</v>
      </c>
      <c r="P213" t="s">
        <v>606</v>
      </c>
      <c r="Q213" t="str">
        <f ca="1">"{ "&amp; _xlfn.TEXTJOIN(", ",, A213:P213) &amp; " }"</f>
        <v>{ 212, null, 28, "Siphon Vitality", "Siphon the vitality from a nearby enemy, reducing their strength while restoring your own health.", 8, 1, 15, 20, (int)TargetType.SingleEnemy, SkillType.SupportSkill.ToString(), (int)SkillCategory.Support, null, 5, (int)StatType.Health, (int)SupportEffectType.Reduce }</v>
      </c>
    </row>
    <row r="214" spans="1:17" x14ac:dyDescent="0.3">
      <c r="A214">
        <v>213</v>
      </c>
    </row>
    <row r="215" spans="1:17" x14ac:dyDescent="0.3">
      <c r="A215">
        <v>214</v>
      </c>
    </row>
    <row r="216" spans="1:17" x14ac:dyDescent="0.3">
      <c r="A216">
        <v>215</v>
      </c>
    </row>
    <row r="217" spans="1:17" x14ac:dyDescent="0.3">
      <c r="A217">
        <v>216</v>
      </c>
    </row>
    <row r="218" spans="1:17" x14ac:dyDescent="0.3">
      <c r="A218">
        <v>217</v>
      </c>
    </row>
    <row r="219" spans="1:17" x14ac:dyDescent="0.3">
      <c r="A219">
        <v>218</v>
      </c>
    </row>
    <row r="220" spans="1:17" x14ac:dyDescent="0.3">
      <c r="A220">
        <v>219</v>
      </c>
    </row>
    <row r="221" spans="1:17" x14ac:dyDescent="0.3">
      <c r="A221">
        <v>220</v>
      </c>
    </row>
    <row r="222" spans="1:17" x14ac:dyDescent="0.3">
      <c r="A222">
        <v>221</v>
      </c>
    </row>
    <row r="223" spans="1:17" x14ac:dyDescent="0.3">
      <c r="A223">
        <v>222</v>
      </c>
    </row>
    <row r="224" spans="1:17" x14ac:dyDescent="0.3">
      <c r="A224">
        <v>223</v>
      </c>
    </row>
    <row r="225" spans="1:1" x14ac:dyDescent="0.3">
      <c r="A225">
        <v>224</v>
      </c>
    </row>
    <row r="226" spans="1:1" x14ac:dyDescent="0.3">
      <c r="A226">
        <v>225</v>
      </c>
    </row>
    <row r="227" spans="1:1" x14ac:dyDescent="0.3">
      <c r="A227">
        <v>226</v>
      </c>
    </row>
    <row r="228" spans="1:1" x14ac:dyDescent="0.3">
      <c r="A228">
        <v>227</v>
      </c>
    </row>
    <row r="229" spans="1:1" x14ac:dyDescent="0.3">
      <c r="A229">
        <v>228</v>
      </c>
    </row>
    <row r="230" spans="1:1" x14ac:dyDescent="0.3">
      <c r="A230">
        <v>229</v>
      </c>
    </row>
    <row r="231" spans="1:1" x14ac:dyDescent="0.3">
      <c r="A231">
        <v>230</v>
      </c>
    </row>
    <row r="232" spans="1:1" x14ac:dyDescent="0.3">
      <c r="A232">
        <v>231</v>
      </c>
    </row>
    <row r="233" spans="1:1" x14ac:dyDescent="0.3">
      <c r="A233">
        <v>232</v>
      </c>
    </row>
    <row r="234" spans="1:1" x14ac:dyDescent="0.3">
      <c r="A234">
        <v>233</v>
      </c>
    </row>
    <row r="235" spans="1:1" x14ac:dyDescent="0.3">
      <c r="A235">
        <v>234</v>
      </c>
    </row>
    <row r="236" spans="1:1" x14ac:dyDescent="0.3">
      <c r="A236">
        <v>235</v>
      </c>
    </row>
    <row r="237" spans="1:1" x14ac:dyDescent="0.3">
      <c r="A237">
        <v>236</v>
      </c>
    </row>
    <row r="238" spans="1:1" x14ac:dyDescent="0.3">
      <c r="A238">
        <v>237</v>
      </c>
    </row>
    <row r="239" spans="1:1" x14ac:dyDescent="0.3">
      <c r="A239">
        <v>238</v>
      </c>
    </row>
    <row r="240" spans="1:1" x14ac:dyDescent="0.3">
      <c r="A240">
        <v>239</v>
      </c>
    </row>
    <row r="241" spans="1:1" x14ac:dyDescent="0.3">
      <c r="A241">
        <v>240</v>
      </c>
    </row>
    <row r="242" spans="1:1" x14ac:dyDescent="0.3">
      <c r="A242">
        <v>241</v>
      </c>
    </row>
    <row r="243" spans="1:1" x14ac:dyDescent="0.3">
      <c r="A243">
        <v>242</v>
      </c>
    </row>
    <row r="244" spans="1:1" x14ac:dyDescent="0.3">
      <c r="A244">
        <v>243</v>
      </c>
    </row>
    <row r="245" spans="1:1" x14ac:dyDescent="0.3">
      <c r="A245">
        <v>244</v>
      </c>
    </row>
    <row r="246" spans="1:1" x14ac:dyDescent="0.3">
      <c r="A246">
        <v>245</v>
      </c>
    </row>
    <row r="247" spans="1:1" x14ac:dyDescent="0.3">
      <c r="A247">
        <v>246</v>
      </c>
    </row>
    <row r="248" spans="1:1" x14ac:dyDescent="0.3">
      <c r="A248">
        <v>247</v>
      </c>
    </row>
    <row r="249" spans="1:1" x14ac:dyDescent="0.3">
      <c r="A249">
        <v>248</v>
      </c>
    </row>
    <row r="250" spans="1:1" x14ac:dyDescent="0.3">
      <c r="A250">
        <v>249</v>
      </c>
    </row>
    <row r="251" spans="1:1" x14ac:dyDescent="0.3">
      <c r="A251">
        <v>250</v>
      </c>
    </row>
    <row r="252" spans="1:1" x14ac:dyDescent="0.3">
      <c r="A252">
        <v>251</v>
      </c>
    </row>
    <row r="253" spans="1:1" x14ac:dyDescent="0.3">
      <c r="A253">
        <v>252</v>
      </c>
    </row>
    <row r="254" spans="1:1" x14ac:dyDescent="0.3">
      <c r="A254">
        <v>253</v>
      </c>
    </row>
    <row r="255" spans="1:1" x14ac:dyDescent="0.3">
      <c r="A255">
        <v>254</v>
      </c>
    </row>
    <row r="256" spans="1:1" x14ac:dyDescent="0.3">
      <c r="A256">
        <v>255</v>
      </c>
    </row>
    <row r="257" spans="1:1" x14ac:dyDescent="0.3">
      <c r="A257">
        <v>256</v>
      </c>
    </row>
    <row r="258" spans="1:1" x14ac:dyDescent="0.3">
      <c r="A258">
        <v>257</v>
      </c>
    </row>
    <row r="259" spans="1:1" x14ac:dyDescent="0.3">
      <c r="A259">
        <v>258</v>
      </c>
    </row>
    <row r="260" spans="1:1" x14ac:dyDescent="0.3">
      <c r="A260">
        <v>259</v>
      </c>
    </row>
    <row r="261" spans="1:1" x14ac:dyDescent="0.3">
      <c r="A261">
        <v>260</v>
      </c>
    </row>
    <row r="262" spans="1:1" x14ac:dyDescent="0.3">
      <c r="A262">
        <v>261</v>
      </c>
    </row>
    <row r="263" spans="1:1" x14ac:dyDescent="0.3">
      <c r="A263">
        <v>262</v>
      </c>
    </row>
    <row r="264" spans="1:1" x14ac:dyDescent="0.3">
      <c r="A264">
        <v>263</v>
      </c>
    </row>
    <row r="265" spans="1:1" x14ac:dyDescent="0.3">
      <c r="A265">
        <v>264</v>
      </c>
    </row>
    <row r="266" spans="1:1" x14ac:dyDescent="0.3">
      <c r="A266">
        <v>265</v>
      </c>
    </row>
    <row r="267" spans="1:1" x14ac:dyDescent="0.3">
      <c r="A267">
        <v>266</v>
      </c>
    </row>
    <row r="268" spans="1:1" x14ac:dyDescent="0.3">
      <c r="A268">
        <v>267</v>
      </c>
    </row>
    <row r="269" spans="1:1" x14ac:dyDescent="0.3">
      <c r="A269">
        <v>268</v>
      </c>
    </row>
    <row r="270" spans="1:1" x14ac:dyDescent="0.3">
      <c r="A270">
        <v>269</v>
      </c>
    </row>
    <row r="271" spans="1:1" x14ac:dyDescent="0.3">
      <c r="A271">
        <v>270</v>
      </c>
    </row>
    <row r="272" spans="1:1" x14ac:dyDescent="0.3">
      <c r="A272">
        <v>271</v>
      </c>
    </row>
    <row r="273" spans="1:1" x14ac:dyDescent="0.3">
      <c r="A273">
        <v>272</v>
      </c>
    </row>
    <row r="274" spans="1:1" x14ac:dyDescent="0.3">
      <c r="A274">
        <v>273</v>
      </c>
    </row>
    <row r="275" spans="1:1" x14ac:dyDescent="0.3">
      <c r="A275">
        <v>274</v>
      </c>
    </row>
    <row r="276" spans="1:1" x14ac:dyDescent="0.3">
      <c r="A276">
        <v>275</v>
      </c>
    </row>
    <row r="277" spans="1:1" x14ac:dyDescent="0.3">
      <c r="A277">
        <v>276</v>
      </c>
    </row>
    <row r="278" spans="1:1" x14ac:dyDescent="0.3">
      <c r="A278">
        <v>277</v>
      </c>
    </row>
    <row r="279" spans="1:1" x14ac:dyDescent="0.3">
      <c r="A279">
        <v>278</v>
      </c>
    </row>
    <row r="280" spans="1:1" x14ac:dyDescent="0.3">
      <c r="A280">
        <v>279</v>
      </c>
    </row>
    <row r="281" spans="1:1" x14ac:dyDescent="0.3">
      <c r="A281">
        <v>280</v>
      </c>
    </row>
    <row r="282" spans="1:1" x14ac:dyDescent="0.3">
      <c r="A282">
        <v>281</v>
      </c>
    </row>
    <row r="283" spans="1:1" x14ac:dyDescent="0.3">
      <c r="A283">
        <v>282</v>
      </c>
    </row>
    <row r="284" spans="1:1" x14ac:dyDescent="0.3">
      <c r="A284">
        <v>283</v>
      </c>
    </row>
    <row r="285" spans="1:1" x14ac:dyDescent="0.3">
      <c r="A285">
        <v>284</v>
      </c>
    </row>
    <row r="286" spans="1:1" x14ac:dyDescent="0.3">
      <c r="A286">
        <v>285</v>
      </c>
    </row>
    <row r="287" spans="1:1" x14ac:dyDescent="0.3">
      <c r="A287">
        <v>286</v>
      </c>
    </row>
    <row r="288" spans="1:1" x14ac:dyDescent="0.3">
      <c r="A288">
        <v>287</v>
      </c>
    </row>
    <row r="289" spans="1:1" x14ac:dyDescent="0.3">
      <c r="A289">
        <v>288</v>
      </c>
    </row>
    <row r="290" spans="1:1" x14ac:dyDescent="0.3">
      <c r="A290">
        <v>289</v>
      </c>
    </row>
    <row r="291" spans="1:1" x14ac:dyDescent="0.3">
      <c r="A291">
        <v>290</v>
      </c>
    </row>
    <row r="292" spans="1:1" x14ac:dyDescent="0.3">
      <c r="A292">
        <v>291</v>
      </c>
    </row>
    <row r="293" spans="1:1" x14ac:dyDescent="0.3">
      <c r="A293">
        <v>292</v>
      </c>
    </row>
    <row r="294" spans="1:1" x14ac:dyDescent="0.3">
      <c r="A294">
        <v>293</v>
      </c>
    </row>
    <row r="295" spans="1:1" x14ac:dyDescent="0.3">
      <c r="A295">
        <v>294</v>
      </c>
    </row>
    <row r="296" spans="1:1" x14ac:dyDescent="0.3">
      <c r="A296">
        <v>295</v>
      </c>
    </row>
    <row r="297" spans="1:1" x14ac:dyDescent="0.3">
      <c r="A297">
        <v>296</v>
      </c>
    </row>
    <row r="298" spans="1:1" x14ac:dyDescent="0.3">
      <c r="A298">
        <v>297</v>
      </c>
    </row>
    <row r="299" spans="1:1" x14ac:dyDescent="0.3">
      <c r="A299">
        <v>298</v>
      </c>
    </row>
    <row r="300" spans="1:1" x14ac:dyDescent="0.3">
      <c r="A300">
        <v>299</v>
      </c>
    </row>
    <row r="301" spans="1:1" x14ac:dyDescent="0.3">
      <c r="A301">
        <v>300</v>
      </c>
    </row>
    <row r="302" spans="1:1" x14ac:dyDescent="0.3">
      <c r="A302">
        <v>301</v>
      </c>
    </row>
    <row r="303" spans="1:1" x14ac:dyDescent="0.3">
      <c r="A303">
        <v>302</v>
      </c>
    </row>
    <row r="304" spans="1:1" x14ac:dyDescent="0.3">
      <c r="A304">
        <v>303</v>
      </c>
    </row>
    <row r="305" spans="1:1" x14ac:dyDescent="0.3">
      <c r="A305">
        <v>304</v>
      </c>
    </row>
    <row r="306" spans="1:1" x14ac:dyDescent="0.3">
      <c r="A306">
        <v>305</v>
      </c>
    </row>
    <row r="307" spans="1:1" x14ac:dyDescent="0.3">
      <c r="A307">
        <v>306</v>
      </c>
    </row>
    <row r="308" spans="1:1" x14ac:dyDescent="0.3">
      <c r="A308">
        <v>307</v>
      </c>
    </row>
    <row r="309" spans="1:1" x14ac:dyDescent="0.3">
      <c r="A309">
        <v>308</v>
      </c>
    </row>
    <row r="310" spans="1:1" x14ac:dyDescent="0.3">
      <c r="A310">
        <v>309</v>
      </c>
    </row>
    <row r="311" spans="1:1" x14ac:dyDescent="0.3">
      <c r="A311">
        <v>310</v>
      </c>
    </row>
    <row r="312" spans="1:1" x14ac:dyDescent="0.3">
      <c r="A312">
        <v>311</v>
      </c>
    </row>
    <row r="313" spans="1:1" x14ac:dyDescent="0.3">
      <c r="A313">
        <v>312</v>
      </c>
    </row>
    <row r="314" spans="1:1" x14ac:dyDescent="0.3">
      <c r="A314">
        <v>313</v>
      </c>
    </row>
    <row r="315" spans="1:1" x14ac:dyDescent="0.3">
      <c r="A315">
        <v>314</v>
      </c>
    </row>
    <row r="316" spans="1:1" x14ac:dyDescent="0.3">
      <c r="A316">
        <v>315</v>
      </c>
    </row>
    <row r="317" spans="1:1" x14ac:dyDescent="0.3">
      <c r="A317">
        <v>316</v>
      </c>
    </row>
    <row r="318" spans="1:1" x14ac:dyDescent="0.3">
      <c r="A318">
        <v>317</v>
      </c>
    </row>
    <row r="319" spans="1:1" x14ac:dyDescent="0.3">
      <c r="A319">
        <v>318</v>
      </c>
    </row>
    <row r="320" spans="1:1" x14ac:dyDescent="0.3">
      <c r="A320">
        <v>319</v>
      </c>
    </row>
    <row r="321" spans="1:1" x14ac:dyDescent="0.3">
      <c r="A321">
        <v>320</v>
      </c>
    </row>
    <row r="322" spans="1:1" x14ac:dyDescent="0.3">
      <c r="A322">
        <v>321</v>
      </c>
    </row>
    <row r="323" spans="1:1" x14ac:dyDescent="0.3">
      <c r="A323">
        <v>322</v>
      </c>
    </row>
    <row r="324" spans="1:1" x14ac:dyDescent="0.3">
      <c r="A324">
        <v>323</v>
      </c>
    </row>
    <row r="325" spans="1:1" x14ac:dyDescent="0.3">
      <c r="A325">
        <v>324</v>
      </c>
    </row>
    <row r="326" spans="1:1" x14ac:dyDescent="0.3">
      <c r="A326">
        <v>325</v>
      </c>
    </row>
    <row r="327" spans="1:1" x14ac:dyDescent="0.3">
      <c r="A327">
        <v>326</v>
      </c>
    </row>
    <row r="328" spans="1:1" x14ac:dyDescent="0.3">
      <c r="A328">
        <v>327</v>
      </c>
    </row>
    <row r="329" spans="1:1" x14ac:dyDescent="0.3">
      <c r="A329">
        <v>328</v>
      </c>
    </row>
    <row r="330" spans="1:1" x14ac:dyDescent="0.3">
      <c r="A330">
        <v>329</v>
      </c>
    </row>
  </sheetData>
  <autoFilter ref="A1:P330" xr:uid="{24199197-BC98-4E69-BD31-C11C269F9369}">
    <sortState xmlns:xlrd2="http://schemas.microsoft.com/office/spreadsheetml/2017/richdata2" ref="A2:P330">
      <sortCondition ref="F1:F33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5E3E4-2C2D-4C00-8A8D-17ECF32DA78C}">
  <dimension ref="A1:N246"/>
  <sheetViews>
    <sheetView topLeftCell="A31" zoomScale="85" zoomScaleNormal="85" workbookViewId="0">
      <selection activeCell="B35" sqref="B35:B246"/>
    </sheetView>
  </sheetViews>
  <sheetFormatPr defaultRowHeight="14.4" x14ac:dyDescent="0.3"/>
  <cols>
    <col min="2" max="2" width="18.21875" customWidth="1"/>
    <col min="3" max="3" width="42" customWidth="1"/>
    <col min="4" max="4" width="63.77734375" customWidth="1"/>
    <col min="5" max="5" width="18.21875" customWidth="1"/>
  </cols>
  <sheetData>
    <row r="1" spans="1:14" x14ac:dyDescent="0.3">
      <c r="A1">
        <v>206</v>
      </c>
      <c r="B1">
        <v>26</v>
      </c>
      <c r="C1" t="s">
        <v>793</v>
      </c>
      <c r="D1" t="s">
        <v>803</v>
      </c>
      <c r="E1">
        <v>10</v>
      </c>
      <c r="F1">
        <v>1</v>
      </c>
      <c r="G1">
        <v>15</v>
      </c>
      <c r="H1">
        <v>5</v>
      </c>
      <c r="I1">
        <v>1</v>
      </c>
      <c r="J1" t="s">
        <v>589</v>
      </c>
      <c r="K1">
        <v>1</v>
      </c>
      <c r="L1">
        <v>1</v>
      </c>
      <c r="M1">
        <v>3</v>
      </c>
      <c r="N1">
        <v>3</v>
      </c>
    </row>
    <row r="2" spans="1:14" x14ac:dyDescent="0.3">
      <c r="A2">
        <v>207</v>
      </c>
      <c r="B2">
        <v>26</v>
      </c>
      <c r="C2" t="s">
        <v>794</v>
      </c>
      <c r="D2" t="s">
        <v>804</v>
      </c>
      <c r="E2">
        <v>10</v>
      </c>
      <c r="F2">
        <v>1</v>
      </c>
      <c r="G2">
        <v>12</v>
      </c>
      <c r="H2">
        <v>5</v>
      </c>
      <c r="I2">
        <v>1</v>
      </c>
      <c r="J2" t="s">
        <v>589</v>
      </c>
      <c r="K2">
        <v>1</v>
      </c>
      <c r="L2">
        <v>3</v>
      </c>
      <c r="M2">
        <v>5</v>
      </c>
      <c r="N2">
        <v>1</v>
      </c>
    </row>
    <row r="3" spans="1:14" x14ac:dyDescent="0.3">
      <c r="A3">
        <v>208</v>
      </c>
      <c r="B3">
        <v>26</v>
      </c>
      <c r="C3" t="s">
        <v>795</v>
      </c>
      <c r="D3" t="s">
        <v>796</v>
      </c>
      <c r="E3">
        <v>10</v>
      </c>
      <c r="F3">
        <v>1</v>
      </c>
      <c r="G3">
        <v>18</v>
      </c>
      <c r="H3">
        <v>5</v>
      </c>
      <c r="I3">
        <v>0</v>
      </c>
      <c r="J3" t="s">
        <v>589</v>
      </c>
      <c r="K3">
        <v>1</v>
      </c>
      <c r="L3">
        <v>3</v>
      </c>
      <c r="M3">
        <v>1</v>
      </c>
      <c r="N3">
        <v>0</v>
      </c>
    </row>
    <row r="4" spans="1:14" x14ac:dyDescent="0.3">
      <c r="A4">
        <v>209</v>
      </c>
      <c r="B4">
        <v>27</v>
      </c>
      <c r="C4" t="s">
        <v>797</v>
      </c>
      <c r="D4" t="s">
        <v>805</v>
      </c>
      <c r="E4">
        <v>10</v>
      </c>
      <c r="F4">
        <v>0</v>
      </c>
      <c r="G4">
        <v>20</v>
      </c>
      <c r="H4">
        <v>4</v>
      </c>
      <c r="I4">
        <v>0</v>
      </c>
      <c r="J4" t="s">
        <v>589</v>
      </c>
      <c r="K4">
        <v>1</v>
      </c>
      <c r="L4">
        <v>5</v>
      </c>
      <c r="M4">
        <v>4</v>
      </c>
      <c r="N4">
        <v>0</v>
      </c>
    </row>
    <row r="5" spans="1:14" x14ac:dyDescent="0.3">
      <c r="A5">
        <v>210</v>
      </c>
      <c r="B5">
        <v>27</v>
      </c>
      <c r="C5" t="s">
        <v>798</v>
      </c>
      <c r="D5" t="s">
        <v>806</v>
      </c>
      <c r="E5">
        <v>10</v>
      </c>
      <c r="F5">
        <v>1</v>
      </c>
      <c r="G5">
        <v>16</v>
      </c>
      <c r="H5">
        <v>5</v>
      </c>
      <c r="I5">
        <v>1</v>
      </c>
      <c r="J5" t="s">
        <v>589</v>
      </c>
      <c r="K5">
        <v>1</v>
      </c>
      <c r="L5">
        <v>4</v>
      </c>
      <c r="M5">
        <v>5</v>
      </c>
      <c r="N5">
        <v>1</v>
      </c>
    </row>
    <row r="6" spans="1:14" x14ac:dyDescent="0.3">
      <c r="A6">
        <v>211</v>
      </c>
      <c r="B6">
        <v>27</v>
      </c>
      <c r="C6" t="s">
        <v>799</v>
      </c>
      <c r="D6" t="s">
        <v>807</v>
      </c>
      <c r="E6">
        <v>10</v>
      </c>
      <c r="F6">
        <v>1</v>
      </c>
      <c r="G6">
        <v>18</v>
      </c>
      <c r="H6">
        <v>5</v>
      </c>
      <c r="I6">
        <v>1</v>
      </c>
      <c r="J6" t="s">
        <v>589</v>
      </c>
      <c r="K6">
        <v>1</v>
      </c>
      <c r="L6">
        <v>3</v>
      </c>
      <c r="M6">
        <v>0</v>
      </c>
      <c r="N6">
        <v>1</v>
      </c>
    </row>
    <row r="7" spans="1:14" x14ac:dyDescent="0.3">
      <c r="A7">
        <v>212</v>
      </c>
      <c r="B7">
        <v>28</v>
      </c>
      <c r="C7" t="s">
        <v>800</v>
      </c>
      <c r="D7" t="s">
        <v>808</v>
      </c>
      <c r="E7">
        <v>10</v>
      </c>
      <c r="F7">
        <v>1</v>
      </c>
      <c r="G7">
        <v>20</v>
      </c>
      <c r="H7">
        <v>5</v>
      </c>
      <c r="I7">
        <v>0</v>
      </c>
      <c r="J7" t="s">
        <v>589</v>
      </c>
      <c r="K7">
        <v>1</v>
      </c>
      <c r="L7">
        <v>5</v>
      </c>
      <c r="M7">
        <v>3</v>
      </c>
      <c r="N7">
        <v>0</v>
      </c>
    </row>
    <row r="8" spans="1:14" x14ac:dyDescent="0.3">
      <c r="A8">
        <v>213</v>
      </c>
      <c r="B8">
        <v>28</v>
      </c>
      <c r="C8" t="s">
        <v>801</v>
      </c>
      <c r="D8" t="s">
        <v>809</v>
      </c>
      <c r="E8">
        <v>10</v>
      </c>
      <c r="F8">
        <v>1</v>
      </c>
      <c r="G8">
        <v>22</v>
      </c>
      <c r="H8">
        <v>5</v>
      </c>
      <c r="I8">
        <v>0</v>
      </c>
      <c r="J8" t="s">
        <v>589</v>
      </c>
      <c r="K8">
        <v>1</v>
      </c>
      <c r="L8">
        <v>5</v>
      </c>
      <c r="M8">
        <v>1</v>
      </c>
      <c r="N8">
        <v>0</v>
      </c>
    </row>
    <row r="9" spans="1:14" x14ac:dyDescent="0.3">
      <c r="A9">
        <v>214</v>
      </c>
      <c r="B9">
        <v>28</v>
      </c>
      <c r="C9" t="s">
        <v>802</v>
      </c>
      <c r="D9" t="s">
        <v>810</v>
      </c>
      <c r="E9">
        <v>10</v>
      </c>
      <c r="F9">
        <v>1</v>
      </c>
      <c r="G9">
        <v>18</v>
      </c>
      <c r="H9">
        <v>5</v>
      </c>
      <c r="I9">
        <v>1</v>
      </c>
      <c r="J9" t="s">
        <v>589</v>
      </c>
      <c r="K9">
        <v>1</v>
      </c>
      <c r="L9">
        <v>4</v>
      </c>
      <c r="M9">
        <v>0</v>
      </c>
      <c r="N9">
        <v>1</v>
      </c>
    </row>
    <row r="13" spans="1:14" x14ac:dyDescent="0.3">
      <c r="A13" t="e" cm="1">
        <f t="array" ref="A13">_xlfn.TEXTSPLIT(_xlfn.TEXTAFTER(_xlfn.TEXTBEFORE(A1, " }"), "{ "), ", ")</f>
        <v>#N/A</v>
      </c>
    </row>
    <row r="14" spans="1:14" x14ac:dyDescent="0.3">
      <c r="A14" t="e" cm="1">
        <f t="array" ref="A14">_xlfn.TEXTSPLIT(_xlfn.TEXTAFTER(_xlfn.TEXTBEFORE(A2, " }"), "{ "), ", ")</f>
        <v>#N/A</v>
      </c>
    </row>
    <row r="15" spans="1:14" x14ac:dyDescent="0.3">
      <c r="A15" t="e" cm="1">
        <f t="array" ref="A15">_xlfn.TEXTSPLIT(_xlfn.TEXTAFTER(_xlfn.TEXTBEFORE(A3, " }"), "{ "), ", ")</f>
        <v>#N/A</v>
      </c>
    </row>
    <row r="16" spans="1:14" x14ac:dyDescent="0.3">
      <c r="A16" t="e" cm="1">
        <f t="array" ref="A16">_xlfn.TEXTSPLIT(_xlfn.TEXTAFTER(_xlfn.TEXTBEFORE(A4, " }"), "{ "), ", ")</f>
        <v>#N/A</v>
      </c>
    </row>
    <row r="17" spans="1:1" x14ac:dyDescent="0.3">
      <c r="A17" t="e" cm="1">
        <f t="array" ref="A17">_xlfn.TEXTSPLIT(_xlfn.TEXTAFTER(_xlfn.TEXTBEFORE(A5, " }"), "{ "), ", ")</f>
        <v>#N/A</v>
      </c>
    </row>
    <row r="18" spans="1:1" x14ac:dyDescent="0.3">
      <c r="A18" t="e" cm="1">
        <f t="array" ref="A18">_xlfn.TEXTSPLIT(_xlfn.TEXTAFTER(_xlfn.TEXTBEFORE(A6, " }"), "{ "), ", ")</f>
        <v>#N/A</v>
      </c>
    </row>
    <row r="19" spans="1:1" x14ac:dyDescent="0.3">
      <c r="A19" t="e" cm="1">
        <f t="array" ref="A19">_xlfn.TEXTSPLIT(_xlfn.TEXTAFTER(_xlfn.TEXTBEFORE(A7, " }"), "{ "), ", ")</f>
        <v>#N/A</v>
      </c>
    </row>
    <row r="20" spans="1:1" x14ac:dyDescent="0.3">
      <c r="A20" t="e" cm="1">
        <f t="array" ref="A20">_xlfn.TEXTSPLIT(_xlfn.TEXTAFTER(_xlfn.TEXTBEFORE(A8, " }"), "{ "), ", ")</f>
        <v>#N/A</v>
      </c>
    </row>
    <row r="21" spans="1:1" x14ac:dyDescent="0.3">
      <c r="A21" t="e" cm="1">
        <f t="array" ref="A21">_xlfn.TEXTSPLIT(_xlfn.TEXTAFTER(_xlfn.TEXTBEFORE(A9, " }"), "{ "), ", ")</f>
        <v>#N/A</v>
      </c>
    </row>
    <row r="22" spans="1:1" x14ac:dyDescent="0.3">
      <c r="A22" t="e" cm="1">
        <f t="array" ref="A22">_xlfn.TEXTSPLIT(_xlfn.TEXTAFTER(_xlfn.TEXTBEFORE(#REF!, " }"), "{ "), ", ")</f>
        <v>#REF!</v>
      </c>
    </row>
    <row r="23" spans="1:1" x14ac:dyDescent="0.3">
      <c r="A23" t="e" cm="1">
        <f t="array" ref="A23">_xlfn.TEXTSPLIT(_xlfn.TEXTAFTER(_xlfn.TEXTBEFORE(#REF!, " }"), "{ "), ", ")</f>
        <v>#REF!</v>
      </c>
    </row>
    <row r="24" spans="1:1" x14ac:dyDescent="0.3">
      <c r="A24" t="e" cm="1">
        <f t="array" ref="A24">_xlfn.TEXTSPLIT(_xlfn.TEXTAFTER(_xlfn.TEXTBEFORE(#REF!, " }"), "{ "), ", ")</f>
        <v>#REF!</v>
      </c>
    </row>
    <row r="25" spans="1:1" x14ac:dyDescent="0.3">
      <c r="A25" t="e" cm="1">
        <f t="array" ref="A25">_xlfn.TEXTSPLIT(_xlfn.TEXTAFTER(_xlfn.TEXTBEFORE(#REF!, " }"), "{ "), ", ")</f>
        <v>#REF!</v>
      </c>
    </row>
    <row r="26" spans="1:1" x14ac:dyDescent="0.3">
      <c r="A26" t="e" cm="1">
        <f t="array" ref="A26">_xlfn.TEXTSPLIT(_xlfn.TEXTAFTER(_xlfn.TEXTBEFORE(#REF!, " }"), "{ "), ", ")</f>
        <v>#REF!</v>
      </c>
    </row>
    <row r="27" spans="1:1" x14ac:dyDescent="0.3">
      <c r="A27" t="e" cm="1">
        <f t="array" ref="A27">_xlfn.TEXTSPLIT(_xlfn.TEXTAFTER(_xlfn.TEXTBEFORE(A10, " }"), "{ "), ", ")</f>
        <v>#N/A</v>
      </c>
    </row>
    <row r="28" spans="1:1" x14ac:dyDescent="0.3">
      <c r="A28" t="e" cm="1">
        <f t="array" ref="A28">_xlfn.TEXTSPLIT(_xlfn.TEXTAFTER(_xlfn.TEXTBEFORE(A11, " }"), "{ "), ", ")</f>
        <v>#N/A</v>
      </c>
    </row>
    <row r="29" spans="1:1" x14ac:dyDescent="0.3">
      <c r="A29" t="e" cm="1">
        <f t="array" ref="A29">_xlfn.TEXTSPLIT(_xlfn.TEXTAFTER(_xlfn.TEXTBEFORE(A12, " }"), "{ "), ", ")</f>
        <v>#N/A</v>
      </c>
    </row>
    <row r="30" spans="1:1" x14ac:dyDescent="0.3">
      <c r="A30" t="e" cm="1">
        <f t="array" ref="A30">_xlfn.TEXTSPLIT(_xlfn.TEXTAFTER(_xlfn.TEXTBEFORE(A13, " }"), "{ "), ", ")</f>
        <v>#N/A</v>
      </c>
    </row>
    <row r="34" spans="2:2" x14ac:dyDescent="0.3">
      <c r="B34" t="s">
        <v>1033</v>
      </c>
    </row>
    <row r="35" spans="2:2" x14ac:dyDescent="0.3">
      <c r="B35" t="s">
        <v>1034</v>
      </c>
    </row>
    <row r="36" spans="2:2" x14ac:dyDescent="0.3">
      <c r="B36" t="s">
        <v>1035</v>
      </c>
    </row>
    <row r="37" spans="2:2" x14ac:dyDescent="0.3">
      <c r="B37" t="s">
        <v>1036</v>
      </c>
    </row>
    <row r="38" spans="2:2" x14ac:dyDescent="0.3">
      <c r="B38" t="s">
        <v>1037</v>
      </c>
    </row>
    <row r="39" spans="2:2" x14ac:dyDescent="0.3">
      <c r="B39" t="s">
        <v>1038</v>
      </c>
    </row>
    <row r="40" spans="2:2" x14ac:dyDescent="0.3">
      <c r="B40" t="s">
        <v>1039</v>
      </c>
    </row>
    <row r="41" spans="2:2" x14ac:dyDescent="0.3">
      <c r="B41" t="s">
        <v>1040</v>
      </c>
    </row>
    <row r="42" spans="2:2" x14ac:dyDescent="0.3">
      <c r="B42" t="s">
        <v>1041</v>
      </c>
    </row>
    <row r="43" spans="2:2" x14ac:dyDescent="0.3">
      <c r="B43" t="s">
        <v>1042</v>
      </c>
    </row>
    <row r="44" spans="2:2" x14ac:dyDescent="0.3">
      <c r="B44" t="s">
        <v>1043</v>
      </c>
    </row>
    <row r="45" spans="2:2" x14ac:dyDescent="0.3">
      <c r="B45" t="s">
        <v>1044</v>
      </c>
    </row>
    <row r="46" spans="2:2" x14ac:dyDescent="0.3">
      <c r="B46" t="s">
        <v>1045</v>
      </c>
    </row>
    <row r="47" spans="2:2" x14ac:dyDescent="0.3">
      <c r="B47" t="s">
        <v>1046</v>
      </c>
    </row>
    <row r="48" spans="2:2" x14ac:dyDescent="0.3">
      <c r="B48" t="s">
        <v>1047</v>
      </c>
    </row>
    <row r="49" spans="2:2" x14ac:dyDescent="0.3">
      <c r="B49" t="s">
        <v>1048</v>
      </c>
    </row>
    <row r="50" spans="2:2" x14ac:dyDescent="0.3">
      <c r="B50" t="s">
        <v>1049</v>
      </c>
    </row>
    <row r="51" spans="2:2" x14ac:dyDescent="0.3">
      <c r="B51" t="s">
        <v>1050</v>
      </c>
    </row>
    <row r="52" spans="2:2" x14ac:dyDescent="0.3">
      <c r="B52" t="s">
        <v>1051</v>
      </c>
    </row>
    <row r="53" spans="2:2" x14ac:dyDescent="0.3">
      <c r="B53" t="s">
        <v>1052</v>
      </c>
    </row>
    <row r="54" spans="2:2" x14ac:dyDescent="0.3">
      <c r="B54" t="s">
        <v>1053</v>
      </c>
    </row>
    <row r="55" spans="2:2" x14ac:dyDescent="0.3">
      <c r="B55" t="s">
        <v>1054</v>
      </c>
    </row>
    <row r="56" spans="2:2" x14ac:dyDescent="0.3">
      <c r="B56" t="s">
        <v>1055</v>
      </c>
    </row>
    <row r="57" spans="2:2" x14ac:dyDescent="0.3">
      <c r="B57" t="s">
        <v>1056</v>
      </c>
    </row>
    <row r="58" spans="2:2" x14ac:dyDescent="0.3">
      <c r="B58" t="s">
        <v>1057</v>
      </c>
    </row>
    <row r="59" spans="2:2" x14ac:dyDescent="0.3">
      <c r="B59" t="s">
        <v>1058</v>
      </c>
    </row>
    <row r="60" spans="2:2" x14ac:dyDescent="0.3">
      <c r="B60" t="s">
        <v>1059</v>
      </c>
    </row>
    <row r="61" spans="2:2" x14ac:dyDescent="0.3">
      <c r="B61" t="s">
        <v>1060</v>
      </c>
    </row>
    <row r="62" spans="2:2" x14ac:dyDescent="0.3">
      <c r="B62" t="s">
        <v>1061</v>
      </c>
    </row>
    <row r="63" spans="2:2" x14ac:dyDescent="0.3">
      <c r="B63" t="s">
        <v>1062</v>
      </c>
    </row>
    <row r="64" spans="2:2" x14ac:dyDescent="0.3">
      <c r="B64" t="s">
        <v>1063</v>
      </c>
    </row>
    <row r="65" spans="2:2" x14ac:dyDescent="0.3">
      <c r="B65" t="s">
        <v>1064</v>
      </c>
    </row>
    <row r="66" spans="2:2" x14ac:dyDescent="0.3">
      <c r="B66" t="s">
        <v>1065</v>
      </c>
    </row>
    <row r="67" spans="2:2" x14ac:dyDescent="0.3">
      <c r="B67" t="s">
        <v>1066</v>
      </c>
    </row>
    <row r="68" spans="2:2" x14ac:dyDescent="0.3">
      <c r="B68" t="s">
        <v>1067</v>
      </c>
    </row>
    <row r="69" spans="2:2" x14ac:dyDescent="0.3">
      <c r="B69" t="s">
        <v>1068</v>
      </c>
    </row>
    <row r="70" spans="2:2" x14ac:dyDescent="0.3">
      <c r="B70" t="s">
        <v>1069</v>
      </c>
    </row>
    <row r="71" spans="2:2" x14ac:dyDescent="0.3">
      <c r="B71" t="s">
        <v>1070</v>
      </c>
    </row>
    <row r="72" spans="2:2" x14ac:dyDescent="0.3">
      <c r="B72" t="s">
        <v>1071</v>
      </c>
    </row>
    <row r="73" spans="2:2" x14ac:dyDescent="0.3">
      <c r="B73" t="s">
        <v>1072</v>
      </c>
    </row>
    <row r="74" spans="2:2" x14ac:dyDescent="0.3">
      <c r="B74" t="s">
        <v>1073</v>
      </c>
    </row>
    <row r="75" spans="2:2" x14ac:dyDescent="0.3">
      <c r="B75" t="s">
        <v>1074</v>
      </c>
    </row>
    <row r="76" spans="2:2" x14ac:dyDescent="0.3">
      <c r="B76" t="s">
        <v>1075</v>
      </c>
    </row>
    <row r="77" spans="2:2" x14ac:dyDescent="0.3">
      <c r="B77" t="s">
        <v>1076</v>
      </c>
    </row>
    <row r="78" spans="2:2" x14ac:dyDescent="0.3">
      <c r="B78" t="s">
        <v>1077</v>
      </c>
    </row>
    <row r="79" spans="2:2" x14ac:dyDescent="0.3">
      <c r="B79" t="s">
        <v>1078</v>
      </c>
    </row>
    <row r="80" spans="2:2" x14ac:dyDescent="0.3">
      <c r="B80" t="s">
        <v>1079</v>
      </c>
    </row>
    <row r="81" spans="2:2" x14ac:dyDescent="0.3">
      <c r="B81" t="s">
        <v>1080</v>
      </c>
    </row>
    <row r="82" spans="2:2" x14ac:dyDescent="0.3">
      <c r="B82" t="s">
        <v>1081</v>
      </c>
    </row>
    <row r="83" spans="2:2" x14ac:dyDescent="0.3">
      <c r="B83" t="s">
        <v>1082</v>
      </c>
    </row>
    <row r="84" spans="2:2" x14ac:dyDescent="0.3">
      <c r="B84" t="s">
        <v>1083</v>
      </c>
    </row>
    <row r="85" spans="2:2" x14ac:dyDescent="0.3">
      <c r="B85" t="s">
        <v>1084</v>
      </c>
    </row>
    <row r="86" spans="2:2" x14ac:dyDescent="0.3">
      <c r="B86" t="s">
        <v>1085</v>
      </c>
    </row>
    <row r="87" spans="2:2" x14ac:dyDescent="0.3">
      <c r="B87" t="s">
        <v>1086</v>
      </c>
    </row>
    <row r="88" spans="2:2" x14ac:dyDescent="0.3">
      <c r="B88" t="s">
        <v>1087</v>
      </c>
    </row>
    <row r="89" spans="2:2" x14ac:dyDescent="0.3">
      <c r="B89" t="s">
        <v>1088</v>
      </c>
    </row>
    <row r="90" spans="2:2" x14ac:dyDescent="0.3">
      <c r="B90" t="s">
        <v>1089</v>
      </c>
    </row>
    <row r="91" spans="2:2" x14ac:dyDescent="0.3">
      <c r="B91" t="s">
        <v>1090</v>
      </c>
    </row>
    <row r="92" spans="2:2" x14ac:dyDescent="0.3">
      <c r="B92" t="s">
        <v>1091</v>
      </c>
    </row>
    <row r="93" spans="2:2" x14ac:dyDescent="0.3">
      <c r="B93" t="s">
        <v>1092</v>
      </c>
    </row>
    <row r="94" spans="2:2" x14ac:dyDescent="0.3">
      <c r="B94" t="s">
        <v>1093</v>
      </c>
    </row>
    <row r="95" spans="2:2" x14ac:dyDescent="0.3">
      <c r="B95" t="s">
        <v>1094</v>
      </c>
    </row>
    <row r="96" spans="2:2" x14ac:dyDescent="0.3">
      <c r="B96" t="s">
        <v>1095</v>
      </c>
    </row>
    <row r="97" spans="2:2" x14ac:dyDescent="0.3">
      <c r="B97" t="s">
        <v>1096</v>
      </c>
    </row>
    <row r="98" spans="2:2" x14ac:dyDescent="0.3">
      <c r="B98" t="s">
        <v>1097</v>
      </c>
    </row>
    <row r="99" spans="2:2" x14ac:dyDescent="0.3">
      <c r="B99" t="s">
        <v>1098</v>
      </c>
    </row>
    <row r="100" spans="2:2" x14ac:dyDescent="0.3">
      <c r="B100" t="s">
        <v>1099</v>
      </c>
    </row>
    <row r="101" spans="2:2" x14ac:dyDescent="0.3">
      <c r="B101" t="s">
        <v>1100</v>
      </c>
    </row>
    <row r="102" spans="2:2" x14ac:dyDescent="0.3">
      <c r="B102" t="s">
        <v>1101</v>
      </c>
    </row>
    <row r="103" spans="2:2" x14ac:dyDescent="0.3">
      <c r="B103" t="s">
        <v>1102</v>
      </c>
    </row>
    <row r="104" spans="2:2" x14ac:dyDescent="0.3">
      <c r="B104" t="s">
        <v>1103</v>
      </c>
    </row>
    <row r="105" spans="2:2" x14ac:dyDescent="0.3">
      <c r="B105" t="s">
        <v>1104</v>
      </c>
    </row>
    <row r="106" spans="2:2" x14ac:dyDescent="0.3">
      <c r="B106" t="s">
        <v>1105</v>
      </c>
    </row>
    <row r="107" spans="2:2" x14ac:dyDescent="0.3">
      <c r="B107" t="s">
        <v>1106</v>
      </c>
    </row>
    <row r="108" spans="2:2" x14ac:dyDescent="0.3">
      <c r="B108" t="s">
        <v>1107</v>
      </c>
    </row>
    <row r="109" spans="2:2" x14ac:dyDescent="0.3">
      <c r="B109" t="s">
        <v>1108</v>
      </c>
    </row>
    <row r="110" spans="2:2" x14ac:dyDescent="0.3">
      <c r="B110" t="s">
        <v>1109</v>
      </c>
    </row>
    <row r="111" spans="2:2" x14ac:dyDescent="0.3">
      <c r="B111" t="s">
        <v>1110</v>
      </c>
    </row>
    <row r="112" spans="2:2" x14ac:dyDescent="0.3">
      <c r="B112" t="s">
        <v>1111</v>
      </c>
    </row>
    <row r="113" spans="2:2" x14ac:dyDescent="0.3">
      <c r="B113" t="s">
        <v>1112</v>
      </c>
    </row>
    <row r="114" spans="2:2" x14ac:dyDescent="0.3">
      <c r="B114" t="s">
        <v>1113</v>
      </c>
    </row>
    <row r="115" spans="2:2" x14ac:dyDescent="0.3">
      <c r="B115" t="s">
        <v>1114</v>
      </c>
    </row>
    <row r="116" spans="2:2" x14ac:dyDescent="0.3">
      <c r="B116" t="s">
        <v>1115</v>
      </c>
    </row>
    <row r="117" spans="2:2" x14ac:dyDescent="0.3">
      <c r="B117" t="s">
        <v>1116</v>
      </c>
    </row>
    <row r="118" spans="2:2" x14ac:dyDescent="0.3">
      <c r="B118" t="s">
        <v>1117</v>
      </c>
    </row>
    <row r="119" spans="2:2" x14ac:dyDescent="0.3">
      <c r="B119" t="s">
        <v>1118</v>
      </c>
    </row>
    <row r="120" spans="2:2" x14ac:dyDescent="0.3">
      <c r="B120" t="s">
        <v>1119</v>
      </c>
    </row>
    <row r="121" spans="2:2" x14ac:dyDescent="0.3">
      <c r="B121" t="s">
        <v>1120</v>
      </c>
    </row>
    <row r="122" spans="2:2" x14ac:dyDescent="0.3">
      <c r="B122" t="s">
        <v>1121</v>
      </c>
    </row>
    <row r="123" spans="2:2" x14ac:dyDescent="0.3">
      <c r="B123" t="s">
        <v>1122</v>
      </c>
    </row>
    <row r="124" spans="2:2" x14ac:dyDescent="0.3">
      <c r="B124" t="s">
        <v>1123</v>
      </c>
    </row>
    <row r="125" spans="2:2" x14ac:dyDescent="0.3">
      <c r="B125" t="s">
        <v>1124</v>
      </c>
    </row>
    <row r="126" spans="2:2" x14ac:dyDescent="0.3">
      <c r="B126" t="s">
        <v>1125</v>
      </c>
    </row>
    <row r="127" spans="2:2" x14ac:dyDescent="0.3">
      <c r="B127" t="s">
        <v>1126</v>
      </c>
    </row>
    <row r="128" spans="2:2" x14ac:dyDescent="0.3">
      <c r="B128" t="s">
        <v>1127</v>
      </c>
    </row>
    <row r="129" spans="2:2" x14ac:dyDescent="0.3">
      <c r="B129" t="s">
        <v>1128</v>
      </c>
    </row>
    <row r="130" spans="2:2" x14ac:dyDescent="0.3">
      <c r="B130" t="s">
        <v>1129</v>
      </c>
    </row>
    <row r="131" spans="2:2" x14ac:dyDescent="0.3">
      <c r="B131" t="s">
        <v>1130</v>
      </c>
    </row>
    <row r="132" spans="2:2" x14ac:dyDescent="0.3">
      <c r="B132" t="s">
        <v>1131</v>
      </c>
    </row>
    <row r="133" spans="2:2" x14ac:dyDescent="0.3">
      <c r="B133" t="s">
        <v>1132</v>
      </c>
    </row>
    <row r="134" spans="2:2" x14ac:dyDescent="0.3">
      <c r="B134" t="s">
        <v>1133</v>
      </c>
    </row>
    <row r="135" spans="2:2" x14ac:dyDescent="0.3">
      <c r="B135" t="s">
        <v>1134</v>
      </c>
    </row>
    <row r="136" spans="2:2" x14ac:dyDescent="0.3">
      <c r="B136" t="s">
        <v>1135</v>
      </c>
    </row>
    <row r="137" spans="2:2" x14ac:dyDescent="0.3">
      <c r="B137" t="s">
        <v>1136</v>
      </c>
    </row>
    <row r="138" spans="2:2" x14ac:dyDescent="0.3">
      <c r="B138" t="s">
        <v>1137</v>
      </c>
    </row>
    <row r="139" spans="2:2" x14ac:dyDescent="0.3">
      <c r="B139" t="s">
        <v>1138</v>
      </c>
    </row>
    <row r="140" spans="2:2" x14ac:dyDescent="0.3">
      <c r="B140" t="s">
        <v>1139</v>
      </c>
    </row>
    <row r="141" spans="2:2" x14ac:dyDescent="0.3">
      <c r="B141" t="s">
        <v>1140</v>
      </c>
    </row>
    <row r="142" spans="2:2" x14ac:dyDescent="0.3">
      <c r="B142" t="s">
        <v>1141</v>
      </c>
    </row>
    <row r="143" spans="2:2" x14ac:dyDescent="0.3">
      <c r="B143" t="s">
        <v>1142</v>
      </c>
    </row>
    <row r="144" spans="2:2" x14ac:dyDescent="0.3">
      <c r="B144" t="s">
        <v>1143</v>
      </c>
    </row>
    <row r="145" spans="2:2" x14ac:dyDescent="0.3">
      <c r="B145" t="s">
        <v>1144</v>
      </c>
    </row>
    <row r="146" spans="2:2" x14ac:dyDescent="0.3">
      <c r="B146" t="s">
        <v>1145</v>
      </c>
    </row>
    <row r="147" spans="2:2" x14ac:dyDescent="0.3">
      <c r="B147" t="s">
        <v>1146</v>
      </c>
    </row>
    <row r="148" spans="2:2" x14ac:dyDescent="0.3">
      <c r="B148" t="s">
        <v>1147</v>
      </c>
    </row>
    <row r="149" spans="2:2" x14ac:dyDescent="0.3">
      <c r="B149" t="s">
        <v>1148</v>
      </c>
    </row>
    <row r="150" spans="2:2" x14ac:dyDescent="0.3">
      <c r="B150" t="s">
        <v>1149</v>
      </c>
    </row>
    <row r="151" spans="2:2" x14ac:dyDescent="0.3">
      <c r="B151" t="s">
        <v>1150</v>
      </c>
    </row>
    <row r="152" spans="2:2" x14ac:dyDescent="0.3">
      <c r="B152" t="s">
        <v>1151</v>
      </c>
    </row>
    <row r="153" spans="2:2" x14ac:dyDescent="0.3">
      <c r="B153" t="s">
        <v>1152</v>
      </c>
    </row>
    <row r="154" spans="2:2" x14ac:dyDescent="0.3">
      <c r="B154" t="s">
        <v>1153</v>
      </c>
    </row>
    <row r="155" spans="2:2" x14ac:dyDescent="0.3">
      <c r="B155" t="s">
        <v>1154</v>
      </c>
    </row>
    <row r="156" spans="2:2" x14ac:dyDescent="0.3">
      <c r="B156" t="s">
        <v>1155</v>
      </c>
    </row>
    <row r="157" spans="2:2" x14ac:dyDescent="0.3">
      <c r="B157" t="s">
        <v>1156</v>
      </c>
    </row>
    <row r="158" spans="2:2" x14ac:dyDescent="0.3">
      <c r="B158" t="s">
        <v>1157</v>
      </c>
    </row>
    <row r="159" spans="2:2" x14ac:dyDescent="0.3">
      <c r="B159" t="s">
        <v>1158</v>
      </c>
    </row>
    <row r="160" spans="2:2" x14ac:dyDescent="0.3">
      <c r="B160" t="s">
        <v>1159</v>
      </c>
    </row>
    <row r="161" spans="2:2" x14ac:dyDescent="0.3">
      <c r="B161" t="s">
        <v>1160</v>
      </c>
    </row>
    <row r="162" spans="2:2" x14ac:dyDescent="0.3">
      <c r="B162" t="s">
        <v>1161</v>
      </c>
    </row>
    <row r="163" spans="2:2" x14ac:dyDescent="0.3">
      <c r="B163" t="s">
        <v>1162</v>
      </c>
    </row>
    <row r="164" spans="2:2" x14ac:dyDescent="0.3">
      <c r="B164" t="s">
        <v>1163</v>
      </c>
    </row>
    <row r="165" spans="2:2" x14ac:dyDescent="0.3">
      <c r="B165" t="s">
        <v>1164</v>
      </c>
    </row>
    <row r="166" spans="2:2" x14ac:dyDescent="0.3">
      <c r="B166" t="s">
        <v>1165</v>
      </c>
    </row>
    <row r="167" spans="2:2" x14ac:dyDescent="0.3">
      <c r="B167" t="s">
        <v>1166</v>
      </c>
    </row>
    <row r="168" spans="2:2" x14ac:dyDescent="0.3">
      <c r="B168" t="s">
        <v>1167</v>
      </c>
    </row>
    <row r="169" spans="2:2" x14ac:dyDescent="0.3">
      <c r="B169" t="s">
        <v>1168</v>
      </c>
    </row>
    <row r="170" spans="2:2" x14ac:dyDescent="0.3">
      <c r="B170" t="s">
        <v>1169</v>
      </c>
    </row>
    <row r="171" spans="2:2" x14ac:dyDescent="0.3">
      <c r="B171" t="s">
        <v>1170</v>
      </c>
    </row>
    <row r="172" spans="2:2" x14ac:dyDescent="0.3">
      <c r="B172" t="s">
        <v>1171</v>
      </c>
    </row>
    <row r="173" spans="2:2" x14ac:dyDescent="0.3">
      <c r="B173" t="s">
        <v>1172</v>
      </c>
    </row>
    <row r="174" spans="2:2" x14ac:dyDescent="0.3">
      <c r="B174" t="s">
        <v>1173</v>
      </c>
    </row>
    <row r="175" spans="2:2" x14ac:dyDescent="0.3">
      <c r="B175" t="s">
        <v>1174</v>
      </c>
    </row>
    <row r="176" spans="2:2" x14ac:dyDescent="0.3">
      <c r="B176" t="s">
        <v>1175</v>
      </c>
    </row>
    <row r="177" spans="2:2" x14ac:dyDescent="0.3">
      <c r="B177" t="s">
        <v>1176</v>
      </c>
    </row>
    <row r="178" spans="2:2" x14ac:dyDescent="0.3">
      <c r="B178" t="s">
        <v>1177</v>
      </c>
    </row>
    <row r="179" spans="2:2" x14ac:dyDescent="0.3">
      <c r="B179" t="s">
        <v>1178</v>
      </c>
    </row>
    <row r="180" spans="2:2" x14ac:dyDescent="0.3">
      <c r="B180" t="s">
        <v>1179</v>
      </c>
    </row>
    <row r="181" spans="2:2" x14ac:dyDescent="0.3">
      <c r="B181" t="s">
        <v>1180</v>
      </c>
    </row>
    <row r="182" spans="2:2" x14ac:dyDescent="0.3">
      <c r="B182" t="s">
        <v>1181</v>
      </c>
    </row>
    <row r="183" spans="2:2" x14ac:dyDescent="0.3">
      <c r="B183" t="s">
        <v>1182</v>
      </c>
    </row>
    <row r="184" spans="2:2" x14ac:dyDescent="0.3">
      <c r="B184" t="s">
        <v>1183</v>
      </c>
    </row>
    <row r="185" spans="2:2" x14ac:dyDescent="0.3">
      <c r="B185" t="s">
        <v>1184</v>
      </c>
    </row>
    <row r="186" spans="2:2" x14ac:dyDescent="0.3">
      <c r="B186" t="s">
        <v>1185</v>
      </c>
    </row>
    <row r="187" spans="2:2" x14ac:dyDescent="0.3">
      <c r="B187" t="s">
        <v>1186</v>
      </c>
    </row>
    <row r="188" spans="2:2" x14ac:dyDescent="0.3">
      <c r="B188" t="s">
        <v>1187</v>
      </c>
    </row>
    <row r="189" spans="2:2" x14ac:dyDescent="0.3">
      <c r="B189" t="s">
        <v>1188</v>
      </c>
    </row>
    <row r="190" spans="2:2" x14ac:dyDescent="0.3">
      <c r="B190" t="s">
        <v>1189</v>
      </c>
    </row>
    <row r="191" spans="2:2" x14ac:dyDescent="0.3">
      <c r="B191" t="s">
        <v>1190</v>
      </c>
    </row>
    <row r="192" spans="2:2" x14ac:dyDescent="0.3">
      <c r="B192" t="s">
        <v>1191</v>
      </c>
    </row>
    <row r="193" spans="2:2" x14ac:dyDescent="0.3">
      <c r="B193" t="s">
        <v>1192</v>
      </c>
    </row>
    <row r="194" spans="2:2" x14ac:dyDescent="0.3">
      <c r="B194" t="s">
        <v>1193</v>
      </c>
    </row>
    <row r="195" spans="2:2" x14ac:dyDescent="0.3">
      <c r="B195" t="s">
        <v>1194</v>
      </c>
    </row>
    <row r="196" spans="2:2" x14ac:dyDescent="0.3">
      <c r="B196" t="s">
        <v>1195</v>
      </c>
    </row>
    <row r="197" spans="2:2" x14ac:dyDescent="0.3">
      <c r="B197" t="s">
        <v>1196</v>
      </c>
    </row>
    <row r="198" spans="2:2" x14ac:dyDescent="0.3">
      <c r="B198" t="s">
        <v>1197</v>
      </c>
    </row>
    <row r="199" spans="2:2" x14ac:dyDescent="0.3">
      <c r="B199" t="s">
        <v>1198</v>
      </c>
    </row>
    <row r="200" spans="2:2" x14ac:dyDescent="0.3">
      <c r="B200" t="s">
        <v>1199</v>
      </c>
    </row>
    <row r="201" spans="2:2" x14ac:dyDescent="0.3">
      <c r="B201" t="s">
        <v>1200</v>
      </c>
    </row>
    <row r="202" spans="2:2" x14ac:dyDescent="0.3">
      <c r="B202" t="s">
        <v>1201</v>
      </c>
    </row>
    <row r="203" spans="2:2" x14ac:dyDescent="0.3">
      <c r="B203" t="s">
        <v>1202</v>
      </c>
    </row>
    <row r="204" spans="2:2" x14ac:dyDescent="0.3">
      <c r="B204" t="s">
        <v>1203</v>
      </c>
    </row>
    <row r="205" spans="2:2" x14ac:dyDescent="0.3">
      <c r="B205" t="s">
        <v>1204</v>
      </c>
    </row>
    <row r="206" spans="2:2" x14ac:dyDescent="0.3">
      <c r="B206" t="s">
        <v>1205</v>
      </c>
    </row>
    <row r="207" spans="2:2" x14ac:dyDescent="0.3">
      <c r="B207" t="s">
        <v>1206</v>
      </c>
    </row>
    <row r="208" spans="2:2" x14ac:dyDescent="0.3">
      <c r="B208" t="s">
        <v>1207</v>
      </c>
    </row>
    <row r="209" spans="2:2" x14ac:dyDescent="0.3">
      <c r="B209" t="s">
        <v>1208</v>
      </c>
    </row>
    <row r="210" spans="2:2" x14ac:dyDescent="0.3">
      <c r="B210" t="s">
        <v>1209</v>
      </c>
    </row>
    <row r="211" spans="2:2" x14ac:dyDescent="0.3">
      <c r="B211" t="s">
        <v>1210</v>
      </c>
    </row>
    <row r="212" spans="2:2" x14ac:dyDescent="0.3">
      <c r="B212" t="s">
        <v>1211</v>
      </c>
    </row>
    <row r="213" spans="2:2" x14ac:dyDescent="0.3">
      <c r="B213" t="s">
        <v>1212</v>
      </c>
    </row>
    <row r="214" spans="2:2" x14ac:dyDescent="0.3">
      <c r="B214" t="s">
        <v>1213</v>
      </c>
    </row>
    <row r="215" spans="2:2" x14ac:dyDescent="0.3">
      <c r="B215" t="s">
        <v>1214</v>
      </c>
    </row>
    <row r="216" spans="2:2" x14ac:dyDescent="0.3">
      <c r="B216" t="s">
        <v>1215</v>
      </c>
    </row>
    <row r="217" spans="2:2" x14ac:dyDescent="0.3">
      <c r="B217" t="s">
        <v>1216</v>
      </c>
    </row>
    <row r="218" spans="2:2" x14ac:dyDescent="0.3">
      <c r="B218" t="s">
        <v>1217</v>
      </c>
    </row>
    <row r="219" spans="2:2" x14ac:dyDescent="0.3">
      <c r="B219" t="s">
        <v>1218</v>
      </c>
    </row>
    <row r="220" spans="2:2" x14ac:dyDescent="0.3">
      <c r="B220" t="s">
        <v>1219</v>
      </c>
    </row>
    <row r="221" spans="2:2" x14ac:dyDescent="0.3">
      <c r="B221" t="s">
        <v>1220</v>
      </c>
    </row>
    <row r="222" spans="2:2" x14ac:dyDescent="0.3">
      <c r="B222" t="s">
        <v>1221</v>
      </c>
    </row>
    <row r="223" spans="2:2" x14ac:dyDescent="0.3">
      <c r="B223" t="s">
        <v>1222</v>
      </c>
    </row>
    <row r="224" spans="2:2" x14ac:dyDescent="0.3">
      <c r="B224" t="s">
        <v>1223</v>
      </c>
    </row>
    <row r="225" spans="2:2" x14ac:dyDescent="0.3">
      <c r="B225" t="s">
        <v>1224</v>
      </c>
    </row>
    <row r="226" spans="2:2" x14ac:dyDescent="0.3">
      <c r="B226" t="s">
        <v>1225</v>
      </c>
    </row>
    <row r="227" spans="2:2" x14ac:dyDescent="0.3">
      <c r="B227" t="s">
        <v>1226</v>
      </c>
    </row>
    <row r="228" spans="2:2" x14ac:dyDescent="0.3">
      <c r="B228" t="s">
        <v>1227</v>
      </c>
    </row>
    <row r="229" spans="2:2" x14ac:dyDescent="0.3">
      <c r="B229" t="s">
        <v>1228</v>
      </c>
    </row>
    <row r="230" spans="2:2" x14ac:dyDescent="0.3">
      <c r="B230" t="s">
        <v>1229</v>
      </c>
    </row>
    <row r="231" spans="2:2" x14ac:dyDescent="0.3">
      <c r="B231" t="s">
        <v>1230</v>
      </c>
    </row>
    <row r="232" spans="2:2" x14ac:dyDescent="0.3">
      <c r="B232" t="s">
        <v>1231</v>
      </c>
    </row>
    <row r="233" spans="2:2" x14ac:dyDescent="0.3">
      <c r="B233" t="s">
        <v>1232</v>
      </c>
    </row>
    <row r="234" spans="2:2" x14ac:dyDescent="0.3">
      <c r="B234" t="s">
        <v>1233</v>
      </c>
    </row>
    <row r="235" spans="2:2" x14ac:dyDescent="0.3">
      <c r="B235" t="s">
        <v>1234</v>
      </c>
    </row>
    <row r="236" spans="2:2" x14ac:dyDescent="0.3">
      <c r="B236" t="s">
        <v>1235</v>
      </c>
    </row>
    <row r="237" spans="2:2" x14ac:dyDescent="0.3">
      <c r="B237" t="s">
        <v>1236</v>
      </c>
    </row>
    <row r="238" spans="2:2" x14ac:dyDescent="0.3">
      <c r="B238" t="s">
        <v>1237</v>
      </c>
    </row>
    <row r="239" spans="2:2" x14ac:dyDescent="0.3">
      <c r="B239" t="s">
        <v>1238</v>
      </c>
    </row>
    <row r="240" spans="2:2" x14ac:dyDescent="0.3">
      <c r="B240" t="s">
        <v>1239</v>
      </c>
    </row>
    <row r="241" spans="2:2" x14ac:dyDescent="0.3">
      <c r="B241" t="s">
        <v>1240</v>
      </c>
    </row>
    <row r="242" spans="2:2" x14ac:dyDescent="0.3">
      <c r="B242" t="s">
        <v>1241</v>
      </c>
    </row>
    <row r="243" spans="2:2" x14ac:dyDescent="0.3">
      <c r="B243" t="s">
        <v>1242</v>
      </c>
    </row>
    <row r="244" spans="2:2" x14ac:dyDescent="0.3">
      <c r="B244" t="s">
        <v>1243</v>
      </c>
    </row>
    <row r="245" spans="2:2" x14ac:dyDescent="0.3">
      <c r="B245" t="s">
        <v>1244</v>
      </c>
    </row>
    <row r="246" spans="2:2" x14ac:dyDescent="0.3">
      <c r="B246" t="s">
        <v>1245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273C-1B50-4DEC-ACDF-C2103B98E180}">
  <dimension ref="A1:H130"/>
  <sheetViews>
    <sheetView topLeftCell="A55" zoomScale="85" zoomScaleNormal="85" workbookViewId="0">
      <selection activeCell="A130" sqref="A67:A130"/>
    </sheetView>
  </sheetViews>
  <sheetFormatPr defaultRowHeight="14.4" x14ac:dyDescent="0.3"/>
  <cols>
    <col min="1" max="1" width="9.109375" bestFit="1" customWidth="1"/>
    <col min="2" max="2" width="20.5546875" bestFit="1" customWidth="1"/>
    <col min="3" max="3" width="114.44140625" bestFit="1" customWidth="1"/>
    <col min="4" max="4" width="10.5546875" bestFit="1" customWidth="1"/>
    <col min="5" max="5" width="10.88671875" bestFit="1" customWidth="1"/>
    <col min="6" max="6" width="9.44140625" bestFit="1" customWidth="1"/>
    <col min="7" max="7" width="10.109375" bestFit="1" customWidth="1"/>
  </cols>
  <sheetData>
    <row r="1" spans="1:8" x14ac:dyDescent="0.3">
      <c r="A1" s="3" t="s">
        <v>0</v>
      </c>
      <c r="B1" s="3" t="s">
        <v>1</v>
      </c>
      <c r="C1" s="3" t="s">
        <v>2</v>
      </c>
      <c r="D1" t="s">
        <v>393</v>
      </c>
      <c r="E1" t="s">
        <v>394</v>
      </c>
      <c r="F1" t="s">
        <v>396</v>
      </c>
      <c r="G1" t="s">
        <v>395</v>
      </c>
    </row>
    <row r="2" spans="1:8" x14ac:dyDescent="0.3">
      <c r="A2" s="2">
        <v>1</v>
      </c>
      <c r="B2" s="2" t="s">
        <v>397</v>
      </c>
      <c r="C2" s="2" t="s">
        <v>400</v>
      </c>
      <c r="D2">
        <v>50</v>
      </c>
      <c r="E2" t="s">
        <v>23</v>
      </c>
      <c r="F2">
        <v>29</v>
      </c>
      <c r="G2" t="s">
        <v>23</v>
      </c>
      <c r="H2" t="str">
        <f>_xlfn.TEXTJOIN(", ", TRUE, "{" &amp; A2, """" &amp; B2 &amp; """", """" &amp; C2 &amp; """", IF(D2="", "null", D2), IF(E2="", "null", E2), IF(F2="", "null", F2), IF(G2="", "null", G2) &amp; "},")</f>
        <v>{1, "Entrance", "Dust-choked air hangs heavy in this crumbling threshold where ivy creeps through fractured stone.", 50, null, 29, null},</v>
      </c>
    </row>
    <row r="3" spans="1:8" x14ac:dyDescent="0.3">
      <c r="A3" s="2">
        <v>2</v>
      </c>
      <c r="B3" s="2" t="s">
        <v>401</v>
      </c>
      <c r="C3" s="2" t="s">
        <v>402</v>
      </c>
      <c r="D3">
        <v>19</v>
      </c>
      <c r="E3">
        <v>7</v>
      </c>
      <c r="F3" t="s">
        <v>23</v>
      </c>
      <c r="G3" t="s">
        <v>23</v>
      </c>
      <c r="H3" t="str">
        <f t="shared" ref="H3:H65" si="0">_xlfn.TEXTJOIN(", ", TRUE, "{" &amp; A3, """" &amp; B3 &amp; """", """" &amp; C3 &amp; """", IF(D3="", "null", D3), IF(E3="", "null", E3), IF(F3="", "null", F3), IF(G3="", "null", G3) &amp; "},")</f>
        <v>{2, "Alchemy Lab", "Shattered glass and rusted vials litter the worktables of a forgotten alchemist’s sanctum.", 19, 7, null, null},</v>
      </c>
    </row>
    <row r="4" spans="1:8" x14ac:dyDescent="0.3">
      <c r="A4" s="2">
        <v>3</v>
      </c>
      <c r="B4" s="2" t="s">
        <v>403</v>
      </c>
      <c r="C4" s="2" t="s">
        <v>404</v>
      </c>
      <c r="D4">
        <v>26</v>
      </c>
      <c r="E4">
        <v>48</v>
      </c>
      <c r="F4" t="s">
        <v>23</v>
      </c>
      <c r="G4" t="s">
        <v>23</v>
      </c>
      <c r="H4" t="str">
        <f t="shared" si="0"/>
        <v>{3, "Archives", "Moldy scrolls and torn tomes lie scattered in sagging shelves, whispering secrets no one hears.", 26, 48, null, null},</v>
      </c>
    </row>
    <row r="5" spans="1:8" x14ac:dyDescent="0.3">
      <c r="A5" s="2">
        <v>4</v>
      </c>
      <c r="B5" s="2" t="s">
        <v>405</v>
      </c>
      <c r="C5" s="2" t="s">
        <v>406</v>
      </c>
      <c r="D5">
        <v>47</v>
      </c>
      <c r="E5" t="s">
        <v>23</v>
      </c>
      <c r="F5">
        <v>50</v>
      </c>
      <c r="G5" t="s">
        <v>23</v>
      </c>
      <c r="H5" t="str">
        <f t="shared" si="0"/>
        <v>{4, "Armorer’s Workshop", "Broken tools and half-finished helms gather dust where once the clang of metal rang.", 47, null, 50, null},</v>
      </c>
    </row>
    <row r="6" spans="1:8" x14ac:dyDescent="0.3">
      <c r="A6" s="2">
        <v>5</v>
      </c>
      <c r="B6" s="2" t="s">
        <v>407</v>
      </c>
      <c r="C6" s="2" t="s">
        <v>408</v>
      </c>
      <c r="D6" t="s">
        <v>23</v>
      </c>
      <c r="E6" t="s">
        <v>23</v>
      </c>
      <c r="F6">
        <v>21</v>
      </c>
      <c r="G6" t="s">
        <v>23</v>
      </c>
      <c r="H6" t="str">
        <f t="shared" si="0"/>
        <v>{5, "Armory", "Racks stand empty or rusted, the last weapons long looted or rotted into disrepair.", null, null, 21, null},</v>
      </c>
    </row>
    <row r="7" spans="1:8" x14ac:dyDescent="0.3">
      <c r="A7" s="2">
        <v>6</v>
      </c>
      <c r="B7" s="2" t="s">
        <v>409</v>
      </c>
      <c r="C7" s="2" t="s">
        <v>410</v>
      </c>
      <c r="D7" t="s">
        <v>23</v>
      </c>
      <c r="E7">
        <v>28</v>
      </c>
      <c r="F7" t="s">
        <v>23</v>
      </c>
      <c r="G7">
        <v>31</v>
      </c>
      <c r="H7" t="str">
        <f t="shared" si="0"/>
        <v>{6, "Observatory", "A cracked lens faces the heavens, its dome roof letting in rain and moonlight alike.", null, 28, null, 31},</v>
      </c>
    </row>
    <row r="8" spans="1:8" x14ac:dyDescent="0.3">
      <c r="A8" s="2">
        <v>7</v>
      </c>
      <c r="B8" s="2" t="s">
        <v>411</v>
      </c>
      <c r="C8" s="2" t="s">
        <v>412</v>
      </c>
      <c r="D8">
        <v>2</v>
      </c>
      <c r="E8">
        <v>57</v>
      </c>
      <c r="F8">
        <v>46</v>
      </c>
      <c r="G8" t="s">
        <v>23</v>
      </c>
      <c r="H8" t="str">
        <f t="shared" si="0"/>
        <v>{7, "Bakery", "Crumbling ovens and petrified loaves remain in this kitchen where warmth once thrived.", 2, 57, 46, null},</v>
      </c>
    </row>
    <row r="9" spans="1:8" x14ac:dyDescent="0.3">
      <c r="A9" s="2">
        <v>8</v>
      </c>
      <c r="B9" s="2" t="s">
        <v>413</v>
      </c>
      <c r="C9" s="2" t="s">
        <v>414</v>
      </c>
      <c r="D9" t="s">
        <v>23</v>
      </c>
      <c r="E9">
        <v>46</v>
      </c>
      <c r="F9">
        <v>56</v>
      </c>
      <c r="G9" t="s">
        <v>23</v>
      </c>
      <c r="H9" t="str">
        <f t="shared" si="0"/>
        <v>{8, "Ballroom", "A grand hall of cracked marble where shadows waltz to music only they can hear.", null, 46, 56, null},</v>
      </c>
    </row>
    <row r="10" spans="1:8" x14ac:dyDescent="0.3">
      <c r="A10" s="2">
        <v>9</v>
      </c>
      <c r="B10" s="2" t="s">
        <v>415</v>
      </c>
      <c r="C10" s="2" t="s">
        <v>416</v>
      </c>
      <c r="D10">
        <v>63</v>
      </c>
      <c r="E10">
        <v>37</v>
      </c>
      <c r="F10" s="2">
        <v>18</v>
      </c>
      <c r="G10" t="s">
        <v>23</v>
      </c>
      <c r="H10" t="str">
        <f t="shared" si="0"/>
        <v>{9, "Banner Hall", "Faded, tattered banners droop from beams above, the symbols of fallen houses barely legible.", 63, 37, 18, null},</v>
      </c>
    </row>
    <row r="11" spans="1:8" x14ac:dyDescent="0.3">
      <c r="A11" s="2">
        <v>10</v>
      </c>
      <c r="B11" s="2" t="s">
        <v>417</v>
      </c>
      <c r="C11" s="2" t="s">
        <v>418</v>
      </c>
      <c r="D11">
        <v>11</v>
      </c>
      <c r="E11" t="s">
        <v>23</v>
      </c>
      <c r="F11">
        <v>14</v>
      </c>
      <c r="G11">
        <v>45</v>
      </c>
      <c r="H11" t="str">
        <f t="shared" si="0"/>
        <v>{10, "Barracks", "Empty bunks and discarded armor echo with the ghostly silence of long-gone soldiers.", 11, null, 14, 45},</v>
      </c>
    </row>
    <row r="12" spans="1:8" x14ac:dyDescent="0.3">
      <c r="A12" s="2">
        <v>11</v>
      </c>
      <c r="B12" s="2" t="s">
        <v>419</v>
      </c>
      <c r="C12" s="2" t="s">
        <v>420</v>
      </c>
      <c r="D12" t="s">
        <v>23</v>
      </c>
      <c r="E12">
        <v>10</v>
      </c>
      <c r="F12" t="s">
        <v>23</v>
      </c>
      <c r="G12">
        <v>59</v>
      </c>
      <c r="H12" t="str">
        <f t="shared" si="0"/>
        <v>{11, "Bathhouse", "Mildewed tiles and stagnant water mark this once-luxurious retreat for nobility.", null, 10, null, 59},</v>
      </c>
    </row>
    <row r="13" spans="1:8" x14ac:dyDescent="0.3">
      <c r="A13" s="2">
        <v>12</v>
      </c>
      <c r="B13" s="2" t="s">
        <v>421</v>
      </c>
      <c r="C13" s="2" t="s">
        <v>422</v>
      </c>
      <c r="D13">
        <v>44</v>
      </c>
      <c r="E13" t="s">
        <v>23</v>
      </c>
      <c r="F13" t="s">
        <v>23</v>
      </c>
      <c r="G13" t="s">
        <v>23</v>
      </c>
      <c r="H13" t="str">
        <f t="shared" si="0"/>
        <v>{12, "Parapets", "Wind howls over broken stone, where sentinels once stood watch against unseen foes.", 44, null, null, null},</v>
      </c>
    </row>
    <row r="14" spans="1:8" x14ac:dyDescent="0.3">
      <c r="A14" s="2">
        <v>13</v>
      </c>
      <c r="B14" s="2" t="s">
        <v>423</v>
      </c>
      <c r="C14" s="2" t="s">
        <v>424</v>
      </c>
      <c r="D14">
        <v>56</v>
      </c>
      <c r="E14" t="s">
        <v>23</v>
      </c>
      <c r="F14">
        <v>20</v>
      </c>
      <c r="G14" t="s">
        <v>23</v>
      </c>
      <c r="H14" t="str">
        <f t="shared" si="0"/>
        <v>{13, "Forge", "All that's left of a once-blazing furnace are cold coals and the soot-stained anvil where master smiths once shaped weapons and armor.", 56, null, 20, null},</v>
      </c>
    </row>
    <row r="15" spans="1:8" x14ac:dyDescent="0.3">
      <c r="A15" s="2">
        <v>14</v>
      </c>
      <c r="B15" s="2" t="s">
        <v>425</v>
      </c>
      <c r="C15" s="2" t="s">
        <v>426</v>
      </c>
      <c r="D15" t="s">
        <v>23</v>
      </c>
      <c r="E15">
        <v>24</v>
      </c>
      <c r="F15">
        <v>27</v>
      </c>
      <c r="G15">
        <v>10</v>
      </c>
      <c r="H15" t="str">
        <f t="shared" si="0"/>
        <v>{14, "Blood Altar", "Dried stains mark the cracked stone of an altar no prayers have reached in ages.", null, 24, 27, 10},</v>
      </c>
    </row>
    <row r="16" spans="1:8" x14ac:dyDescent="0.3">
      <c r="A16" s="2">
        <v>15</v>
      </c>
      <c r="B16" s="2" t="s">
        <v>427</v>
      </c>
      <c r="C16" s="2" t="s">
        <v>428</v>
      </c>
      <c r="D16" t="s">
        <v>23</v>
      </c>
      <c r="E16" t="s">
        <v>23</v>
      </c>
      <c r="F16">
        <v>43</v>
      </c>
      <c r="G16">
        <v>21</v>
      </c>
      <c r="H16" t="str">
        <f t="shared" si="0"/>
        <v>{15, "Buttery", "Empty casks lie broken and rotted, their contents long spoiled or stolen.", null, null, 43, 21},</v>
      </c>
    </row>
    <row r="17" spans="1:8" x14ac:dyDescent="0.3">
      <c r="A17" s="2">
        <v>16</v>
      </c>
      <c r="B17" s="2" t="s">
        <v>429</v>
      </c>
      <c r="C17" s="2" t="s">
        <v>430</v>
      </c>
      <c r="D17" t="s">
        <v>23</v>
      </c>
      <c r="E17">
        <v>54</v>
      </c>
      <c r="F17">
        <v>57</v>
      </c>
      <c r="G17" t="s">
        <v>23</v>
      </c>
      <c r="H17" t="str">
        <f t="shared" si="0"/>
        <v>{16, "Chapel", "Pews are overturned and the altar shattered, yet a strange hush still clings to the air.", null, 54, 57, null},</v>
      </c>
    </row>
    <row r="18" spans="1:8" x14ac:dyDescent="0.3">
      <c r="A18" s="2">
        <v>17</v>
      </c>
      <c r="B18" s="2" t="s">
        <v>431</v>
      </c>
      <c r="C18" s="2" t="s">
        <v>432</v>
      </c>
      <c r="D18" t="s">
        <v>23</v>
      </c>
      <c r="E18">
        <v>49</v>
      </c>
      <c r="F18" t="s">
        <v>23</v>
      </c>
      <c r="G18">
        <v>58</v>
      </c>
      <c r="H18" t="str">
        <f t="shared" si="0"/>
        <v>{17, "Council Chamber", "Chairs are askew around a dust-covered table where silence reigns over forgotten councils.", null, 49, null, 58},</v>
      </c>
    </row>
    <row r="19" spans="1:8" x14ac:dyDescent="0.3">
      <c r="A19" s="2">
        <v>18</v>
      </c>
      <c r="B19" s="2" t="s">
        <v>433</v>
      </c>
      <c r="C19" s="2" t="s">
        <v>434</v>
      </c>
      <c r="D19" t="s">
        <v>23</v>
      </c>
      <c r="E19">
        <v>33</v>
      </c>
      <c r="F19" t="s">
        <v>23</v>
      </c>
      <c r="G19">
        <v>9</v>
      </c>
      <c r="H19" t="str">
        <f t="shared" si="0"/>
        <v>{18, "Counting House", "Ledger books lay open in moldy decay, their ink run into unreadable trails.", null, 33, null, 9},</v>
      </c>
    </row>
    <row r="20" spans="1:8" x14ac:dyDescent="0.3">
      <c r="A20" s="2">
        <v>19</v>
      </c>
      <c r="B20" s="2" t="s">
        <v>435</v>
      </c>
      <c r="C20" s="2" t="s">
        <v>436</v>
      </c>
      <c r="D20" t="s">
        <v>23</v>
      </c>
      <c r="E20">
        <v>2</v>
      </c>
      <c r="F20" t="s">
        <v>23</v>
      </c>
      <c r="G20" t="s">
        <v>23</v>
      </c>
      <c r="H20" t="str">
        <f t="shared" si="0"/>
        <v>{19, "Cursed Hall", "The air is colder here, and your footsteps echo too loudly, as if watched by unseen eyes.", null, 2, null, null},</v>
      </c>
    </row>
    <row r="21" spans="1:8" x14ac:dyDescent="0.3">
      <c r="A21" s="2">
        <v>20</v>
      </c>
      <c r="B21" s="2" t="s">
        <v>437</v>
      </c>
      <c r="C21" s="2" t="s">
        <v>438</v>
      </c>
      <c r="D21">
        <v>60</v>
      </c>
      <c r="E21">
        <v>59</v>
      </c>
      <c r="F21" t="s">
        <v>23</v>
      </c>
      <c r="G21">
        <v>13</v>
      </c>
      <c r="H21" t="str">
        <f t="shared" si="0"/>
        <v>{20, "Divination Room", "Cracked crystal balls and scattered cards suggest omens too dark to bear.", 60, 59, null, 13},</v>
      </c>
    </row>
    <row r="22" spans="1:8" x14ac:dyDescent="0.3">
      <c r="A22" s="2">
        <v>21</v>
      </c>
      <c r="B22" s="2" t="s">
        <v>439</v>
      </c>
      <c r="C22" s="2" t="s">
        <v>440</v>
      </c>
      <c r="D22">
        <v>52</v>
      </c>
      <c r="E22">
        <v>36</v>
      </c>
      <c r="F22" s="2">
        <v>15</v>
      </c>
      <c r="G22">
        <v>5</v>
      </c>
      <c r="H22" t="str">
        <f t="shared" si="0"/>
        <v>{21, "Dungeon", "Chains hang loosely from the damp, mossy walls of cells that remember every scream.", 52, 36, 15, 5},</v>
      </c>
    </row>
    <row r="23" spans="1:8" x14ac:dyDescent="0.3">
      <c r="A23" s="2">
        <v>22</v>
      </c>
      <c r="B23" s="2" t="s">
        <v>441</v>
      </c>
      <c r="C23" s="2" t="s">
        <v>442</v>
      </c>
      <c r="D23">
        <v>28</v>
      </c>
      <c r="E23" t="s">
        <v>23</v>
      </c>
      <c r="F23">
        <v>30</v>
      </c>
      <c r="G23" t="s">
        <v>23</v>
      </c>
      <c r="H23" t="str">
        <f t="shared" si="0"/>
        <v>{22, "Gallery of Heroes", "Portraits gaze blankly, their faces faded and cracked beneath centuries of dust.", 28, null, 30, null},</v>
      </c>
    </row>
    <row r="24" spans="1:8" x14ac:dyDescent="0.3">
      <c r="A24" s="2">
        <v>23</v>
      </c>
      <c r="B24" s="2" t="s">
        <v>443</v>
      </c>
      <c r="C24" s="2" t="s">
        <v>444</v>
      </c>
      <c r="D24" t="s">
        <v>23</v>
      </c>
      <c r="E24" t="s">
        <v>23</v>
      </c>
      <c r="F24">
        <v>39</v>
      </c>
      <c r="G24" t="s">
        <v>23</v>
      </c>
      <c r="H24" t="str">
        <f t="shared" si="0"/>
        <v>{23, "Garden Atrium", "Vines choke the statues and cracked fountains of a courtyard nature has reclaimed.", null, null, 39, null},</v>
      </c>
    </row>
    <row r="25" spans="1:8" x14ac:dyDescent="0.3">
      <c r="A25" s="2">
        <v>24</v>
      </c>
      <c r="B25" s="2" t="s">
        <v>445</v>
      </c>
      <c r="C25" s="2" t="s">
        <v>446</v>
      </c>
      <c r="D25">
        <v>14</v>
      </c>
      <c r="E25" t="s">
        <v>23</v>
      </c>
      <c r="F25" t="s">
        <v>23</v>
      </c>
      <c r="G25">
        <v>62</v>
      </c>
      <c r="H25" t="str">
        <f t="shared" si="0"/>
        <v>{24, "Gatehouse", "The portcullis hangs at a crooked angle, groaning in the wind like a warning.", 14, null, null, 62},</v>
      </c>
    </row>
    <row r="26" spans="1:8" x14ac:dyDescent="0.3">
      <c r="A26" s="2">
        <v>25</v>
      </c>
      <c r="B26" s="2" t="s">
        <v>447</v>
      </c>
      <c r="C26" s="2" t="s">
        <v>448</v>
      </c>
      <c r="D26">
        <v>38</v>
      </c>
      <c r="E26" t="s">
        <v>23</v>
      </c>
      <c r="F26" t="s">
        <v>23</v>
      </c>
      <c r="G26">
        <v>43</v>
      </c>
      <c r="H26" t="str">
        <f t="shared" si="0"/>
        <v>{25, "Great Hall", "Once a place of feasts, now an echoing ruin filled with shattered goblets and broken chairs.", 38, null, null, 43},</v>
      </c>
    </row>
    <row r="27" spans="1:8" x14ac:dyDescent="0.3">
      <c r="A27" s="2">
        <v>26</v>
      </c>
      <c r="B27" s="2" t="s">
        <v>449</v>
      </c>
      <c r="C27" s="2" t="s">
        <v>450</v>
      </c>
      <c r="D27" t="s">
        <v>23</v>
      </c>
      <c r="E27">
        <v>3</v>
      </c>
      <c r="F27" t="s">
        <v>23</v>
      </c>
      <c r="G27">
        <v>64</v>
      </c>
      <c r="H27" t="str">
        <f t="shared" si="0"/>
        <v>{26, "Guardroom", "Empty weapon racks and a stale odor linger where sentries once gathered.", null, 3, null, 64},</v>
      </c>
    </row>
    <row r="28" spans="1:8" x14ac:dyDescent="0.3">
      <c r="A28" s="2">
        <v>27</v>
      </c>
      <c r="B28" s="2" t="s">
        <v>451</v>
      </c>
      <c r="C28" s="2" t="s">
        <v>452</v>
      </c>
      <c r="D28">
        <v>29</v>
      </c>
      <c r="E28" t="s">
        <v>23</v>
      </c>
      <c r="F28">
        <v>41</v>
      </c>
      <c r="G28">
        <v>14</v>
      </c>
      <c r="H28" t="str">
        <f t="shared" si="0"/>
        <v>{27, "Hall of Mirrors", "Most mirrors are shattered, reflecting only fragments of those who dare pass through.", 29, null, 41, 14},</v>
      </c>
    </row>
    <row r="29" spans="1:8" x14ac:dyDescent="0.3">
      <c r="A29" s="2">
        <v>28</v>
      </c>
      <c r="B29" s="2" t="s">
        <v>453</v>
      </c>
      <c r="C29" s="2" t="s">
        <v>454</v>
      </c>
      <c r="D29">
        <v>6</v>
      </c>
      <c r="E29">
        <v>22</v>
      </c>
      <c r="F29" t="s">
        <v>23</v>
      </c>
      <c r="G29" t="s">
        <v>23</v>
      </c>
      <c r="H29" t="str">
        <f t="shared" si="0"/>
        <v>{28, "Hall of Tapestries", "Moths feast on decaying fabric, the heroic scenes now just silhouettes and dust.", 6, 22, null, null},</v>
      </c>
    </row>
    <row r="30" spans="1:8" x14ac:dyDescent="0.3">
      <c r="A30" s="2">
        <v>29</v>
      </c>
      <c r="B30" s="2" t="s">
        <v>455</v>
      </c>
      <c r="C30" s="2" t="s">
        <v>456</v>
      </c>
      <c r="D30" t="s">
        <v>23</v>
      </c>
      <c r="E30">
        <v>27</v>
      </c>
      <c r="F30">
        <v>53</v>
      </c>
      <c r="G30">
        <v>1</v>
      </c>
      <c r="H30" t="str">
        <f t="shared" si="0"/>
        <v>{29, "Kennels", "Cracked bones and rotting leashes remain in these empty cages.", null, 27, 53, 1},</v>
      </c>
    </row>
    <row r="31" spans="1:8" x14ac:dyDescent="0.3">
      <c r="A31" s="2">
        <v>30</v>
      </c>
      <c r="B31" s="2" t="s">
        <v>457</v>
      </c>
      <c r="C31" s="2" t="s">
        <v>458</v>
      </c>
      <c r="D31" t="s">
        <v>23</v>
      </c>
      <c r="E31" t="s">
        <v>23</v>
      </c>
      <c r="F31">
        <v>40</v>
      </c>
      <c r="G31">
        <v>22</v>
      </c>
      <c r="H31" t="str">
        <f t="shared" si="0"/>
        <v>{30, "Kitchen", "The hearth is cold, and overturned pots lie like silent witnesses to a hasty departure.", null, null, 40, 22},</v>
      </c>
    </row>
    <row r="32" spans="1:8" x14ac:dyDescent="0.3">
      <c r="A32" s="2">
        <v>31</v>
      </c>
      <c r="B32" s="2" t="s">
        <v>459</v>
      </c>
      <c r="C32" s="2" t="s">
        <v>460</v>
      </c>
      <c r="D32" t="s">
        <v>23</v>
      </c>
      <c r="E32" t="s">
        <v>23</v>
      </c>
      <c r="F32">
        <v>6</v>
      </c>
      <c r="G32">
        <v>54</v>
      </c>
      <c r="H32" t="str">
        <f t="shared" si="0"/>
        <v>{31, "Lady's Chamber", "Perfume bottles sit empty on a dust-coated vanity beneath a broken mirror.", null, null, 6, 54},</v>
      </c>
    </row>
    <row r="33" spans="1:8" x14ac:dyDescent="0.3">
      <c r="A33" s="2">
        <v>32</v>
      </c>
      <c r="B33" s="2" t="s">
        <v>461</v>
      </c>
      <c r="C33" s="2" t="s">
        <v>462</v>
      </c>
      <c r="D33">
        <v>34</v>
      </c>
      <c r="E33">
        <v>53</v>
      </c>
      <c r="F33" s="2">
        <v>63</v>
      </c>
      <c r="G33" t="s">
        <v>23</v>
      </c>
      <c r="H33" t="str">
        <f t="shared" si="0"/>
        <v>{32, "Larder", "Only cobwebs and gnawed bones remain in the rotted shelving of this dark pantry.", 34, 53, 63, null},</v>
      </c>
    </row>
    <row r="34" spans="1:8" x14ac:dyDescent="0.3">
      <c r="A34" s="2">
        <v>33</v>
      </c>
      <c r="B34" s="2" t="s">
        <v>463</v>
      </c>
      <c r="C34" s="2" t="s">
        <v>464</v>
      </c>
      <c r="D34">
        <v>18</v>
      </c>
      <c r="E34" t="s">
        <v>23</v>
      </c>
      <c r="F34">
        <v>42</v>
      </c>
      <c r="G34">
        <v>37</v>
      </c>
      <c r="H34" t="str">
        <f t="shared" si="0"/>
        <v>{33, "Laundry Room", "Tattered linens and rusted tubs tell of chores abandoned in haste.", 18, null, 42, 37},</v>
      </c>
    </row>
    <row r="35" spans="1:8" x14ac:dyDescent="0.3">
      <c r="A35" s="2">
        <v>34</v>
      </c>
      <c r="B35" s="2" t="s">
        <v>465</v>
      </c>
      <c r="C35" s="2" t="s">
        <v>466</v>
      </c>
      <c r="D35" t="s">
        <v>23</v>
      </c>
      <c r="E35">
        <v>32</v>
      </c>
      <c r="F35" t="s">
        <v>23</v>
      </c>
      <c r="G35">
        <v>61</v>
      </c>
      <c r="H35" t="str">
        <f t="shared" si="0"/>
        <v>{34, "Leyline Nexus", "A flicker of residual magic pulses in the cracked runes etched into the stone floor.", null, 32, null, 61},</v>
      </c>
    </row>
    <row r="36" spans="1:8" x14ac:dyDescent="0.3">
      <c r="A36" s="2">
        <v>35</v>
      </c>
      <c r="B36" s="2" t="s">
        <v>467</v>
      </c>
      <c r="C36" s="2" t="s">
        <v>468</v>
      </c>
      <c r="D36">
        <v>46</v>
      </c>
      <c r="E36" t="s">
        <v>23</v>
      </c>
      <c r="F36">
        <v>44</v>
      </c>
      <c r="G36" t="s">
        <v>23</v>
      </c>
      <c r="H36" t="str">
        <f t="shared" si="0"/>
        <v>{35, "Library", "Books decay on splintered shelves, their spines curling like old bark.", 46, null, 44, null},</v>
      </c>
    </row>
    <row r="37" spans="1:8" x14ac:dyDescent="0.3">
      <c r="A37" s="2">
        <v>36</v>
      </c>
      <c r="B37" s="2" t="s">
        <v>469</v>
      </c>
      <c r="C37" s="2" t="s">
        <v>470</v>
      </c>
      <c r="D37">
        <v>21</v>
      </c>
      <c r="E37" t="s">
        <v>23</v>
      </c>
      <c r="F37" t="s">
        <v>23</v>
      </c>
      <c r="G37" t="s">
        <v>23</v>
      </c>
      <c r="H37" t="str">
        <f t="shared" si="0"/>
        <v>{36, "Lord's Bedchamber", "A grand bed lies collapsed under moth-eaten sheets, its canopy torn by time.", 21, null, null, null},</v>
      </c>
    </row>
    <row r="38" spans="1:8" x14ac:dyDescent="0.3">
      <c r="A38" s="2">
        <v>37</v>
      </c>
      <c r="B38" s="2" t="s">
        <v>471</v>
      </c>
      <c r="C38" s="2" t="s">
        <v>472</v>
      </c>
      <c r="D38">
        <v>9</v>
      </c>
      <c r="E38" t="s">
        <v>23</v>
      </c>
      <c r="F38">
        <v>33</v>
      </c>
      <c r="G38" t="s">
        <v>23</v>
      </c>
      <c r="H38" t="str">
        <f t="shared" si="0"/>
        <v>{37, "Map Room", "Charts are scattered across the floor, faded and curling with age and neglect.", 9, null, 33, null},</v>
      </c>
    </row>
    <row r="39" spans="1:8" x14ac:dyDescent="0.3">
      <c r="A39" s="2">
        <v>38</v>
      </c>
      <c r="B39" s="2" t="s">
        <v>473</v>
      </c>
      <c r="C39" s="2" t="s">
        <v>474</v>
      </c>
      <c r="D39">
        <v>42</v>
      </c>
      <c r="E39">
        <v>25</v>
      </c>
      <c r="F39" t="s">
        <v>23</v>
      </c>
      <c r="G39" t="s">
        <v>23</v>
      </c>
      <c r="H39" t="str">
        <f t="shared" si="0"/>
        <v>{38, "Mirror Prison", "Each mirror hums faintly, the glass fogged as though breathing from within.", 42, 25, null, null},</v>
      </c>
    </row>
    <row r="40" spans="1:8" x14ac:dyDescent="0.3">
      <c r="A40" s="2">
        <v>39</v>
      </c>
      <c r="B40" s="2" t="s">
        <v>475</v>
      </c>
      <c r="C40" s="2" t="s">
        <v>476</v>
      </c>
      <c r="D40">
        <v>45</v>
      </c>
      <c r="E40">
        <v>40</v>
      </c>
      <c r="F40" t="s">
        <v>23</v>
      </c>
      <c r="G40">
        <v>23</v>
      </c>
      <c r="H40" t="str">
        <f t="shared" si="0"/>
        <v>{39, "Music Room", "A broken harp and shattered lute rest beneath a collapsed chandelier.", 45, 40, null, 23},</v>
      </c>
    </row>
    <row r="41" spans="1:8" x14ac:dyDescent="0.3">
      <c r="A41" s="2">
        <v>40</v>
      </c>
      <c r="B41" s="2" t="s">
        <v>477</v>
      </c>
      <c r="C41" s="2" t="s">
        <v>478</v>
      </c>
      <c r="D41">
        <v>39</v>
      </c>
      <c r="E41" t="s">
        <v>23</v>
      </c>
      <c r="F41" t="s">
        <v>23</v>
      </c>
      <c r="G41">
        <v>30</v>
      </c>
      <c r="H41" t="str">
        <f t="shared" si="0"/>
        <v>{40, "Nursery", "Dolls stare lifelessly from moldy cribs, their eyes cracked and smiles faded.", 39, null, null, 30},</v>
      </c>
    </row>
    <row r="42" spans="1:8" x14ac:dyDescent="0.3">
      <c r="A42" s="2">
        <v>41</v>
      </c>
      <c r="B42" s="2" t="s">
        <v>479</v>
      </c>
      <c r="C42" s="2" t="s">
        <v>480</v>
      </c>
      <c r="D42" t="s">
        <v>23</v>
      </c>
      <c r="E42">
        <v>52</v>
      </c>
      <c r="F42" t="s">
        <v>23</v>
      </c>
      <c r="G42">
        <v>27</v>
      </c>
      <c r="H42" t="str">
        <f t="shared" si="0"/>
        <v>{41, "Pantry", "Sacks long split open leave trails of dust and rodent droppings across the stone.", null, 52, null, 27},</v>
      </c>
    </row>
    <row r="43" spans="1:8" x14ac:dyDescent="0.3">
      <c r="A43" s="2">
        <v>42</v>
      </c>
      <c r="B43" s="2" t="s">
        <v>481</v>
      </c>
      <c r="C43" s="2" t="s">
        <v>482</v>
      </c>
      <c r="D43" t="s">
        <v>23</v>
      </c>
      <c r="E43">
        <v>38</v>
      </c>
      <c r="F43" t="s">
        <v>23</v>
      </c>
      <c r="G43">
        <v>33</v>
      </c>
      <c r="H43" t="str">
        <f t="shared" si="0"/>
        <v>{42, "Portal Room", "The runes around the archway flicker faintly, yearning for power that no longer flows.", null, 38, null, 33},</v>
      </c>
    </row>
    <row r="44" spans="1:8" x14ac:dyDescent="0.3">
      <c r="A44" s="2">
        <v>43</v>
      </c>
      <c r="B44" s="2" t="s">
        <v>483</v>
      </c>
      <c r="C44" s="2" t="s">
        <v>484</v>
      </c>
      <c r="D44" t="s">
        <v>23</v>
      </c>
      <c r="E44" t="s">
        <v>23</v>
      </c>
      <c r="F44">
        <v>25</v>
      </c>
      <c r="G44">
        <v>15</v>
      </c>
      <c r="H44" t="str">
        <f t="shared" si="0"/>
        <v>{43, "Runestone Chamber", "Stones lie dark and inert, their glyphs worn beyond recognition.", null, null, 25, 15},</v>
      </c>
    </row>
    <row r="45" spans="1:8" x14ac:dyDescent="0.3">
      <c r="A45" s="2">
        <v>44</v>
      </c>
      <c r="B45" s="2" t="s">
        <v>485</v>
      </c>
      <c r="C45" s="2" t="s">
        <v>486</v>
      </c>
      <c r="D45" t="s">
        <v>23</v>
      </c>
      <c r="E45">
        <v>12</v>
      </c>
      <c r="F45" t="s">
        <v>23</v>
      </c>
      <c r="G45">
        <v>35</v>
      </c>
      <c r="H45" t="str">
        <f t="shared" si="0"/>
        <v>{44, "Sanctum of Light", "The stained glass windows are shattered, their once-holy glow now dim and scattered.", null, 12, null, 35},</v>
      </c>
    </row>
    <row r="46" spans="1:8" x14ac:dyDescent="0.3">
      <c r="A46" s="2">
        <v>45</v>
      </c>
      <c r="B46" s="2" t="s">
        <v>487</v>
      </c>
      <c r="C46" s="2" t="s">
        <v>488</v>
      </c>
      <c r="D46" t="s">
        <v>23</v>
      </c>
      <c r="E46">
        <v>39</v>
      </c>
      <c r="F46">
        <v>10</v>
      </c>
      <c r="G46" t="s">
        <v>23</v>
      </c>
      <c r="H46" t="str">
        <f t="shared" si="0"/>
        <v>{45, "Scullery", "A rusted pump and piles of broken dishware mark this servant’s corner.", null, 39, 10, null},</v>
      </c>
    </row>
    <row r="47" spans="1:8" x14ac:dyDescent="0.3">
      <c r="A47" s="2">
        <v>46</v>
      </c>
      <c r="B47" s="2" t="s">
        <v>489</v>
      </c>
      <c r="C47" s="2" t="s">
        <v>490</v>
      </c>
      <c r="D47">
        <v>8</v>
      </c>
      <c r="E47">
        <v>35</v>
      </c>
      <c r="F47" t="s">
        <v>23</v>
      </c>
      <c r="G47">
        <v>7</v>
      </c>
      <c r="H47" t="str">
        <f t="shared" si="0"/>
        <v>{46, "Servants’ Quarters", "Straw mattresses rot atop rusted frames in these forgotten sleeping quarters.", 8, 35, null, 7},</v>
      </c>
    </row>
    <row r="48" spans="1:8" x14ac:dyDescent="0.3">
      <c r="A48" s="2">
        <v>47</v>
      </c>
      <c r="B48" s="2" t="s">
        <v>491</v>
      </c>
      <c r="C48" s="2" t="s">
        <v>492</v>
      </c>
      <c r="D48" t="s">
        <v>23</v>
      </c>
      <c r="E48">
        <v>4</v>
      </c>
      <c r="F48">
        <v>49</v>
      </c>
      <c r="G48">
        <v>60</v>
      </c>
      <c r="H48" t="str">
        <f t="shared" si="0"/>
        <v>{47, "Shadow Sanctum", "Even in daylight, this room remains dim, its corners alive with creeping dread.", null, 4, 49, 60},</v>
      </c>
    </row>
    <row r="49" spans="1:8" x14ac:dyDescent="0.3">
      <c r="A49" s="2">
        <v>48</v>
      </c>
      <c r="B49" s="2" t="s">
        <v>399</v>
      </c>
      <c r="C49" s="2" t="s">
        <v>493</v>
      </c>
      <c r="D49">
        <v>3</v>
      </c>
      <c r="E49">
        <v>60</v>
      </c>
      <c r="F49" t="s">
        <v>23</v>
      </c>
      <c r="G49" t="s">
        <v>23</v>
      </c>
      <c r="H49" t="str">
        <f t="shared" si="0"/>
        <v>{48, "Small, Rundown Shrine", "Time has cracked the idol, but offerings of withered flowers remain at its feet.", 3, 60, null, null},</v>
      </c>
    </row>
    <row r="50" spans="1:8" x14ac:dyDescent="0.3">
      <c r="A50" s="2">
        <v>49</v>
      </c>
      <c r="B50" s="2" t="s">
        <v>494</v>
      </c>
      <c r="C50" s="2" t="s">
        <v>495</v>
      </c>
      <c r="D50">
        <v>17</v>
      </c>
      <c r="E50" t="s">
        <v>23</v>
      </c>
      <c r="F50" t="s">
        <v>23</v>
      </c>
      <c r="G50">
        <v>47</v>
      </c>
      <c r="H50" t="str">
        <f t="shared" si="0"/>
        <v>{49, "Siege Workshop", "Catapult parts lie rusting beneath tarps, as if waiting for a war that never came.", 17, null, null, 47},</v>
      </c>
    </row>
    <row r="51" spans="1:8" x14ac:dyDescent="0.3">
      <c r="A51" s="2">
        <v>50</v>
      </c>
      <c r="B51" s="2" t="s">
        <v>496</v>
      </c>
      <c r="C51" s="2" t="s">
        <v>497</v>
      </c>
      <c r="D51" t="s">
        <v>23</v>
      </c>
      <c r="E51">
        <v>1</v>
      </c>
      <c r="F51" t="s">
        <v>23</v>
      </c>
      <c r="G51">
        <v>4</v>
      </c>
      <c r="H51" t="str">
        <f t="shared" si="0"/>
        <v>{50, "Solar", "Once a cozy retreat, this room is now a sunlit shell filled with dust motes and silence.", null, 1, null, 4},</v>
      </c>
    </row>
    <row r="52" spans="1:8" x14ac:dyDescent="0.3">
      <c r="A52" s="2">
        <v>51</v>
      </c>
      <c r="B52" s="2" t="s">
        <v>498</v>
      </c>
      <c r="C52" s="2" t="s">
        <v>499</v>
      </c>
      <c r="D52" t="s">
        <v>23</v>
      </c>
      <c r="E52">
        <v>56</v>
      </c>
      <c r="F52" t="s">
        <v>23</v>
      </c>
      <c r="G52" t="s">
        <v>23</v>
      </c>
      <c r="H52" t="str">
        <f t="shared" si="0"/>
        <v>{51, "Stables", "The scent of old hay lingers in empty stalls where hooves once thundered.", null, 56, null, null},</v>
      </c>
    </row>
    <row r="53" spans="1:8" x14ac:dyDescent="0.3">
      <c r="A53" s="2">
        <v>52</v>
      </c>
      <c r="B53" s="2" t="s">
        <v>500</v>
      </c>
      <c r="C53" s="2" t="s">
        <v>501</v>
      </c>
      <c r="D53">
        <v>41</v>
      </c>
      <c r="E53">
        <v>21</v>
      </c>
      <c r="F53" t="s">
        <v>23</v>
      </c>
      <c r="G53" t="s">
        <v>23</v>
      </c>
      <c r="H53" t="str">
        <f t="shared" si="0"/>
        <v>{52, "Storerooms", "Barrels and crates sit unopened, their contents long spoiled or pillaged.", 41, 21, null, null},</v>
      </c>
    </row>
    <row r="54" spans="1:8" x14ac:dyDescent="0.3">
      <c r="A54" s="2">
        <v>53</v>
      </c>
      <c r="B54" s="2" t="s">
        <v>502</v>
      </c>
      <c r="C54" s="2" t="s">
        <v>503</v>
      </c>
      <c r="D54">
        <v>32</v>
      </c>
      <c r="E54" t="s">
        <v>23</v>
      </c>
      <c r="F54" t="s">
        <v>23</v>
      </c>
      <c r="G54">
        <v>29</v>
      </c>
      <c r="H54" t="str">
        <f t="shared" si="0"/>
        <v>{53, "Temple of the Ancients", "Time has worn away the carvings, but a weight of reverence still clings to the stones.", 32, null, null, 29},</v>
      </c>
    </row>
    <row r="55" spans="1:8" x14ac:dyDescent="0.3">
      <c r="A55" s="2">
        <v>54</v>
      </c>
      <c r="B55" s="2" t="s">
        <v>504</v>
      </c>
      <c r="C55" s="2" t="s">
        <v>505</v>
      </c>
      <c r="D55">
        <v>16</v>
      </c>
      <c r="E55" t="s">
        <v>23</v>
      </c>
      <c r="F55">
        <v>31</v>
      </c>
      <c r="G55" t="s">
        <v>23</v>
      </c>
      <c r="H55" t="str">
        <f t="shared" si="0"/>
        <v>{54, "Amphitheater", "Crumbling steps surround a weed-choked stage where no voice has echoed in years.", 16, null, 31, null},</v>
      </c>
    </row>
    <row r="56" spans="1:8" x14ac:dyDescent="0.3">
      <c r="A56" s="2">
        <v>55</v>
      </c>
      <c r="B56" s="2" t="s">
        <v>506</v>
      </c>
      <c r="C56" s="2" t="s">
        <v>507</v>
      </c>
      <c r="D56" t="s">
        <v>23</v>
      </c>
      <c r="E56">
        <v>61</v>
      </c>
      <c r="F56" t="s">
        <v>23</v>
      </c>
      <c r="G56" t="s">
        <v>23</v>
      </c>
      <c r="H56" t="str">
        <f t="shared" si="0"/>
        <v>{55, "Torture Chamber", "Chains still hang from the walls, and a stained table sits center-stage in silence.", null, 61, null, null},</v>
      </c>
    </row>
    <row r="57" spans="1:8" x14ac:dyDescent="0.3">
      <c r="A57" s="2">
        <v>56</v>
      </c>
      <c r="B57" s="2" t="s">
        <v>508</v>
      </c>
      <c r="C57" s="2" t="s">
        <v>509</v>
      </c>
      <c r="D57">
        <v>51</v>
      </c>
      <c r="E57">
        <v>13</v>
      </c>
      <c r="F57" t="s">
        <v>23</v>
      </c>
      <c r="G57">
        <v>8</v>
      </c>
      <c r="H57" t="str">
        <f t="shared" si="0"/>
        <v>{56, "Treasury", "Broken lockboxes lie looted and overturned, their treasures long since stolen.", 51, 13, null, 8},</v>
      </c>
    </row>
    <row r="58" spans="1:8" x14ac:dyDescent="0.3">
      <c r="A58" s="2">
        <v>57</v>
      </c>
      <c r="B58" s="2" t="s">
        <v>510</v>
      </c>
      <c r="C58" s="2" t="s">
        <v>511</v>
      </c>
      <c r="D58">
        <v>7</v>
      </c>
      <c r="E58" t="s">
        <v>23</v>
      </c>
      <c r="F58" t="s">
        <v>23</v>
      </c>
      <c r="G58">
        <v>16</v>
      </c>
      <c r="H58" t="str">
        <f t="shared" si="0"/>
        <v>{57, "Vault", "The iron door is ajar, its interior picked clean or hiding one last secret.", 7, null, null, 16},</v>
      </c>
    </row>
    <row r="59" spans="1:8" x14ac:dyDescent="0.3">
      <c r="A59" s="2">
        <v>58</v>
      </c>
      <c r="B59" s="2" t="s">
        <v>512</v>
      </c>
      <c r="C59" s="2" t="s">
        <v>513</v>
      </c>
      <c r="D59" t="s">
        <v>23</v>
      </c>
      <c r="E59" t="s">
        <v>23</v>
      </c>
      <c r="F59">
        <v>17</v>
      </c>
      <c r="G59" t="s">
        <v>23</v>
      </c>
      <c r="H59" t="str">
        <f t="shared" si="0"/>
        <v>{58, "Vault of Secrets", "Whispering winds circle this sealed chamber, as if guarding truths better left buried.", null, null, 17, null},</v>
      </c>
    </row>
    <row r="60" spans="1:8" x14ac:dyDescent="0.3">
      <c r="A60" s="2">
        <v>59</v>
      </c>
      <c r="B60" s="2" t="s">
        <v>514</v>
      </c>
      <c r="C60" s="2" t="s">
        <v>515</v>
      </c>
      <c r="D60">
        <v>20</v>
      </c>
      <c r="E60" t="s">
        <v>23</v>
      </c>
      <c r="F60">
        <v>11</v>
      </c>
      <c r="G60" t="s">
        <v>23</v>
      </c>
      <c r="H60" t="str">
        <f t="shared" si="0"/>
        <v>{59, "War Room", "A strategy table lies overturned, figurines scattered like the bones of fallen kings.", 20, null, 11, null},</v>
      </c>
    </row>
    <row r="61" spans="1:8" x14ac:dyDescent="0.3">
      <c r="A61" s="2">
        <v>60</v>
      </c>
      <c r="B61" s="2" t="s">
        <v>516</v>
      </c>
      <c r="C61" s="2" t="s">
        <v>517</v>
      </c>
      <c r="D61">
        <v>48</v>
      </c>
      <c r="E61">
        <v>20</v>
      </c>
      <c r="F61">
        <v>47</v>
      </c>
      <c r="G61" t="s">
        <v>23</v>
      </c>
      <c r="H61" t="str">
        <f t="shared" si="0"/>
        <v>{60, "Watchtower", "From the shattered windows, the lands below look just as desolate.", 48, 20, 47, null},</v>
      </c>
    </row>
    <row r="62" spans="1:8" x14ac:dyDescent="0.3">
      <c r="A62" s="2">
        <v>61</v>
      </c>
      <c r="B62" s="2" t="s">
        <v>518</v>
      </c>
      <c r="C62" s="2" t="s">
        <v>519</v>
      </c>
      <c r="D62">
        <v>55</v>
      </c>
      <c r="E62" t="s">
        <v>23</v>
      </c>
      <c r="F62">
        <v>34</v>
      </c>
      <c r="G62" t="s">
        <v>23</v>
      </c>
      <c r="H62" t="str">
        <f t="shared" si="0"/>
        <v>{61, "Weather Room", "The air is still charged here, and strange wind patterns rustle parchments on the floor.", 55, null, 34, null},</v>
      </c>
    </row>
    <row r="63" spans="1:8" x14ac:dyDescent="0.3">
      <c r="A63" s="2">
        <v>62</v>
      </c>
      <c r="B63" s="2" t="s">
        <v>520</v>
      </c>
      <c r="C63" s="2" t="s">
        <v>521</v>
      </c>
      <c r="D63" t="s">
        <v>23</v>
      </c>
      <c r="E63" t="s">
        <v>23</v>
      </c>
      <c r="F63">
        <v>24</v>
      </c>
      <c r="G63" t="s">
        <v>23</v>
      </c>
      <c r="H63" t="str">
        <f t="shared" si="0"/>
        <v>{62, "Wizard's Tower", "Books float in midair or lie in ash heaps—residue of a spell gone horribly wrong.", null, null, 24, null},</v>
      </c>
    </row>
    <row r="64" spans="1:8" x14ac:dyDescent="0.3">
      <c r="A64" s="2">
        <v>63</v>
      </c>
      <c r="B64" s="2" t="s">
        <v>522</v>
      </c>
      <c r="C64" s="2" t="s">
        <v>523</v>
      </c>
      <c r="D64" t="s">
        <v>23</v>
      </c>
      <c r="E64">
        <v>9</v>
      </c>
      <c r="F64" t="s">
        <v>23</v>
      </c>
      <c r="G64">
        <v>32</v>
      </c>
      <c r="H64" t="str">
        <f t="shared" si="0"/>
        <v>{63, "Workshop", "Tools hang untouched on rusted hooks, each one a memory of the craftsman who left.", null, 9, null, 32},</v>
      </c>
    </row>
    <row r="65" spans="1:8" x14ac:dyDescent="0.3">
      <c r="A65" s="2">
        <v>64</v>
      </c>
      <c r="B65" s="2" t="s">
        <v>398</v>
      </c>
      <c r="C65" s="2" t="s">
        <v>524</v>
      </c>
      <c r="D65" t="s">
        <v>23</v>
      </c>
      <c r="E65" t="s">
        <v>23</v>
      </c>
      <c r="F65">
        <v>26</v>
      </c>
      <c r="G65" t="s">
        <v>23</v>
      </c>
      <c r="H65" t="str">
        <f t="shared" si="0"/>
        <v>{64, "Greenhouse", "Overgrowth has claimed every inch, broken glass letting in weeds and wildflowers alike.", null, null, 26, null},</v>
      </c>
    </row>
    <row r="67" spans="1:8" x14ac:dyDescent="0.3">
      <c r="A67" t="s">
        <v>525</v>
      </c>
    </row>
    <row r="68" spans="1:8" x14ac:dyDescent="0.3">
      <c r="A68" t="s">
        <v>526</v>
      </c>
    </row>
    <row r="69" spans="1:8" x14ac:dyDescent="0.3">
      <c r="A69" t="s">
        <v>527</v>
      </c>
    </row>
    <row r="70" spans="1:8" x14ac:dyDescent="0.3">
      <c r="A70" t="s">
        <v>528</v>
      </c>
    </row>
    <row r="71" spans="1:8" x14ac:dyDescent="0.3">
      <c r="A71" t="s">
        <v>529</v>
      </c>
    </row>
    <row r="72" spans="1:8" x14ac:dyDescent="0.3">
      <c r="A72" t="s">
        <v>530</v>
      </c>
    </row>
    <row r="73" spans="1:8" x14ac:dyDescent="0.3">
      <c r="A73" t="s">
        <v>531</v>
      </c>
    </row>
    <row r="74" spans="1:8" x14ac:dyDescent="0.3">
      <c r="A74" t="s">
        <v>532</v>
      </c>
    </row>
    <row r="75" spans="1:8" x14ac:dyDescent="0.3">
      <c r="A75" t="s">
        <v>533</v>
      </c>
    </row>
    <row r="76" spans="1:8" x14ac:dyDescent="0.3">
      <c r="A76" t="s">
        <v>534</v>
      </c>
    </row>
    <row r="77" spans="1:8" x14ac:dyDescent="0.3">
      <c r="A77" t="s">
        <v>535</v>
      </c>
    </row>
    <row r="78" spans="1:8" x14ac:dyDescent="0.3">
      <c r="A78" t="s">
        <v>536</v>
      </c>
    </row>
    <row r="79" spans="1:8" x14ac:dyDescent="0.3">
      <c r="A79" t="s">
        <v>537</v>
      </c>
    </row>
    <row r="80" spans="1:8" x14ac:dyDescent="0.3">
      <c r="A80" t="s">
        <v>538</v>
      </c>
    </row>
    <row r="81" spans="1:1" x14ac:dyDescent="0.3">
      <c r="A81" t="s">
        <v>539</v>
      </c>
    </row>
    <row r="82" spans="1:1" x14ac:dyDescent="0.3">
      <c r="A82" t="s">
        <v>540</v>
      </c>
    </row>
    <row r="83" spans="1:1" x14ac:dyDescent="0.3">
      <c r="A83" t="s">
        <v>541</v>
      </c>
    </row>
    <row r="84" spans="1:1" x14ac:dyDescent="0.3">
      <c r="A84" t="s">
        <v>542</v>
      </c>
    </row>
    <row r="85" spans="1:1" x14ac:dyDescent="0.3">
      <c r="A85" t="s">
        <v>543</v>
      </c>
    </row>
    <row r="86" spans="1:1" x14ac:dyDescent="0.3">
      <c r="A86" t="s">
        <v>544</v>
      </c>
    </row>
    <row r="87" spans="1:1" x14ac:dyDescent="0.3">
      <c r="A87" t="s">
        <v>545</v>
      </c>
    </row>
    <row r="88" spans="1:1" x14ac:dyDescent="0.3">
      <c r="A88" t="s">
        <v>546</v>
      </c>
    </row>
    <row r="89" spans="1:1" x14ac:dyDescent="0.3">
      <c r="A89" t="s">
        <v>547</v>
      </c>
    </row>
    <row r="90" spans="1:1" x14ac:dyDescent="0.3">
      <c r="A90" t="s">
        <v>548</v>
      </c>
    </row>
    <row r="91" spans="1:1" x14ac:dyDescent="0.3">
      <c r="A91" t="s">
        <v>549</v>
      </c>
    </row>
    <row r="92" spans="1:1" x14ac:dyDescent="0.3">
      <c r="A92" t="s">
        <v>550</v>
      </c>
    </row>
    <row r="93" spans="1:1" x14ac:dyDescent="0.3">
      <c r="A93" t="s">
        <v>551</v>
      </c>
    </row>
    <row r="94" spans="1:1" x14ac:dyDescent="0.3">
      <c r="A94" t="s">
        <v>552</v>
      </c>
    </row>
    <row r="95" spans="1:1" x14ac:dyDescent="0.3">
      <c r="A95" t="s">
        <v>553</v>
      </c>
    </row>
    <row r="96" spans="1:1" x14ac:dyDescent="0.3">
      <c r="A96" t="s">
        <v>554</v>
      </c>
    </row>
    <row r="97" spans="1:1" x14ac:dyDescent="0.3">
      <c r="A97" t="s">
        <v>555</v>
      </c>
    </row>
    <row r="98" spans="1:1" x14ac:dyDescent="0.3">
      <c r="A98" t="s">
        <v>556</v>
      </c>
    </row>
    <row r="99" spans="1:1" x14ac:dyDescent="0.3">
      <c r="A99" t="s">
        <v>557</v>
      </c>
    </row>
    <row r="100" spans="1:1" x14ac:dyDescent="0.3">
      <c r="A100" t="s">
        <v>558</v>
      </c>
    </row>
    <row r="101" spans="1:1" x14ac:dyDescent="0.3">
      <c r="A101" t="s">
        <v>559</v>
      </c>
    </row>
    <row r="102" spans="1:1" x14ac:dyDescent="0.3">
      <c r="A102" t="s">
        <v>560</v>
      </c>
    </row>
    <row r="103" spans="1:1" x14ac:dyDescent="0.3">
      <c r="A103" t="s">
        <v>561</v>
      </c>
    </row>
    <row r="104" spans="1:1" x14ac:dyDescent="0.3">
      <c r="A104" t="s">
        <v>562</v>
      </c>
    </row>
    <row r="105" spans="1:1" x14ac:dyDescent="0.3">
      <c r="A105" t="s">
        <v>563</v>
      </c>
    </row>
    <row r="106" spans="1:1" x14ac:dyDescent="0.3">
      <c r="A106" t="s">
        <v>564</v>
      </c>
    </row>
    <row r="107" spans="1:1" x14ac:dyDescent="0.3">
      <c r="A107" t="s">
        <v>565</v>
      </c>
    </row>
    <row r="108" spans="1:1" x14ac:dyDescent="0.3">
      <c r="A108" t="s">
        <v>566</v>
      </c>
    </row>
    <row r="109" spans="1:1" x14ac:dyDescent="0.3">
      <c r="A109" t="s">
        <v>567</v>
      </c>
    </row>
    <row r="110" spans="1:1" x14ac:dyDescent="0.3">
      <c r="A110" t="s">
        <v>568</v>
      </c>
    </row>
    <row r="111" spans="1:1" x14ac:dyDescent="0.3">
      <c r="A111" t="s">
        <v>569</v>
      </c>
    </row>
    <row r="112" spans="1:1" x14ac:dyDescent="0.3">
      <c r="A112" t="s">
        <v>570</v>
      </c>
    </row>
    <row r="113" spans="1:1" x14ac:dyDescent="0.3">
      <c r="A113" t="s">
        <v>571</v>
      </c>
    </row>
    <row r="114" spans="1:1" x14ac:dyDescent="0.3">
      <c r="A114" t="s">
        <v>572</v>
      </c>
    </row>
    <row r="115" spans="1:1" x14ac:dyDescent="0.3">
      <c r="A115" t="s">
        <v>573</v>
      </c>
    </row>
    <row r="116" spans="1:1" x14ac:dyDescent="0.3">
      <c r="A116" t="s">
        <v>574</v>
      </c>
    </row>
    <row r="117" spans="1:1" x14ac:dyDescent="0.3">
      <c r="A117" t="s">
        <v>575</v>
      </c>
    </row>
    <row r="118" spans="1:1" x14ac:dyDescent="0.3">
      <c r="A118" t="s">
        <v>576</v>
      </c>
    </row>
    <row r="119" spans="1:1" x14ac:dyDescent="0.3">
      <c r="A119" t="s">
        <v>577</v>
      </c>
    </row>
    <row r="120" spans="1:1" x14ac:dyDescent="0.3">
      <c r="A120" t="s">
        <v>578</v>
      </c>
    </row>
    <row r="121" spans="1:1" x14ac:dyDescent="0.3">
      <c r="A121" t="s">
        <v>579</v>
      </c>
    </row>
    <row r="122" spans="1:1" x14ac:dyDescent="0.3">
      <c r="A122" t="s">
        <v>580</v>
      </c>
    </row>
    <row r="123" spans="1:1" x14ac:dyDescent="0.3">
      <c r="A123" t="s">
        <v>581</v>
      </c>
    </row>
    <row r="124" spans="1:1" x14ac:dyDescent="0.3">
      <c r="A124" t="s">
        <v>582</v>
      </c>
    </row>
    <row r="125" spans="1:1" x14ac:dyDescent="0.3">
      <c r="A125" t="s">
        <v>583</v>
      </c>
    </row>
    <row r="126" spans="1:1" x14ac:dyDescent="0.3">
      <c r="A126" t="s">
        <v>584</v>
      </c>
    </row>
    <row r="127" spans="1:1" x14ac:dyDescent="0.3">
      <c r="A127" t="s">
        <v>585</v>
      </c>
    </row>
    <row r="128" spans="1:1" x14ac:dyDescent="0.3">
      <c r="A128" t="s">
        <v>586</v>
      </c>
    </row>
    <row r="129" spans="1:1" x14ac:dyDescent="0.3">
      <c r="A129" t="s">
        <v>587</v>
      </c>
    </row>
    <row r="130" spans="1:1" x14ac:dyDescent="0.3">
      <c r="A130" t="s">
        <v>588</v>
      </c>
    </row>
  </sheetData>
  <autoFilter ref="A1:G112" xr:uid="{7C86273C-1B50-4DEC-ACDF-C2103B98E180}">
    <sortState xmlns:xlrd2="http://schemas.microsoft.com/office/spreadsheetml/2017/richdata2" ref="A2:G11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Items</vt:lpstr>
      <vt:lpstr>Skills</vt:lpstr>
      <vt:lpstr>Sheet1</vt:lpstr>
      <vt:lpstr>Rooms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Emmily Lusz</dc:creator>
  <cp:lastModifiedBy>Emmily Lusz</cp:lastModifiedBy>
  <dcterms:created xsi:type="dcterms:W3CDTF">2025-05-04T15:48:25Z</dcterms:created>
  <dcterms:modified xsi:type="dcterms:W3CDTF">2025-05-15T15:04:57Z</dcterms:modified>
</cp:coreProperties>
</file>