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rago\source\repos\spring25-net-db-final\Data\"/>
    </mc:Choice>
  </mc:AlternateContent>
  <xr:revisionPtr revIDLastSave="0" documentId="13_ncr:1_{B234C56A-BAE3-4D35-BF9A-461FE55CA8BB}" xr6:coauthVersionLast="47" xr6:coauthVersionMax="47" xr10:uidLastSave="{00000000-0000-0000-0000-000000000000}"/>
  <bookViews>
    <workbookView xWindow="5544" yWindow="0" windowWidth="17496" windowHeight="12360" activeTab="2" xr2:uid="{27093918-5284-4051-9B0D-D9158BCB7D0F}"/>
  </bookViews>
  <sheets>
    <sheet name="Items" sheetId="1" r:id="rId1"/>
    <sheet name="Skills" sheetId="3" r:id="rId2"/>
    <sheet name="Rooms" sheetId="4" r:id="rId3"/>
  </sheets>
  <definedNames>
    <definedName name="_xlnm._FilterDatabase" localSheetId="0" hidden="1">Items!$A$1:$O$1</definedName>
    <definedName name="_xlnm._FilterDatabase" localSheetId="2" hidden="1">Rooms!$A$1:$G$112</definedName>
    <definedName name="_xlnm._FilterDatabase" localSheetId="1" hidden="1">Skills!$A$1:$O$330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2" i="3"/>
  <c r="P1" i="3"/>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18" i="1"/>
  <c r="P168" i="1"/>
  <c r="P169" i="1"/>
  <c r="P170" i="1"/>
  <c r="P171" i="1"/>
  <c r="P172" i="1"/>
  <c r="P173" i="1"/>
  <c r="P174" i="1"/>
  <c r="P175" i="1"/>
  <c r="P176" i="1"/>
  <c r="P177" i="1"/>
  <c r="P178" i="1"/>
  <c r="P179" i="1"/>
  <c r="D159" i="1"/>
  <c r="D160" i="1"/>
  <c r="D161" i="1"/>
  <c r="D162" i="1"/>
  <c r="D163" i="1"/>
  <c r="D164" i="1"/>
  <c r="D165" i="1"/>
  <c r="D166" i="1"/>
  <c r="D167" i="1"/>
  <c r="D158" i="1"/>
  <c r="D149" i="1"/>
  <c r="D150" i="1"/>
  <c r="D151" i="1"/>
  <c r="D152" i="1"/>
  <c r="D153" i="1"/>
  <c r="D154" i="1"/>
  <c r="D155" i="1"/>
  <c r="D156" i="1"/>
  <c r="D157" i="1"/>
  <c r="D148" i="1"/>
  <c r="D139" i="1"/>
  <c r="D140" i="1"/>
  <c r="D141" i="1"/>
  <c r="D142" i="1"/>
  <c r="D143" i="1"/>
  <c r="D144" i="1"/>
  <c r="D145" i="1"/>
  <c r="D146" i="1"/>
  <c r="D147" i="1"/>
  <c r="D138" i="1"/>
  <c r="P138" i="1" s="1"/>
  <c r="D129" i="1"/>
  <c r="D130" i="1"/>
  <c r="D131" i="1"/>
  <c r="D132" i="1"/>
  <c r="D133" i="1"/>
  <c r="D134" i="1"/>
  <c r="D135" i="1"/>
  <c r="D136" i="1"/>
  <c r="D128" i="1"/>
  <c r="D119" i="1"/>
  <c r="D120" i="1"/>
  <c r="D121" i="1"/>
  <c r="D122" i="1"/>
  <c r="D123" i="1"/>
  <c r="D124" i="1"/>
  <c r="D125" i="1"/>
  <c r="D126" i="1"/>
  <c r="D127" i="1"/>
  <c r="D118" i="1"/>
  <c r="D137" i="1"/>
  <c r="D3" i="1"/>
  <c r="P3" i="1" s="1"/>
  <c r="D4" i="1"/>
  <c r="P4" i="1" s="1"/>
  <c r="D5" i="1"/>
  <c r="P5" i="1" s="1"/>
  <c r="D6" i="1"/>
  <c r="P6" i="1" s="1"/>
  <c r="D7" i="1"/>
  <c r="P7" i="1" s="1"/>
  <c r="D8" i="1"/>
  <c r="P8" i="1" s="1"/>
  <c r="D9" i="1"/>
  <c r="P9" i="1" s="1"/>
  <c r="D2" i="1"/>
  <c r="P2" i="1" s="1"/>
  <c r="K111" i="1"/>
  <c r="L111" i="1" s="1"/>
  <c r="K112" i="1"/>
  <c r="L112" i="1" s="1"/>
  <c r="K113" i="1"/>
  <c r="L113" i="1" s="1"/>
  <c r="K114" i="1"/>
  <c r="L114" i="1" s="1"/>
  <c r="K115" i="1"/>
  <c r="L115" i="1" s="1"/>
  <c r="K116" i="1"/>
  <c r="L116" i="1" s="1"/>
  <c r="K117" i="1"/>
  <c r="L117" i="1" s="1"/>
  <c r="K110" i="1"/>
  <c r="L110" i="1" s="1"/>
  <c r="K103" i="1"/>
  <c r="L103" i="1" s="1"/>
  <c r="K104" i="1"/>
  <c r="L104" i="1" s="1"/>
  <c r="K105" i="1"/>
  <c r="L105" i="1" s="1"/>
  <c r="K106" i="1"/>
  <c r="L106" i="1" s="1"/>
  <c r="K107" i="1"/>
  <c r="L107" i="1" s="1"/>
  <c r="K108" i="1"/>
  <c r="L108" i="1" s="1"/>
  <c r="K109" i="1"/>
  <c r="L109" i="1" s="1"/>
  <c r="K102" i="1"/>
  <c r="L102" i="1" s="1"/>
  <c r="K95" i="1"/>
  <c r="L95" i="1" s="1"/>
  <c r="K96" i="1"/>
  <c r="L96" i="1" s="1"/>
  <c r="K97" i="1"/>
  <c r="L97" i="1" s="1"/>
  <c r="K98" i="1"/>
  <c r="L98" i="1" s="1"/>
  <c r="K99" i="1"/>
  <c r="L99" i="1" s="1"/>
  <c r="K100" i="1"/>
  <c r="L100" i="1" s="1"/>
  <c r="K101" i="1"/>
  <c r="L101" i="1" s="1"/>
  <c r="K94" i="1"/>
  <c r="L94" i="1" s="1"/>
  <c r="K93" i="1"/>
  <c r="L93" i="1" s="1"/>
  <c r="K87" i="1"/>
  <c r="L87" i="1" s="1"/>
  <c r="K88" i="1"/>
  <c r="L88" i="1" s="1"/>
  <c r="K89" i="1"/>
  <c r="L89" i="1" s="1"/>
  <c r="K90" i="1"/>
  <c r="L90" i="1" s="1"/>
  <c r="K91" i="1"/>
  <c r="L91" i="1" s="1"/>
  <c r="K92" i="1"/>
  <c r="L92" i="1" s="1"/>
  <c r="K86" i="1"/>
  <c r="L86" i="1" s="1"/>
  <c r="K79" i="1"/>
  <c r="L79" i="1" s="1"/>
  <c r="K80" i="1"/>
  <c r="L80" i="1" s="1"/>
  <c r="K81" i="1"/>
  <c r="L81" i="1" s="1"/>
  <c r="K82" i="1"/>
  <c r="L82" i="1" s="1"/>
  <c r="K83" i="1"/>
  <c r="L83" i="1" s="1"/>
  <c r="K84" i="1"/>
  <c r="L84" i="1" s="1"/>
  <c r="K85" i="1"/>
  <c r="L85" i="1" s="1"/>
  <c r="K78" i="1"/>
  <c r="L78" i="1" s="1"/>
  <c r="F79" i="1"/>
  <c r="F80" i="1"/>
  <c r="F81" i="1"/>
  <c r="F82" i="1"/>
  <c r="F83" i="1"/>
  <c r="F84" i="1"/>
  <c r="F85" i="1"/>
  <c r="F78" i="1"/>
  <c r="F111" i="1"/>
  <c r="F112" i="1"/>
  <c r="F113" i="1"/>
  <c r="F114" i="1"/>
  <c r="F115" i="1"/>
  <c r="F116" i="1"/>
  <c r="F117" i="1"/>
  <c r="F110" i="1"/>
  <c r="F103" i="1"/>
  <c r="F104" i="1"/>
  <c r="F105" i="1"/>
  <c r="F106" i="1"/>
  <c r="F107" i="1"/>
  <c r="F108" i="1"/>
  <c r="F109" i="1"/>
  <c r="F102" i="1"/>
  <c r="F95" i="1"/>
  <c r="F96" i="1"/>
  <c r="F97" i="1"/>
  <c r="F98" i="1"/>
  <c r="F99" i="1"/>
  <c r="F100" i="1"/>
  <c r="F101" i="1"/>
  <c r="F94" i="1"/>
  <c r="F87" i="1"/>
  <c r="F88" i="1"/>
  <c r="F89" i="1"/>
  <c r="F90" i="1"/>
  <c r="F91" i="1"/>
  <c r="F92" i="1"/>
  <c r="F93" i="1"/>
  <c r="F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86" i="1"/>
  <c r="I44" i="1"/>
  <c r="D44" i="1" s="1"/>
  <c r="I62" i="1"/>
  <c r="D62" i="1" s="1"/>
  <c r="I63" i="1"/>
  <c r="D63" i="1" s="1"/>
  <c r="I64" i="1"/>
  <c r="D64" i="1" s="1"/>
  <c r="I65" i="1"/>
  <c r="D65" i="1" s="1"/>
  <c r="I66" i="1"/>
  <c r="D66" i="1" s="1"/>
  <c r="I67" i="1"/>
  <c r="D67" i="1" s="1"/>
  <c r="I68" i="1"/>
  <c r="D68" i="1" s="1"/>
  <c r="I69" i="1"/>
  <c r="D69" i="1" s="1"/>
  <c r="I70" i="1"/>
  <c r="D70" i="1" s="1"/>
  <c r="I71" i="1"/>
  <c r="D71" i="1" s="1"/>
  <c r="I72" i="1"/>
  <c r="D72" i="1" s="1"/>
  <c r="I73" i="1"/>
  <c r="D73" i="1" s="1"/>
  <c r="I74" i="1"/>
  <c r="D74" i="1" s="1"/>
  <c r="I75" i="1"/>
  <c r="D75" i="1" s="1"/>
  <c r="I76" i="1"/>
  <c r="D76" i="1" s="1"/>
  <c r="I77" i="1"/>
  <c r="D77" i="1" s="1"/>
  <c r="I61" i="1"/>
  <c r="D61" i="1" s="1"/>
  <c r="I46" i="1"/>
  <c r="D46" i="1" s="1"/>
  <c r="I47" i="1"/>
  <c r="D47" i="1" s="1"/>
  <c r="I48" i="1"/>
  <c r="D48" i="1" s="1"/>
  <c r="I49" i="1"/>
  <c r="D49" i="1" s="1"/>
  <c r="I50" i="1"/>
  <c r="D50" i="1" s="1"/>
  <c r="I51" i="1"/>
  <c r="D51" i="1" s="1"/>
  <c r="I52" i="1"/>
  <c r="D52" i="1" s="1"/>
  <c r="I53" i="1"/>
  <c r="D53" i="1" s="1"/>
  <c r="I54" i="1"/>
  <c r="D54" i="1" s="1"/>
  <c r="I55" i="1"/>
  <c r="D55" i="1" s="1"/>
  <c r="I56" i="1"/>
  <c r="D56" i="1" s="1"/>
  <c r="I57" i="1"/>
  <c r="D57" i="1" s="1"/>
  <c r="I58" i="1"/>
  <c r="D58" i="1" s="1"/>
  <c r="I59" i="1"/>
  <c r="D59" i="1" s="1"/>
  <c r="I60" i="1"/>
  <c r="D60" i="1" s="1"/>
  <c r="I45" i="1"/>
  <c r="D45" i="1" s="1"/>
  <c r="I28" i="1"/>
  <c r="D28" i="1" s="1"/>
  <c r="I29" i="1"/>
  <c r="D29" i="1" s="1"/>
  <c r="I30" i="1"/>
  <c r="D30" i="1" s="1"/>
  <c r="I31" i="1"/>
  <c r="D31" i="1" s="1"/>
  <c r="I32" i="1"/>
  <c r="D32" i="1" s="1"/>
  <c r="I33" i="1"/>
  <c r="D33" i="1" s="1"/>
  <c r="I34" i="1"/>
  <c r="D34" i="1" s="1"/>
  <c r="I35" i="1"/>
  <c r="D35" i="1" s="1"/>
  <c r="I36" i="1"/>
  <c r="D36" i="1" s="1"/>
  <c r="I37" i="1"/>
  <c r="D37" i="1" s="1"/>
  <c r="I38" i="1"/>
  <c r="D38" i="1" s="1"/>
  <c r="I39" i="1"/>
  <c r="D39" i="1" s="1"/>
  <c r="I40" i="1"/>
  <c r="D40" i="1" s="1"/>
  <c r="I41" i="1"/>
  <c r="D41" i="1" s="1"/>
  <c r="I42" i="1"/>
  <c r="D42" i="1" s="1"/>
  <c r="I43" i="1"/>
  <c r="D43" i="1" s="1"/>
  <c r="I27" i="1"/>
  <c r="D27" i="1" s="1"/>
  <c r="I11" i="1"/>
  <c r="D11" i="1" s="1"/>
  <c r="I12" i="1"/>
  <c r="D12" i="1" s="1"/>
  <c r="I13" i="1"/>
  <c r="D13" i="1" s="1"/>
  <c r="I14" i="1"/>
  <c r="D14" i="1" s="1"/>
  <c r="I15" i="1"/>
  <c r="D15" i="1" s="1"/>
  <c r="I16" i="1"/>
  <c r="D16" i="1" s="1"/>
  <c r="I17" i="1"/>
  <c r="D17" i="1" s="1"/>
  <c r="I18" i="1"/>
  <c r="D18" i="1" s="1"/>
  <c r="I19" i="1"/>
  <c r="D19" i="1" s="1"/>
  <c r="I20" i="1"/>
  <c r="D20" i="1" s="1"/>
  <c r="I21" i="1"/>
  <c r="D21" i="1" s="1"/>
  <c r="I22" i="1"/>
  <c r="D22" i="1" s="1"/>
  <c r="I23" i="1"/>
  <c r="D23" i="1" s="1"/>
  <c r="I24" i="1"/>
  <c r="D24" i="1" s="1"/>
  <c r="I25" i="1"/>
  <c r="D25" i="1" s="1"/>
  <c r="I26" i="1"/>
  <c r="D26" i="1" s="1"/>
  <c r="I10" i="1"/>
  <c r="D10" i="1" s="1"/>
  <c r="F62" i="1"/>
  <c r="F63" i="1"/>
  <c r="F64" i="1"/>
  <c r="F65" i="1"/>
  <c r="F66" i="1"/>
  <c r="F67" i="1"/>
  <c r="F68" i="1"/>
  <c r="F69" i="1"/>
  <c r="F70" i="1"/>
  <c r="F71" i="1"/>
  <c r="F72" i="1"/>
  <c r="F73" i="1"/>
  <c r="F74" i="1"/>
  <c r="F75" i="1"/>
  <c r="F76" i="1"/>
  <c r="F77" i="1"/>
  <c r="F61" i="1"/>
  <c r="F45" i="1"/>
  <c r="F46" i="1"/>
  <c r="F47" i="1"/>
  <c r="F48" i="1"/>
  <c r="F49" i="1"/>
  <c r="F50" i="1"/>
  <c r="F51" i="1"/>
  <c r="F52" i="1"/>
  <c r="F53" i="1"/>
  <c r="F54" i="1"/>
  <c r="F55" i="1"/>
  <c r="F56" i="1"/>
  <c r="F57" i="1"/>
  <c r="F58" i="1"/>
  <c r="F59" i="1"/>
  <c r="F60" i="1"/>
  <c r="F44" i="1"/>
  <c r="F28" i="1"/>
  <c r="F29" i="1"/>
  <c r="F30" i="1"/>
  <c r="F31" i="1"/>
  <c r="F32" i="1"/>
  <c r="F33" i="1"/>
  <c r="F34" i="1"/>
  <c r="F35" i="1"/>
  <c r="F36" i="1"/>
  <c r="F37" i="1"/>
  <c r="F38" i="1"/>
  <c r="F39" i="1"/>
  <c r="F40" i="1"/>
  <c r="F41" i="1"/>
  <c r="F42" i="1"/>
  <c r="F43" i="1"/>
  <c r="F27" i="1"/>
  <c r="F11" i="1"/>
  <c r="F12" i="1"/>
  <c r="F13" i="1"/>
  <c r="F14" i="1"/>
  <c r="F15" i="1"/>
  <c r="F16" i="1"/>
  <c r="F17" i="1"/>
  <c r="F18" i="1"/>
  <c r="F19" i="1"/>
  <c r="F20" i="1"/>
  <c r="F21" i="1"/>
  <c r="F22" i="1"/>
  <c r="F23" i="1"/>
  <c r="F24" i="1"/>
  <c r="F25" i="1"/>
  <c r="F26" i="1"/>
  <c r="F10" i="1"/>
  <c r="P121" i="1" l="1"/>
  <c r="P158" i="1"/>
  <c r="P129" i="1"/>
  <c r="P137" i="1"/>
  <c r="P153" i="1"/>
  <c r="P145" i="1"/>
  <c r="P119" i="1"/>
  <c r="P127" i="1"/>
  <c r="P161" i="1"/>
  <c r="P132" i="1"/>
  <c r="P156" i="1"/>
  <c r="P148" i="1"/>
  <c r="P144" i="1"/>
  <c r="P160" i="1"/>
  <c r="P128" i="1"/>
  <c r="P136" i="1"/>
  <c r="P143" i="1"/>
  <c r="P167" i="1"/>
  <c r="P159" i="1"/>
  <c r="P135" i="1"/>
  <c r="P151" i="1"/>
  <c r="P118" i="1"/>
  <c r="P120" i="1"/>
  <c r="P140" i="1"/>
  <c r="P152" i="1"/>
  <c r="P164" i="1"/>
  <c r="P124" i="1"/>
  <c r="P131" i="1"/>
  <c r="P155" i="1"/>
  <c r="P130" i="1"/>
  <c r="P154" i="1"/>
  <c r="P147" i="1"/>
  <c r="P139" i="1"/>
  <c r="P163" i="1"/>
  <c r="P123" i="1"/>
  <c r="P146" i="1"/>
  <c r="P162" i="1"/>
  <c r="P122" i="1"/>
  <c r="P74" i="1"/>
  <c r="P66" i="1"/>
  <c r="P142" i="1"/>
  <c r="P166" i="1"/>
  <c r="P126" i="1"/>
  <c r="P141" i="1"/>
  <c r="P165" i="1"/>
  <c r="P125" i="1"/>
  <c r="P134" i="1"/>
  <c r="P150" i="1"/>
  <c r="P133" i="1"/>
  <c r="P157" i="1"/>
  <c r="P149" i="1"/>
  <c r="P26" i="1"/>
  <c r="P18" i="1"/>
  <c r="P27" i="1"/>
  <c r="P36" i="1"/>
  <c r="P28" i="1"/>
  <c r="P58" i="1"/>
  <c r="P50" i="1"/>
  <c r="P10" i="1"/>
  <c r="P19" i="1"/>
  <c r="P11" i="1"/>
  <c r="P54" i="1"/>
  <c r="P46" i="1"/>
  <c r="P71" i="1"/>
  <c r="P25" i="1"/>
  <c r="P17" i="1"/>
  <c r="P43" i="1"/>
  <c r="P35" i="1"/>
  <c r="P45" i="1"/>
  <c r="P53" i="1"/>
  <c r="P61" i="1"/>
  <c r="P70" i="1"/>
  <c r="P62" i="1"/>
  <c r="P16" i="1"/>
  <c r="P42" i="1"/>
  <c r="P34" i="1"/>
  <c r="P60" i="1"/>
  <c r="P52" i="1"/>
  <c r="P77" i="1"/>
  <c r="P69" i="1"/>
  <c r="P44" i="1"/>
  <c r="P23" i="1"/>
  <c r="P15" i="1"/>
  <c r="P59" i="1"/>
  <c r="P51" i="1"/>
  <c r="P76" i="1"/>
  <c r="P68" i="1"/>
  <c r="P24" i="1"/>
  <c r="P41" i="1"/>
  <c r="P22" i="1"/>
  <c r="P14" i="1"/>
  <c r="P40" i="1"/>
  <c r="P32" i="1"/>
  <c r="P75" i="1"/>
  <c r="P67" i="1"/>
  <c r="P33" i="1"/>
  <c r="P63" i="1"/>
  <c r="P21" i="1"/>
  <c r="P13" i="1"/>
  <c r="P39" i="1"/>
  <c r="P31" i="1"/>
  <c r="P57" i="1"/>
  <c r="P49" i="1"/>
  <c r="P20" i="1"/>
  <c r="P12" i="1"/>
  <c r="P38" i="1"/>
  <c r="P30" i="1"/>
  <c r="P56" i="1"/>
  <c r="P48" i="1"/>
  <c r="P73" i="1"/>
  <c r="P65" i="1"/>
  <c r="P37" i="1"/>
  <c r="P29" i="1"/>
  <c r="P55" i="1"/>
  <c r="P47" i="1"/>
  <c r="P72" i="1"/>
  <c r="P64" i="1"/>
  <c r="D117" i="1"/>
  <c r="P117" i="1" s="1"/>
  <c r="D110" i="1"/>
  <c r="P110" i="1" s="1"/>
  <c r="D109" i="1"/>
  <c r="P109" i="1" s="1"/>
  <c r="D102" i="1"/>
  <c r="P102" i="1" s="1"/>
  <c r="D101" i="1"/>
  <c r="P101" i="1" s="1"/>
  <c r="D94" i="1"/>
  <c r="P94" i="1" s="1"/>
  <c r="D86" i="1"/>
  <c r="P86" i="1" s="1"/>
  <c r="D85" i="1"/>
  <c r="P85" i="1" s="1"/>
  <c r="D116" i="1"/>
  <c r="P116" i="1" s="1"/>
  <c r="D108" i="1"/>
  <c r="P108" i="1" s="1"/>
  <c r="D100" i="1"/>
  <c r="P100" i="1" s="1"/>
  <c r="D92" i="1"/>
  <c r="P92" i="1" s="1"/>
  <c r="D84" i="1"/>
  <c r="P84" i="1" s="1"/>
  <c r="D115" i="1"/>
  <c r="P115" i="1" s="1"/>
  <c r="D107" i="1"/>
  <c r="P107" i="1" s="1"/>
  <c r="D99" i="1"/>
  <c r="P99" i="1" s="1"/>
  <c r="D91" i="1"/>
  <c r="P91" i="1" s="1"/>
  <c r="D83" i="1"/>
  <c r="P83" i="1" s="1"/>
  <c r="D114" i="1"/>
  <c r="P114" i="1" s="1"/>
  <c r="D106" i="1"/>
  <c r="P106" i="1" s="1"/>
  <c r="D98" i="1"/>
  <c r="P98" i="1" s="1"/>
  <c r="D90" i="1"/>
  <c r="P90" i="1" s="1"/>
  <c r="D82" i="1"/>
  <c r="P82" i="1" s="1"/>
  <c r="D93" i="1"/>
  <c r="P93" i="1" s="1"/>
  <c r="D113" i="1"/>
  <c r="P113" i="1" s="1"/>
  <c r="D105" i="1"/>
  <c r="P105" i="1" s="1"/>
  <c r="D97" i="1"/>
  <c r="P97" i="1" s="1"/>
  <c r="D89" i="1"/>
  <c r="P89" i="1" s="1"/>
  <c r="D81" i="1"/>
  <c r="P81" i="1" s="1"/>
  <c r="D112" i="1"/>
  <c r="P112" i="1" s="1"/>
  <c r="D104" i="1"/>
  <c r="P104" i="1" s="1"/>
  <c r="D96" i="1"/>
  <c r="P96" i="1" s="1"/>
  <c r="D88" i="1"/>
  <c r="P88" i="1" s="1"/>
  <c r="D80" i="1"/>
  <c r="P80" i="1" s="1"/>
  <c r="D111" i="1"/>
  <c r="P111" i="1" s="1"/>
  <c r="D103" i="1"/>
  <c r="P103" i="1" s="1"/>
  <c r="D95" i="1"/>
  <c r="P95" i="1" s="1"/>
  <c r="D87" i="1"/>
  <c r="P87" i="1" s="1"/>
  <c r="D79" i="1"/>
  <c r="P79" i="1" s="1"/>
  <c r="D78" i="1"/>
  <c r="P78" i="1" s="1"/>
</calcChain>
</file>

<file path=xl/sharedStrings.xml><?xml version="1.0" encoding="utf-8"?>
<sst xmlns="http://schemas.openxmlformats.org/spreadsheetml/2006/main" count="2730" uniqueCount="769">
  <si>
    <t>Id</t>
  </si>
  <si>
    <t>Name</t>
  </si>
  <si>
    <t>Description</t>
  </si>
  <si>
    <t>Value</t>
  </si>
  <si>
    <t>Durability</t>
  </si>
  <si>
    <t>Weight</t>
  </si>
  <si>
    <t>RequiredLevel</t>
  </si>
  <si>
    <t>ItemType</t>
  </si>
  <si>
    <t>AttackPower</t>
  </si>
  <si>
    <t>DamageType</t>
  </si>
  <si>
    <t>DefensePower</t>
  </si>
  <si>
    <t>Resistance</t>
  </si>
  <si>
    <t>ArmorType</t>
  </si>
  <si>
    <t>A basic sword with a couple knicks in it</t>
  </si>
  <si>
    <t>A basic spear that leaves splinters in your hands</t>
  </si>
  <si>
    <t>A basic axe that's a little top heavy</t>
  </si>
  <si>
    <t>A  basic bow with a fraying bowstring</t>
  </si>
  <si>
    <t>A basic rod with a gem that's probably fake</t>
  </si>
  <si>
    <t>A basic scepter that doesn't even make you feel regal</t>
  </si>
  <si>
    <t>A basic staff that looks more like a broom</t>
  </si>
  <si>
    <t>A basic wand that's really just a stick from off the ground</t>
  </si>
  <si>
    <t>Weapon</t>
  </si>
  <si>
    <t>Armor</t>
  </si>
  <si>
    <t>null</t>
  </si>
  <si>
    <t>DamageType.Martial</t>
  </si>
  <si>
    <t>DamageType.Magical</t>
  </si>
  <si>
    <t>ArmorType.Chest</t>
  </si>
  <si>
    <t>ArmorType.Legs</t>
  </si>
  <si>
    <t>ArmorType.Arms</t>
  </si>
  <si>
    <t>ArmorType.Head</t>
  </si>
  <si>
    <t>Sword</t>
  </si>
  <si>
    <t>Spear</t>
  </si>
  <si>
    <t>Axe</t>
  </si>
  <si>
    <t>Bow</t>
  </si>
  <si>
    <t>Rod</t>
  </si>
  <si>
    <t>Scepter</t>
  </si>
  <si>
    <t>Staff</t>
  </si>
  <si>
    <t>Wand</t>
  </si>
  <si>
    <t>Labrys</t>
  </si>
  <si>
    <t>Falchion</t>
  </si>
  <si>
    <t xml:space="preserve"> A single-edged chopping sword.</t>
  </si>
  <si>
    <t>Cutlass</t>
  </si>
  <si>
    <t>A curved blade ideal for close combat.</t>
  </si>
  <si>
    <t>Spatha</t>
  </si>
  <si>
    <t>A long, straight Roman sword.</t>
  </si>
  <si>
    <t>Zweihander</t>
  </si>
  <si>
    <t>A massive, armor-breaking greatsword.</t>
  </si>
  <si>
    <t>Rapier</t>
  </si>
  <si>
    <t>A refined duelist’s weapon.</t>
  </si>
  <si>
    <t>Dao</t>
  </si>
  <si>
    <t>A curved sword with cultural and mystical roots.</t>
  </si>
  <si>
    <t>Claymore</t>
  </si>
  <si>
    <t>A large, two-handed greatsword.</t>
  </si>
  <si>
    <t>Katana</t>
  </si>
  <si>
    <t>A finely crafted, razor-sharp sword.</t>
  </si>
  <si>
    <t>Tachi</t>
  </si>
  <si>
    <t>A longer, cavalry-style curved sword.</t>
  </si>
  <si>
    <t>Longsword</t>
  </si>
  <si>
    <t>A balanced, versatile blade.</t>
  </si>
  <si>
    <t>Scimitar</t>
  </si>
  <si>
    <t>A curved, elegant slashing weapon.</t>
  </si>
  <si>
    <t>Gladius</t>
  </si>
  <si>
    <t>A short, powerful thrusting sword.</t>
  </si>
  <si>
    <t>A light throwing spear, great for ranged attacks.</t>
  </si>
  <si>
    <t>A stout spear with a crossbar to stop charging foes.</t>
  </si>
  <si>
    <t>A broad-headed spear, balanced for versatility.</t>
  </si>
  <si>
    <t>A lightweight, one-handed axe useful for quick strikes.</t>
  </si>
  <si>
    <t>Heavier than a hatchet, practical and robust.</t>
  </si>
  <si>
    <t>A sturdy, blunt weapon originally meant for forging.</t>
  </si>
  <si>
    <t>Compact and fast, ideal for quick, close-range shots.</t>
  </si>
  <si>
    <t>A simple wooden bow used for survival and tracking prey.</t>
  </si>
  <si>
    <t>A primitive bow-sling hybrid for light, arcing shots.</t>
  </si>
  <si>
    <t>A slender wand crafted from willow, responsive to healing or water magic.</t>
  </si>
  <si>
    <t>A basic rod carved with beginner runes, used in training.</t>
  </si>
  <si>
    <t>A polished silver scepter that faintly glows in moonlight.</t>
  </si>
  <si>
    <t>A crooked staff of sea-worn wood, favored by coastal mages.</t>
  </si>
  <si>
    <t>Flickers with small sparks; ideal for novice evocation magic.</t>
  </si>
  <si>
    <t>A polearm with a sword-like blade for sweeping strikes.</t>
  </si>
  <si>
    <t>A three-pronged spear used for both combat and ceremony.</t>
  </si>
  <si>
    <t>A very long spear designed for reach and crowd control.</t>
  </si>
  <si>
    <t>A classic double-bladed axe designed for war.</t>
  </si>
  <si>
    <t>Compact with a blunt head, ideal for breaking through armor.</t>
  </si>
  <si>
    <t>A Norse-style axe with a hooked lower blade, great for hooking shields.</t>
  </si>
  <si>
    <t>Great range and power, requires strength and skill to use effectively.</t>
  </si>
  <si>
    <t>Curved limbs for more power in a compact frame.</t>
  </si>
  <si>
    <t>Easy to aim and shoot, trades speed for precision and power.</t>
  </si>
  <si>
    <t>Crafted from a tree struck by lightning; hums with residual heat.</t>
  </si>
  <si>
    <t>Heavy rod inlaid with arcane script that pulses faintly with power.</t>
  </si>
  <si>
    <t>Forged from golden alloy, resonates with radiant energy.</t>
  </si>
  <si>
    <t>Crafted from an ancient tree touched by fey spirits.</t>
  </si>
  <si>
    <t>A crystal orb set in a clawed base; amplifies voice and spell.</t>
  </si>
  <si>
    <t>A broad, winged spear designed to parry and thrust.</t>
  </si>
  <si>
    <t>A spear-axe hybrid with cutting, hooking, and stabbing potential.</t>
  </si>
  <si>
    <t>A straight-bladed Japanese spear used for precise thrusts.</t>
  </si>
  <si>
    <t>A massive, heavy axe with a wide blade for powerful cleaves.</t>
  </si>
  <si>
    <t>A huge, sledge-like hammer used to smash enemies with sheer force.</t>
  </si>
  <si>
    <t>Technically a hammer-type weapon, perfect for brutal, crushing blows.</t>
  </si>
  <si>
    <t>Made of layered materials, combining flexibility and power.</t>
  </si>
  <si>
    <t>A wide-limbed bow known for stability and accuracy.</t>
  </si>
  <si>
    <t>A rare, rapid-fire version with a loading mechanism.</t>
  </si>
  <si>
    <t>Carved with channeling glyphs for focused spellcasting.</t>
  </si>
  <si>
    <t>Made of obsidian-like stone; ideal for shadow or necrotic spells.</t>
  </si>
  <si>
    <t>Emits a pale glow under moonlight, enhances illusion magic.</t>
  </si>
  <si>
    <t>Decorated with feathers and bones, connects to spirit realms.</t>
  </si>
  <si>
    <t>Amplifies divination and communication spells.</t>
  </si>
  <si>
    <t>A Swiss polearm combining a hammer, spike, and hook. Excellent against armor.</t>
  </si>
  <si>
    <t>A Japanese polearm with a curved blade, ideal for sweeping attacks and reach.</t>
  </si>
  <si>
    <t>A broad-bladed polearm similar to a cleaver, effective in both slashing and thrusting.</t>
  </si>
  <si>
    <t>A long-handled Viking axe, known for reach and deadly cuts.</t>
  </si>
  <si>
    <t>A polehammer with a spiked beak, perfect for armored foes.</t>
  </si>
  <si>
    <t>A ceremonial yet deadly double-headed axe from the Greek Amazons.</t>
  </si>
  <si>
    <t>Elegant and magically enhanced for speed and precision.</t>
  </si>
  <si>
    <t>A high-tension bow rumored to shoot with thunderous force.</t>
  </si>
  <si>
    <t>A finely crafted crossbow inscribed with runes for extra power.</t>
  </si>
  <si>
    <t>Crackles with electricity; forged in a hurricane.</t>
  </si>
  <si>
    <t>Deep green and blue rod; forged in the oceanic abyss.</t>
  </si>
  <si>
    <t>Symbol of magical leadership, a true object of power.</t>
  </si>
  <si>
    <t>Carved from starlight wood, aligns with radiant and astral magic.</t>
  </si>
  <si>
    <t>A swirling, shifting orb that draws out full magical ability.</t>
  </si>
  <si>
    <t>Javelin</t>
  </si>
  <si>
    <t>Boar Spear</t>
  </si>
  <si>
    <t>Leaf-Blade Spear</t>
  </si>
  <si>
    <t>Hatchet</t>
  </si>
  <si>
    <t>Woodcutter’s Axe</t>
  </si>
  <si>
    <t>Blacksmith’s Hammer</t>
  </si>
  <si>
    <t>Shortbow</t>
  </si>
  <si>
    <t>Hunting Bow</t>
  </si>
  <si>
    <t>Slingbow</t>
  </si>
  <si>
    <t>Willow Wand</t>
  </si>
  <si>
    <t>Apprentice’s Rod</t>
  </si>
  <si>
    <t>Glimmering Scepter</t>
  </si>
  <si>
    <t>Driftwood Staff</t>
  </si>
  <si>
    <t>Sparkwand</t>
  </si>
  <si>
    <t>Glaive</t>
  </si>
  <si>
    <t>Trident</t>
  </si>
  <si>
    <t>Pike</t>
  </si>
  <si>
    <t>Battleaxe</t>
  </si>
  <si>
    <t>Warhammer</t>
  </si>
  <si>
    <t>Bearded Axe</t>
  </si>
  <si>
    <t>Longbow</t>
  </si>
  <si>
    <t>Recurve Bow</t>
  </si>
  <si>
    <t>Crossbow</t>
  </si>
  <si>
    <t>Fireroot Wand</t>
  </si>
  <si>
    <t>Engraved Rod</t>
  </si>
  <si>
    <t>Sunmetal Scepter</t>
  </si>
  <si>
    <t>Spiritwood Staff</t>
  </si>
  <si>
    <t>Orb of Echoes</t>
  </si>
  <si>
    <t>Partisan</t>
  </si>
  <si>
    <t>Halberd</t>
  </si>
  <si>
    <t>Yari</t>
  </si>
  <si>
    <t>Executioner’s Axe</t>
  </si>
  <si>
    <t>Maul</t>
  </si>
  <si>
    <t>Spiked Mace</t>
  </si>
  <si>
    <t>Composite Bow</t>
  </si>
  <si>
    <t>Flatbow</t>
  </si>
  <si>
    <t>Repeating Crossbow</t>
  </si>
  <si>
    <t>Runed Wand</t>
  </si>
  <si>
    <t>Voidstone Rod</t>
  </si>
  <si>
    <t>Moonrise Scepter</t>
  </si>
  <si>
    <t>Shaman’s Totem Staff</t>
  </si>
  <si>
    <t>Orb of Resonance</t>
  </si>
  <si>
    <t>Lucerne Hammer</t>
  </si>
  <si>
    <t>Naginata</t>
  </si>
  <si>
    <t>Voulge</t>
  </si>
  <si>
    <t>Dane Axe</t>
  </si>
  <si>
    <t>Bec de Corbin</t>
  </si>
  <si>
    <t>Elven Warbow</t>
  </si>
  <si>
    <t>Stormpiercer</t>
  </si>
  <si>
    <t>Runed Crossbow</t>
  </si>
  <si>
    <t>Wand of Stormcall</t>
  </si>
  <si>
    <t>Rod of the Depths</t>
  </si>
  <si>
    <t>Scepter of Authority</t>
  </si>
  <si>
    <t>Celestial Staff</t>
  </si>
  <si>
    <t>Orb of Chaos</t>
  </si>
  <si>
    <t>Leather Armor</t>
  </si>
  <si>
    <t>Padded Armor</t>
  </si>
  <si>
    <t>Leather Pants</t>
  </si>
  <si>
    <t>Cloth Leggings</t>
  </si>
  <si>
    <t>Bracers</t>
  </si>
  <si>
    <t>Cloth Sleeves</t>
  </si>
  <si>
    <t>Cloth Hood</t>
  </si>
  <si>
    <t>Simple Helmet</t>
  </si>
  <si>
    <t>Studded Leather Armor</t>
  </si>
  <si>
    <t>Chain Shirt</t>
  </si>
  <si>
    <t>Studded Leather Pants</t>
  </si>
  <si>
    <t>Scale Mail</t>
  </si>
  <si>
    <t>Studded Leather Bracers</t>
  </si>
  <si>
    <t>Chain Sleeves</t>
  </si>
  <si>
    <t>Leather Cap</t>
  </si>
  <si>
    <t>Iron Helmet</t>
  </si>
  <si>
    <t>Breastplate</t>
  </si>
  <si>
    <t>Half-Plate</t>
  </si>
  <si>
    <t>Chainmail Pants</t>
  </si>
  <si>
    <t>Plate Mail Greaves</t>
  </si>
  <si>
    <t>Full Plate Bracers</t>
  </si>
  <si>
    <t>Reinforced Leather Armguards</t>
  </si>
  <si>
    <t>Steel Helm</t>
  </si>
  <si>
    <t>Visored Helmet</t>
  </si>
  <si>
    <t>Plate Armor</t>
  </si>
  <si>
    <t>Dragonhide Armor</t>
  </si>
  <si>
    <t>Plate Leggings</t>
  </si>
  <si>
    <t>Mithral Leggings</t>
  </si>
  <si>
    <t>Mithral Bracers</t>
  </si>
  <si>
    <t>Full Plate Gauntlets</t>
  </si>
  <si>
    <t>Full Helm</t>
  </si>
  <si>
    <t>Dragonbone Crown</t>
  </si>
  <si>
    <t>Adamantine Armor</t>
  </si>
  <si>
    <t>Celestial Armor</t>
  </si>
  <si>
    <t>Adamantine Leggings</t>
  </si>
  <si>
    <t>Dragonscale Plate Greaves</t>
  </si>
  <si>
    <t>Celestial Bracers</t>
  </si>
  <si>
    <t>Enchanted Gauntlets</t>
  </si>
  <si>
    <t>Crown of the Storm</t>
  </si>
  <si>
    <t>Helm of the Ancients</t>
  </si>
  <si>
    <t>Basic armor made of flexible leather. It won't stop a heavy blow, but it’s better than nothing.</t>
  </si>
  <si>
    <t>Thickly quilted fabric designed to absorb blows, but still leaves you vulnerable to piercing strikes.</t>
  </si>
  <si>
    <t>Sturdy pants made from tanned leather, offering minimal protection but decent mobility.</t>
  </si>
  <si>
    <t>Light fabric leggings, not much defense, but they won’t slow you down.</t>
  </si>
  <si>
    <t>Simple leather bracers that offer limited defense for your forearms.</t>
  </si>
  <si>
    <t>Light cloth sleeves, offering no real protection but easy to wear.</t>
  </si>
  <si>
    <t>A soft hood, more for warmth than protection, but it does help hide your face.</t>
  </si>
  <si>
    <t>A basic helmet that covers your head, but offers little in the way of defense.</t>
  </si>
  <si>
    <t>Leather armor with small metal studs, providing better defense than standard leather.</t>
  </si>
  <si>
    <t>A shirt of interwoven metal rings, offering good protection without too much weight.</t>
  </si>
  <si>
    <t>Leather pants reinforced with metal studs, offering more defense than regular leather.</t>
  </si>
  <si>
    <t>Metal scales sewn onto fabric, providing solid defense with a bit of flexibility.</t>
  </si>
  <si>
    <t>Leather bracers with metal studs, offering increased protection for your forearms.</t>
  </si>
  <si>
    <t>Armored sleeves made of interwoven metal rings, offering better protection for your arms.</t>
  </si>
  <si>
    <t>A basic leather cap, not much for defense, but good for covering your head.</t>
  </si>
  <si>
    <t>A heavy helmet made of iron, offering solid protection against blunt force.</t>
  </si>
  <si>
    <t>A sturdy metal chestplate that provides good protection without restricting movement too much.</t>
  </si>
  <si>
    <t>A suit of armor that covers the torso and shoulders with a mix of plate and chain, offering solid protection.</t>
  </si>
  <si>
    <t>A pair of pants made of interwoven metal rings, offering defense for your legs without too much weight.</t>
  </si>
  <si>
    <t>Heavy, full-leg armor made of solid metal, offering excellent protection for your legs.</t>
  </si>
  <si>
    <t>Bracers made of solid metal, offering maximum protection for your forearms.</t>
  </si>
  <si>
    <t>Leather armguards reinforced with metal, offering a balance of flexibility and defense.</t>
  </si>
  <si>
    <t>A heavy, steel helmet that offers excellent protection for your head.</t>
  </si>
  <si>
    <t>A helmet with a movable visor, offering good head protection with added versatility.</t>
  </si>
  <si>
    <t>Full-body armor made of solid metal plates, providing superior defense but limiting mobility.</t>
  </si>
  <si>
    <t>Armor crafted from the hide of a dragon, offering both protection and a touch of the dragon’s magical resistance.</t>
  </si>
  <si>
    <t>Full-leg armor made of plate metal, offering solid protection for your legs.</t>
  </si>
  <si>
    <t>Leggings made from lightweight mithral, offering full protection without slowing you down.</t>
  </si>
  <si>
    <t>Bracers made from mithral, offering excellent protection without the weight of regular metal.</t>
  </si>
  <si>
    <t>Heavy, full-arm gauntlets made of plate metal, providing top-notch protection for your hands and wrists.</t>
  </si>
  <si>
    <t>A complete, solid helmet that covers the entire head, offering maximum protection.</t>
  </si>
  <si>
    <t>A crown made from the bones of a dragon, offering a magical aura and protection for the wearer’s head.</t>
  </si>
  <si>
    <t>Armor made of the nearly indestructible metal, offering superior protection against physical damage.</t>
  </si>
  <si>
    <t>Armor imbued with celestial magic, offering divine protection that shines with a faint light.</t>
  </si>
  <si>
    <t>Leggings made from adamantine, nearly impervious to damage, offering unrivaled protection for your legs.</t>
  </si>
  <si>
    <t>Greaves made from the scales of a dragon, offering both protection and a connection to the dragon’s power.</t>
  </si>
  <si>
    <t>Bracers imbued with celestial magic, offering protection and a hint of divine grace.</t>
  </si>
  <si>
    <t>Gauntlets imbued with magic that enhances your strength and offers protection to your hands.</t>
  </si>
  <si>
    <t>A crown that crackles with storm energy, offering protection against lightning and thunder.</t>
  </si>
  <si>
    <t>A helm with ancient runes, offering both physical protection and a link to long-forgotten powers.</t>
  </si>
  <si>
    <t>Polished River Stone Pendant</t>
  </si>
  <si>
    <t>A smooth stone on a leather cord, warm from being worn often.</t>
  </si>
  <si>
    <t>Copper Ring with a Glass Bead</t>
  </si>
  <si>
    <t>A simple ring with a cloudy red bead set in dented copper.</t>
  </si>
  <si>
    <t>Simple Bone Necklace</t>
  </si>
  <si>
    <t>Animal bones strung together—crude, but oddly charming.</t>
  </si>
  <si>
    <t>Tiny Amber Chip</t>
  </si>
  <si>
    <t>A fingernail-sized shard of amber that glows faintly in sunlight.</t>
  </si>
  <si>
    <t>Carved Wooden Brooch</t>
  </si>
  <si>
    <t>A small brooch shaped like a leaf, whittled with care.</t>
  </si>
  <si>
    <t>Cracked Amethyst Shard</t>
  </si>
  <si>
    <t>A broken piece of amethyst with a jagged edge and soft glow.</t>
  </si>
  <si>
    <t>Pewter Bracelet</t>
  </si>
  <si>
    <t>A dull grey bracelet with faint etchings of vines.</t>
  </si>
  <si>
    <t>Obsidian Fragment</t>
  </si>
  <si>
    <t>Razor-thin volcanic glass, sharp and mirror-dark.</t>
  </si>
  <si>
    <t>Woven Hair Bracelet</t>
  </si>
  <si>
    <t>Intertwined strands of human and horsehair, braided tightly.</t>
  </si>
  <si>
    <t>Shell and String Anklet</t>
  </si>
  <si>
    <t>Small seashells knotted onto a bit of twine—smells faintly of salt.</t>
  </si>
  <si>
    <t>Valuable</t>
  </si>
  <si>
    <t>Cut Quartz Crystal</t>
  </si>
  <si>
    <t>A clear crystal with many facets, catching light like fire.</t>
  </si>
  <si>
    <t>Silver Ring with Tiny Opal</t>
  </si>
  <si>
    <t>A tarnished silver band with a clouded opal inset.</t>
  </si>
  <si>
    <t>Jasper-inlaid Brooch</t>
  </si>
  <si>
    <t>A copper brooch with blood-red jasper set in the center.</t>
  </si>
  <si>
    <t>Malachite Cameo</t>
  </si>
  <si>
    <t>Bronze Armlet with Leaf Etching</t>
  </si>
  <si>
    <t>A broad band engraved with curling vine patterns.</t>
  </si>
  <si>
    <t>Lapis Lazuli Beads</t>
  </si>
  <si>
    <t>Deep blue beads strung tightly together, flecked with gold.</t>
  </si>
  <si>
    <t>Coral Pendant in Silver Wire</t>
  </si>
  <si>
    <t>A pink coral sprig wrapped carefully in silver filigree.</t>
  </si>
  <si>
    <t>Miniature Portrait Locket</t>
  </si>
  <si>
    <t>A thumb-sized locket with a faded painting of a smiling child.</t>
  </si>
  <si>
    <t>Agate Ring with Swirl Pattern</t>
  </si>
  <si>
    <t>The swirling lines in the agate resemble smoke in water.</t>
  </si>
  <si>
    <t>Carved Ivory Comb</t>
  </si>
  <si>
    <t>An ornate comb made from old ivory, yellowed with age.</t>
  </si>
  <si>
    <t>A green and black stone carved with a woman’s profile.</t>
  </si>
  <si>
    <t>Gold Chain with Sapphire Chip</t>
  </si>
  <si>
    <t>A delicate chain with a bright blue stone like a droplet of sky.</t>
  </si>
  <si>
    <t>Ornate Silver Tiara</t>
  </si>
  <si>
    <t>A crescent-shaped tiara, polished to a mirror shine.</t>
  </si>
  <si>
    <t>Cloisonné Belt Buckle</t>
  </si>
  <si>
    <t>A wide buckle with tiny colored glass panels sealed in gold.</t>
  </si>
  <si>
    <t>Ruby-Capped Stickpin</t>
  </si>
  <si>
    <t>A gentleman’s pin with a deep red gem atop a gold needle.</t>
  </si>
  <si>
    <t>Jeweled Hairpin with Amethyst</t>
  </si>
  <si>
    <t>A silver hairpin tipped with a cut amethyst shaped like a flame.</t>
  </si>
  <si>
    <t>Enamel Pendant with Mythical Scene</t>
  </si>
  <si>
    <t>A painted pendant showing a dragon flying over a city.</t>
  </si>
  <si>
    <t>Serpentine Stone Ring</t>
  </si>
  <si>
    <t>This band of green stone feels oddly warm to the touch.</t>
  </si>
  <si>
    <t>Platinum Cufflink Set</t>
  </si>
  <si>
    <t>A pair of etched cufflinks bearing a forgotten noble crest.</t>
  </si>
  <si>
    <t>Fire Opal Pendant</t>
  </si>
  <si>
    <t>A gem like living fire, set in a blackened iron pendant.</t>
  </si>
  <si>
    <t>Miniature Gold-Gilded Idol</t>
  </si>
  <si>
    <t>A palm-sized statue of a laughing deity, covered in flaking gold.</t>
  </si>
  <si>
    <t>Jeweled Circlet with Emerald Inlay</t>
  </si>
  <si>
    <t>A thin band of gold set with three flawless emeralds.</t>
  </si>
  <si>
    <t>Gold Bracelet with Elven Script</t>
  </si>
  <si>
    <t>Etched in curling script, it reads: “May you always return.”</t>
  </si>
  <si>
    <t>Star Sapphire Earring Pair</t>
  </si>
  <si>
    <t>When light hits them, tiny stars seem to swirl within.</t>
  </si>
  <si>
    <t>Necklace of Interwoven Silver and Onyx</t>
  </si>
  <si>
    <t>Silver chains wind through gleaming black stones like ivy.</t>
  </si>
  <si>
    <t>Mythril-Set Ring with Moonstone</t>
  </si>
  <si>
    <t>Pale blue moonstone set in a light, silvery metal band.</t>
  </si>
  <si>
    <t>Carved Obsidian Relic</t>
  </si>
  <si>
    <t>An idol with strange angles that glint sharply in dim light.</t>
  </si>
  <si>
    <t>Brooch in the Shape of a Griffin</t>
  </si>
  <si>
    <t>Wings outstretched, its ruby eye stares fiercely.</t>
  </si>
  <si>
    <t>Tourmaline Choker</t>
  </si>
  <si>
    <t>A tight band of black velvet adorned with purple tourmaline.</t>
  </si>
  <si>
    <t>Decorative Ivory Horn with Gem Studs</t>
  </si>
  <si>
    <t>Etched and gilded, it no longer sounds—but still stuns.</t>
  </si>
  <si>
    <t>Gilded Mask with Peacock Feathers</t>
  </si>
  <si>
    <t>Meant for a masquerade, its jewels shimmer beneath the plumage.</t>
  </si>
  <si>
    <t>Diamond-Studded Diadem</t>
  </si>
  <si>
    <t>A thin, radiant circlet glittering with small diamonds.</t>
  </si>
  <si>
    <t>Black Pearl Necklace</t>
  </si>
  <si>
    <t>Perfect round pearls, dark as midnight, strung on silk.</t>
  </si>
  <si>
    <t>Marked with a crown and lion—no power, but much prestige.</t>
  </si>
  <si>
    <t>Platinum Hair Comb with Dragon Motif</t>
  </si>
  <si>
    <t>Engraved with twin dragons chasing their tails.</t>
  </si>
  <si>
    <t>Sunfire Opal Set in Gold</t>
  </si>
  <si>
    <t>A brilliant opal burning with reds and oranges like flame.</t>
  </si>
  <si>
    <t>Filigree Mask with Crystal Insets</t>
  </si>
  <si>
    <t>Fine silver mesh woven around gems that sparkle like stars.</t>
  </si>
  <si>
    <t>Bloodstone Anklet with Ancient Markings</t>
  </si>
  <si>
    <t>Carved runes speak of an empire lost to time.</t>
  </si>
  <si>
    <t>Crownpiece of an Old Kingdom</t>
  </si>
  <si>
    <t>A regal crest, too valuable to wear, once worn by kings.</t>
  </si>
  <si>
    <t>Mirror-polished Ruby Carving</t>
  </si>
  <si>
    <t>A deep red gem shaped into a rose, so smooth it reflects faces.</t>
  </si>
  <si>
    <t>Jeweled Medallion of a Forgotten Order</t>
  </si>
  <si>
    <t>A heavy disc showing a winged sun flanked by twin blades.</t>
  </si>
  <si>
    <t>Royal Signet Ring</t>
  </si>
  <si>
    <t>Power</t>
  </si>
  <si>
    <t>ConsumableType</t>
  </si>
  <si>
    <t>Potion of Healing</t>
  </si>
  <si>
    <t>Potion of Greater Healing</t>
  </si>
  <si>
    <t>Potion of Superior Healing</t>
  </si>
  <si>
    <t>Potion of Supreme Healing</t>
  </si>
  <si>
    <t>A small vial of red liquid</t>
  </si>
  <si>
    <t>A medium vial of red liquid</t>
  </si>
  <si>
    <t>A large vial of red liquid</t>
  </si>
  <si>
    <t>A small vial of red liquid with a gold topper.</t>
  </si>
  <si>
    <t>Consumable</t>
  </si>
  <si>
    <t>ConsumableType.Health</t>
  </si>
  <si>
    <t>Potion of Durability</t>
  </si>
  <si>
    <t>Potion of Greater Durability</t>
  </si>
  <si>
    <t>Potion of Superior Durability</t>
  </si>
  <si>
    <t>Potion of Supreme Durability</t>
  </si>
  <si>
    <t>A small vial of blue liquid</t>
  </si>
  <si>
    <t>A medium vial of blue liquid</t>
  </si>
  <si>
    <t>A large vial of blue liquid</t>
  </si>
  <si>
    <t>A small vial of blue liquid with a gold topper</t>
  </si>
  <si>
    <t>ConsumableType.Durability</t>
  </si>
  <si>
    <t>ConsumableType.Resource</t>
  </si>
  <si>
    <t>Potion of  Restoration</t>
  </si>
  <si>
    <t>Potion of Greater Restoration</t>
  </si>
  <si>
    <t>Potion of Superior Restoration</t>
  </si>
  <si>
    <t>Potion of Supreme Restoration</t>
  </si>
  <si>
    <t>A small vial of green liquid</t>
  </si>
  <si>
    <t>A medium vial of green liquid</t>
  </si>
  <si>
    <t>A large vial of green liquid</t>
  </si>
  <si>
    <t>A small vial of green liquid with a gold topper</t>
  </si>
  <si>
    <t>Cost</t>
  </si>
  <si>
    <t>Cooldown</t>
  </si>
  <si>
    <t>TargetType</t>
  </si>
  <si>
    <t>SkillType</t>
  </si>
  <si>
    <t>SkillCategory</t>
  </si>
  <si>
    <t>Duration</t>
  </si>
  <si>
    <t>StatAffected</t>
  </si>
  <si>
    <t>SupportEffectType</t>
  </si>
  <si>
    <t>Power Slash</t>
  </si>
  <si>
    <t>A heavy swing aimed at breaking defenses.</t>
  </si>
  <si>
    <t>TargetType.SingleEnemy</t>
  </si>
  <si>
    <t>Staggering Blow</t>
  </si>
  <si>
    <t>A powerful hit that leaves enemies reeling.</t>
  </si>
  <si>
    <t>ArchetypeId</t>
  </si>
  <si>
    <t>Gut Punch</t>
  </si>
  <si>
    <t>A brutal strike to wind the enemy.</t>
  </si>
  <si>
    <t>Wild, reckless overhead strike.</t>
  </si>
  <si>
    <t>Rampage Swing</t>
  </si>
  <si>
    <t>Quick Stab</t>
  </si>
  <si>
    <t>Smoke Blade</t>
  </si>
  <si>
    <t>A lightning-fast strike aimed at weak points.</t>
  </si>
  <si>
    <t>Strike and vanish in the same breath.</t>
  </si>
  <si>
    <t>Ember Spark</t>
  </si>
  <si>
    <t>Ice Lance</t>
  </si>
  <si>
    <t>A focused bolt of flame.</t>
  </si>
  <si>
    <t>A chilling projectile of ice.</t>
  </si>
  <si>
    <t>"Martial"</t>
  </si>
  <si>
    <t>"Magical"</t>
  </si>
  <si>
    <t>Radiant Bolt</t>
  </si>
  <si>
    <t>A divine light strikes the foe.</t>
  </si>
  <si>
    <t>Thunder Hymn</t>
  </si>
  <si>
    <t>A burst of holy thunder.</t>
  </si>
  <si>
    <t>Whirlwind Strike</t>
  </si>
  <si>
    <t>A spinning attack that clears a path through enemies.</t>
  </si>
  <si>
    <t>TargetType.AllEnemies</t>
  </si>
  <si>
    <t>"Ultimate"</t>
  </si>
  <si>
    <t>SkillCategory.Ultimate</t>
  </si>
  <si>
    <t>SkillCategory.Basic</t>
  </si>
  <si>
    <t>DamageType.Hybrid</t>
  </si>
  <si>
    <t>Battle Cry</t>
  </si>
  <si>
    <t>TargetType.Self</t>
  </si>
  <si>
    <t>"Support"</t>
  </si>
  <si>
    <t>SkillCategory.Support</t>
  </si>
  <si>
    <t>StatType.Attack</t>
  </si>
  <si>
    <t>SupportEffectType.Boost</t>
  </si>
  <si>
    <t>Earthshatter Slam</t>
  </si>
  <si>
    <t>Uses sheer force to disrupt the battlefield.</t>
  </si>
  <si>
    <t>Intimidating Roar</t>
  </si>
  <si>
    <t>A loud cry that makes enemies hesitate.</t>
  </si>
  <si>
    <t>SupportEffectType.Reduce</t>
  </si>
  <si>
    <t>Shadow Dance</t>
  </si>
  <si>
    <t>A blur of movement and blades.</t>
  </si>
  <si>
    <t>Smoke Bomb</t>
  </si>
  <si>
    <t>Elemental Surge</t>
  </si>
  <si>
    <t>The elements leap to your call</t>
  </si>
  <si>
    <t>Mana Infusion</t>
  </si>
  <si>
    <t>The mana in the air is absorbed into your body.</t>
  </si>
  <si>
    <t>StatType.Magic</t>
  </si>
  <si>
    <t>StatType.Speed</t>
  </si>
  <si>
    <t>Divine Judgment</t>
  </si>
  <si>
    <t>Summon the Wrath of the heavens.</t>
  </si>
  <si>
    <t>Blessing of Light</t>
  </si>
  <si>
    <t>You are blessed by the heavens.</t>
  </si>
  <si>
    <t>StatType.Health</t>
  </si>
  <si>
    <t>Slashing Wind</t>
  </si>
  <si>
    <t>The sword cuts through the wind and strikes all enemies.</t>
  </si>
  <si>
    <t>Cleaving Strike</t>
  </si>
  <si>
    <t>Wind up and swing. You'll hit somebody.</t>
  </si>
  <si>
    <t>TargetType.RandomEnemy</t>
  </si>
  <si>
    <t>Defender's Stance</t>
  </si>
  <si>
    <t>Plant your feet like a tree.</t>
  </si>
  <si>
    <t>StatType.Defense</t>
  </si>
  <si>
    <t>Ground Slam</t>
  </si>
  <si>
    <t>Stomp your foot and shake the ground</t>
  </si>
  <si>
    <t>Rampaging Charge</t>
  </si>
  <si>
    <t>Wind up, close your eyes, and charge.</t>
  </si>
  <si>
    <t>Unstoppable Fury</t>
  </si>
  <si>
    <t>Feel emotions. Channel emotions.</t>
  </si>
  <si>
    <t>Backstab</t>
  </si>
  <si>
    <t>Shadowstrike</t>
  </si>
  <si>
    <t>Slip past your enemy's defenses and stab!</t>
  </si>
  <si>
    <t>Strike with the power of the shadows.</t>
  </si>
  <si>
    <t>Evasion</t>
  </si>
  <si>
    <t>Move your feet faster, don't get hit!</t>
  </si>
  <si>
    <t>Flame Wave</t>
  </si>
  <si>
    <t>Launch a wave of flame at your enemies</t>
  </si>
  <si>
    <t>Arcane Missile</t>
  </si>
  <si>
    <t>Shoot forth a misslile of magic power.</t>
  </si>
  <si>
    <t>Arcane Shield</t>
  </si>
  <si>
    <t>Magic hardens over you like a second skin.</t>
  </si>
  <si>
    <t>StatType.Resistance</t>
  </si>
  <si>
    <t>Divine Smite</t>
  </si>
  <si>
    <t>Holy Light</t>
  </si>
  <si>
    <t>Sacred Ward</t>
  </si>
  <si>
    <t>Call down your god to vanquish a foe</t>
  </si>
  <si>
    <t>A bright light bursts forth from your hands</t>
  </si>
  <si>
    <t>Divine light emanates from your skin.</t>
  </si>
  <si>
    <t>Iron Tempest</t>
  </si>
  <si>
    <t>Blade Rush</t>
  </si>
  <si>
    <t>Punishing Blow</t>
  </si>
  <si>
    <t>A crushing attack</t>
  </si>
  <si>
    <t>Dash through enemies, slicing each in your path</t>
  </si>
  <si>
    <t>Savage Uppercut</t>
  </si>
  <si>
    <t>Brutal Lunge</t>
  </si>
  <si>
    <t>Bonecrusher</t>
  </si>
  <si>
    <t>A brutal upward punch</t>
  </si>
  <si>
    <t>Charge at a foe with reckless abandon.</t>
  </si>
  <si>
    <t>A heavy strike aimed at breaking bones and armor alike.</t>
  </si>
  <si>
    <t>Fan of Knives</t>
  </si>
  <si>
    <t>Bleeding Strike</t>
  </si>
  <si>
    <t>Ambush</t>
  </si>
  <si>
    <t>Throw of flurry of knives in all directions. Where did they even come from?</t>
  </si>
  <si>
    <t>Target a spot that's going to hurt. A lot.</t>
  </si>
  <si>
    <t>Leap with surprising agility to surprise your foes.</t>
  </si>
  <si>
    <t>Chain Lightning</t>
  </si>
  <si>
    <t>Lightning arcs through all enemies</t>
  </si>
  <si>
    <t>Frostbite</t>
  </si>
  <si>
    <t>Ice creeps over an enemy</t>
  </si>
  <si>
    <t>Arcane Detonation</t>
  </si>
  <si>
    <t>Create an arcane explosion</t>
  </si>
  <si>
    <t>Judgment Flame</t>
  </si>
  <si>
    <t>A holy fire that burns all enemies</t>
  </si>
  <si>
    <t>Heaven's Hammer</t>
  </si>
  <si>
    <t>A divine hammer to crush a foe</t>
  </si>
  <si>
    <t>Blinding Radiance</t>
  </si>
  <si>
    <t>Divine light blinds the room. Wear sunglasses next time.</t>
  </si>
  <si>
    <t>Titan Cleave</t>
  </si>
  <si>
    <t>Deliver a devastating wide swing that shatters defenses.</t>
  </si>
  <si>
    <t>AllEnemies</t>
  </si>
  <si>
    <t>Executioner’s Strike</t>
  </si>
  <si>
    <t>A brutal blow aimed to finish weakened foes.</t>
  </si>
  <si>
    <t>SingleEnemy</t>
  </si>
  <si>
    <t>Warrior’s Cry</t>
  </si>
  <si>
    <t>Let out a mighty roar, boosting your Attack.</t>
  </si>
  <si>
    <t>Self</t>
  </si>
  <si>
    <t>Threatening Stance</t>
  </si>
  <si>
    <t>Reduce enemy Attack with an intimidating posture.</t>
  </si>
  <si>
    <t>Bonequake Slam</t>
  </si>
  <si>
    <t>Crush the ground and crack bones with raw force.</t>
  </si>
  <si>
    <t>Fury Breaker</t>
  </si>
  <si>
    <t>Focus all your strength into a single armor-breaking punch.</t>
  </si>
  <si>
    <t>Iron Skin</t>
  </si>
  <si>
    <t>Harden your body, greatly boosting your Defense.</t>
  </si>
  <si>
    <t>Staggering Roar</t>
  </si>
  <si>
    <t>A guttural yell that weakens enemy Speed.</t>
  </si>
  <si>
    <t>Death Blossom</t>
  </si>
  <si>
    <t>Spin through enemies, blades flying like petals.</t>
  </si>
  <si>
    <t>Throatpiercer</t>
  </si>
  <si>
    <t>A ruthless critical strike aimed at vital spots.</t>
  </si>
  <si>
    <t>Adrenaline Surge</t>
  </si>
  <si>
    <t>Focus your energy to increase Speed sharply.</t>
  </si>
  <si>
    <t>Crippling Poison</t>
  </si>
  <si>
    <t>Coat your blades in poison that lowers enemy’s Speed.</t>
  </si>
  <si>
    <t>Cataclysm Ray</t>
  </si>
  <si>
    <t>Unleash a focused magical beam of destruction.</t>
  </si>
  <si>
    <t>Voidstorm</t>
  </si>
  <si>
    <t>Summon a chaotic storm of arcane energy.</t>
  </si>
  <si>
    <t>Arcane Shell</t>
  </si>
  <si>
    <t>Wrap yourself in magical wards to boost Resistance.</t>
  </si>
  <si>
    <t>Mind Burn</t>
  </si>
  <si>
    <t>Temporarily sap a foe’s Magic stat with mental feedback.</t>
  </si>
  <si>
    <t>Divine Lance</t>
  </si>
  <si>
    <t>Launch a radiant spear that sears with holy fire.</t>
  </si>
  <si>
    <t>Radiant Pulse</t>
  </si>
  <si>
    <t>Send a blinding wave of light through the battlefield.</t>
  </si>
  <si>
    <t>Holy Guard</t>
  </si>
  <si>
    <t>Call divine protection to raise Resistance.</t>
  </si>
  <si>
    <t>Weaken Spirit</t>
  </si>
  <si>
    <t>Reduce the enemy’s Magic with divine suppression.</t>
  </si>
  <si>
    <t>Crushing Arc</t>
  </si>
  <si>
    <t>A heavy swing aimed to break multiple enemies at once.</t>
  </si>
  <si>
    <t>Rallying Cry</t>
  </si>
  <si>
    <t>Inspire yourself with battle fury, boosting your Attack.</t>
  </si>
  <si>
    <t>Stone Focus</t>
  </si>
  <si>
    <t>Center your stance, increasing your Defense significantly.</t>
  </si>
  <si>
    <t>Juggernaut Slam</t>
  </si>
  <si>
    <t>A powerful, ground-shaking charge that flattens enemies.</t>
  </si>
  <si>
    <t>Brutal Intimidation</t>
  </si>
  <si>
    <t>Frighten enemies into weakness, reducing their Defense.</t>
  </si>
  <si>
    <t>Grounded Strength</t>
  </si>
  <si>
    <t>Blackout Strike</t>
  </si>
  <si>
    <t>A quick blow to a pressure point, aimed to disorient.</t>
  </si>
  <si>
    <t>Vanish</t>
  </si>
  <si>
    <t>Slip into the shadows, increasing Speed sharply.</t>
  </si>
  <si>
    <t>Saboteur's Trick</t>
  </si>
  <si>
    <t>Apply dirty fighting tricks to reduce enemy Attack.</t>
  </si>
  <si>
    <t>Comet Shard</t>
  </si>
  <si>
    <t>Drop a magical meteor chunk onto a foe with crushing force.</t>
  </si>
  <si>
    <t>Temporal Haste</t>
  </si>
  <si>
    <t>Manipulate time to boost your Speed dramatically.</t>
  </si>
  <si>
    <t>Spell Leak</t>
  </si>
  <si>
    <t>Purifying Flame</t>
  </si>
  <si>
    <t>Send out cleansing fire that damages the impure.</t>
  </si>
  <si>
    <t>Divine Endurance</t>
  </si>
  <si>
    <t>Call upon holy strength to raise your Defense.</t>
  </si>
  <si>
    <t>Lightshard Weakening</t>
  </si>
  <si>
    <t>Reduce enemy Resistance with light-fused prayers.</t>
  </si>
  <si>
    <t>Disrupt enemy flow with magic, lowering their Attack stat.</t>
  </si>
  <si>
    <t>Focus inward to boost both Attack slightly.</t>
  </si>
  <si>
    <t>Thunder Cleave</t>
  </si>
  <si>
    <t>A massive sweeping strike infused with thunderous force.</t>
  </si>
  <si>
    <t>Precision Slam</t>
  </si>
  <si>
    <t>A perfectly timed hit that bypasses some enemy defense.</t>
  </si>
  <si>
    <t>Unyielding Will</t>
  </si>
  <si>
    <t>Skullbreaker</t>
  </si>
  <si>
    <t>A bone-crunching blow aimed at disabling the enemy.</t>
  </si>
  <si>
    <t>Spiked Collision</t>
  </si>
  <si>
    <t>Slam enemies with brutal force, causing splash damage.</t>
  </si>
  <si>
    <t>War Frenzy</t>
  </si>
  <si>
    <t>Go into a frenzy, increasing your Attack greatly.</t>
  </si>
  <si>
    <t>Blade Fan</t>
  </si>
  <si>
    <t>A flurry of blades hits multiple targets.</t>
  </si>
  <si>
    <t>Eviscerate</t>
  </si>
  <si>
    <t>A swift strike to vital organs for major damage.</t>
  </si>
  <si>
    <t>Crippling Dust</t>
  </si>
  <si>
    <t>A thrown powder blinds and slows your enemy.</t>
  </si>
  <si>
    <t>Arc Lightning</t>
  </si>
  <si>
    <t>Chain lightning arcs between enemies.</t>
  </si>
  <si>
    <t>Void Pulse</t>
  </si>
  <si>
    <t>A pulse of chaotic magic that damages and confuses.</t>
  </si>
  <si>
    <t>Arcane Barrier</t>
  </si>
  <si>
    <t>Erect a shield that raises Resistance.</t>
  </si>
  <si>
    <t>Sacred Eruption</t>
  </si>
  <si>
    <t>Burst of divine light harms all foes.</t>
  </si>
  <si>
    <t>Judgement Spear</t>
  </si>
  <si>
    <t>Hurl a holy spear that pierces defenses.</t>
  </si>
  <si>
    <t>Blessing of Speed</t>
  </si>
  <si>
    <t>Call down divine wind to boost Speed.</t>
  </si>
  <si>
    <t>Strengthen your resolve, raising Resistance.</t>
  </si>
  <si>
    <t>Meteor Crash</t>
  </si>
  <si>
    <t>Leap and strike the ground with explosive force.</t>
  </si>
  <si>
    <t>Earthshatter</t>
  </si>
  <si>
    <t>A ground-shaking slam that damages and dazes.</t>
  </si>
  <si>
    <t>Death Lotus</t>
  </si>
  <si>
    <t>A deadly spinning flurry of blades.</t>
  </si>
  <si>
    <t>Rift Spear</t>
  </si>
  <si>
    <t>Summon a spear from another plane to skewer your foe.</t>
  </si>
  <si>
    <t>Beacon Burst</t>
  </si>
  <si>
    <t>Radiate divine energy that burns evil.</t>
  </si>
  <si>
    <t>Dragon’s End</t>
  </si>
  <si>
    <t>Channel all strength into a devastating final blow.</t>
  </si>
  <si>
    <t>Colossus Crush</t>
  </si>
  <si>
    <t>Slam with titanic force, obliterating armor and flesh.</t>
  </si>
  <si>
    <t>Night Reaper</t>
  </si>
  <si>
    <t>Unleash a precise, lethal combo on a single target.</t>
  </si>
  <si>
    <t>Starfall</t>
  </si>
  <si>
    <t>Bring down stars to scorch all enemies in radiant fire.</t>
  </si>
  <si>
    <t>Divine Wrath</t>
  </si>
  <si>
    <t>Summon the full might of your god to smite the wicked.</t>
  </si>
  <si>
    <t>Your blades move fast like a tempest.</t>
  </si>
  <si>
    <t>A fearsome roar that inspires and boosts your Attack.</t>
  </si>
  <si>
    <t>A cloud of smoke obscures enemy vision.</t>
  </si>
  <si>
    <t>NorthId</t>
  </si>
  <si>
    <t>SouthId</t>
  </si>
  <si>
    <t>WestId</t>
  </si>
  <si>
    <t>EastId</t>
  </si>
  <si>
    <t>Entrance</t>
  </si>
  <si>
    <t>Greenhouse</t>
  </si>
  <si>
    <t>Small, Rundown Shrine</t>
  </si>
  <si>
    <t>Dust-choked air hangs heavy in this crumbling threshold where ivy creeps through fractured stone.</t>
  </si>
  <si>
    <t>Alchemy Lab</t>
  </si>
  <si>
    <t>Shattered glass and rusted vials litter the worktables of a forgotten alchemist’s sanctum.</t>
  </si>
  <si>
    <t>Archives</t>
  </si>
  <si>
    <t>Moldy scrolls and torn tomes lie scattered in sagging shelves, whispering secrets no one hears.</t>
  </si>
  <si>
    <t>Armorer’s Workshop</t>
  </si>
  <si>
    <t>Broken tools and half-finished helms gather dust where once the clang of metal rang.</t>
  </si>
  <si>
    <t>Armory</t>
  </si>
  <si>
    <t>Racks stand empty or rusted, the last weapons long looted or rotted into disrepair.</t>
  </si>
  <si>
    <t>Observatory</t>
  </si>
  <si>
    <t>A cracked lens faces the heavens, its dome roof letting in rain and moonlight alike.</t>
  </si>
  <si>
    <t>Bakery</t>
  </si>
  <si>
    <t>Crumbling ovens and petrified loaves remain in this kitchen where warmth once thrived.</t>
  </si>
  <si>
    <t>Ballroom</t>
  </si>
  <si>
    <t>A grand hall of cracked marble where shadows waltz to music only they can hear.</t>
  </si>
  <si>
    <t>Banner Hall</t>
  </si>
  <si>
    <t>Faded, tattered banners droop from beams above, the symbols of fallen houses barely legible.</t>
  </si>
  <si>
    <t>Barracks</t>
  </si>
  <si>
    <t>Empty bunks and discarded armor echo with the ghostly silence of long-gone soldiers.</t>
  </si>
  <si>
    <t>Bathhouse</t>
  </si>
  <si>
    <t>Mildewed tiles and stagnant water mark this once-luxurious retreat for nobility.</t>
  </si>
  <si>
    <t>Parapets</t>
  </si>
  <si>
    <t>Wind howls over broken stone, where sentinels once stood watch against unseen foes.</t>
  </si>
  <si>
    <t>Forge</t>
  </si>
  <si>
    <t>All that's left of a once-blazing furnace are cold coals and the soot-stained anvil where master smiths once shaped weapons and armor.</t>
  </si>
  <si>
    <t>Blood Altar</t>
  </si>
  <si>
    <t>Dried stains mark the cracked stone of an altar no prayers have reached in ages.</t>
  </si>
  <si>
    <t>Buttery</t>
  </si>
  <si>
    <t>Empty casks lie broken and rotted, their contents long spoiled or stolen.</t>
  </si>
  <si>
    <t>Chapel</t>
  </si>
  <si>
    <t>Pews are overturned and the altar shattered, yet a strange hush still clings to the air.</t>
  </si>
  <si>
    <t>Council Chamber</t>
  </si>
  <si>
    <t>Chairs are askew around a dust-covered table where silence reigns over forgotten councils.</t>
  </si>
  <si>
    <t>Counting House</t>
  </si>
  <si>
    <t>Ledger books lay open in moldy decay, their ink run into unreadable trails.</t>
  </si>
  <si>
    <t>Cursed Hall</t>
  </si>
  <si>
    <t>The air is colder here, and your footsteps echo too loudly, as if watched by unseen eyes.</t>
  </si>
  <si>
    <t>Divination Room</t>
  </si>
  <si>
    <t>Cracked crystal balls and scattered cards suggest omens too dark to bear.</t>
  </si>
  <si>
    <t>Dungeon</t>
  </si>
  <si>
    <t>Chains hang loosely from the damp, mossy walls of cells that remember every scream.</t>
  </si>
  <si>
    <t>Gallery of Heroes</t>
  </si>
  <si>
    <t>Portraits gaze blankly, their faces faded and cracked beneath centuries of dust.</t>
  </si>
  <si>
    <t>Garden Atrium</t>
  </si>
  <si>
    <t>Vines choke the statues and cracked fountains of a courtyard nature has reclaimed.</t>
  </si>
  <si>
    <t>Gatehouse</t>
  </si>
  <si>
    <t>The portcullis hangs at a crooked angle, groaning in the wind like a warning.</t>
  </si>
  <si>
    <t>Great Hall</t>
  </si>
  <si>
    <t>Once a place of feasts, now an echoing ruin filled with shattered goblets and broken chairs.</t>
  </si>
  <si>
    <t>Guardroom</t>
  </si>
  <si>
    <t>Empty weapon racks and a stale odor linger where sentries once gathered.</t>
  </si>
  <si>
    <t>Hall of Mirrors</t>
  </si>
  <si>
    <t>Most mirrors are shattered, reflecting only fragments of those who dare pass through.</t>
  </si>
  <si>
    <t>Hall of Tapestries</t>
  </si>
  <si>
    <t>Moths feast on decaying fabric, the heroic scenes now just silhouettes and dust.</t>
  </si>
  <si>
    <t>Kennels</t>
  </si>
  <si>
    <t>Cracked bones and rotting leashes remain in these empty cages.</t>
  </si>
  <si>
    <t>Kitchen</t>
  </si>
  <si>
    <t>The hearth is cold, and overturned pots lie like silent witnesses to a hasty departure.</t>
  </si>
  <si>
    <t>Lady's Chamber</t>
  </si>
  <si>
    <t>Perfume bottles sit empty on a dust-coated vanity beneath a broken mirror.</t>
  </si>
  <si>
    <t>Larder</t>
  </si>
  <si>
    <t>Only cobwebs and gnawed bones remain in the rotted shelving of this dark pantry.</t>
  </si>
  <si>
    <t>Laundry Room</t>
  </si>
  <si>
    <t>Tattered linens and rusted tubs tell of chores abandoned in haste.</t>
  </si>
  <si>
    <t>Leyline Nexus</t>
  </si>
  <si>
    <t>A flicker of residual magic pulses in the cracked runes etched into the stone floor.</t>
  </si>
  <si>
    <t>Library</t>
  </si>
  <si>
    <t>Books decay on splintered shelves, their spines curling like old bark.</t>
  </si>
  <si>
    <t>Lord's Bedchamber</t>
  </si>
  <si>
    <t>A grand bed lies collapsed under moth-eaten sheets, its canopy torn by time.</t>
  </si>
  <si>
    <t>Map Room</t>
  </si>
  <si>
    <t>Charts are scattered across the floor, faded and curling with age and neglect.</t>
  </si>
  <si>
    <t>Mirror Prison</t>
  </si>
  <si>
    <t>Each mirror hums faintly, the glass fogged as though breathing from within.</t>
  </si>
  <si>
    <t>Music Room</t>
  </si>
  <si>
    <t>A broken harp and shattered lute rest beneath a collapsed chandelier.</t>
  </si>
  <si>
    <t>Nursery</t>
  </si>
  <si>
    <t>Dolls stare lifelessly from moldy cribs, their eyes cracked and smiles faded.</t>
  </si>
  <si>
    <t>Pantry</t>
  </si>
  <si>
    <t>Sacks long split open leave trails of dust and rodent droppings across the stone.</t>
  </si>
  <si>
    <t>Portal Room</t>
  </si>
  <si>
    <t>The runes around the archway flicker faintly, yearning for power that no longer flows.</t>
  </si>
  <si>
    <t>Runestone Chamber</t>
  </si>
  <si>
    <t>Stones lie dark and inert, their glyphs worn beyond recognition.</t>
  </si>
  <si>
    <t>Sanctum of Light</t>
  </si>
  <si>
    <t>The stained glass windows are shattered, their once-holy glow now dim and scattered.</t>
  </si>
  <si>
    <t>Scullery</t>
  </si>
  <si>
    <t>A rusted pump and piles of broken dishware mark this servant’s corner.</t>
  </si>
  <si>
    <t>Servants’ Quarters</t>
  </si>
  <si>
    <t>Straw mattresses rot atop rusted frames in these forgotten sleeping quarters.</t>
  </si>
  <si>
    <t>Shadow Sanctum</t>
  </si>
  <si>
    <t>Even in daylight, this room remains dim, its corners alive with creeping dread.</t>
  </si>
  <si>
    <t>Time has cracked the idol, but offerings of withered flowers remain at its feet.</t>
  </si>
  <si>
    <t>Siege Workshop</t>
  </si>
  <si>
    <t>Catapult parts lie rusting beneath tarps, as if waiting for a war that never came.</t>
  </si>
  <si>
    <t>Solar</t>
  </si>
  <si>
    <t>Once a cozy retreat, this room is now a sunlit shell filled with dust motes and silence.</t>
  </si>
  <si>
    <t>Stables</t>
  </si>
  <si>
    <t>The scent of old hay lingers in empty stalls where hooves once thundered.</t>
  </si>
  <si>
    <t>Storerooms</t>
  </si>
  <si>
    <t>Barrels and crates sit unopened, their contents long spoiled or pillaged.</t>
  </si>
  <si>
    <t>Temple of the Ancients</t>
  </si>
  <si>
    <t>Time has worn away the carvings, but a weight of reverence still clings to the stones.</t>
  </si>
  <si>
    <t>Amphitheater</t>
  </si>
  <si>
    <t>Crumbling steps surround a weed-choked stage where no voice has echoed in years.</t>
  </si>
  <si>
    <t>Torture Chamber</t>
  </si>
  <si>
    <t>Chains still hang from the walls, and a stained table sits center-stage in silence.</t>
  </si>
  <si>
    <t>Treasury</t>
  </si>
  <si>
    <t>Broken lockboxes lie looted and overturned, their treasures long since stolen.</t>
  </si>
  <si>
    <t>Vault</t>
  </si>
  <si>
    <t>The iron door is ajar, its interior picked clean or hiding one last secret.</t>
  </si>
  <si>
    <t>Vault of Secrets</t>
  </si>
  <si>
    <t>Whispering winds circle this sealed chamber, as if guarding truths better left buried.</t>
  </si>
  <si>
    <t>War Room</t>
  </si>
  <si>
    <t>A strategy table lies overturned, figurines scattered like the bones of fallen kings.</t>
  </si>
  <si>
    <t>Watchtower</t>
  </si>
  <si>
    <t>From the shattered windows, the lands below look just as desolate.</t>
  </si>
  <si>
    <t>Weather Room</t>
  </si>
  <si>
    <t>The air is still charged here, and strange wind patterns rustle parchments on the floor.</t>
  </si>
  <si>
    <t>Wizard's Tower</t>
  </si>
  <si>
    <t>Books float in midair or lie in ash heaps—residue of a spell gone horribly wrong.</t>
  </si>
  <si>
    <t>Workshop</t>
  </si>
  <si>
    <t>Tools hang untouched on rusted hooks, each one a memory of the craftsman who left.</t>
  </si>
  <si>
    <t>Overgrowth has claimed every inch, broken glass letting in weeds and wildflowers alike.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</si>
</sst>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0" fillId="0" borderId="0" xfId="0" applyAlignment="1">
      <alignment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8E2F-93EA-487A-A80F-A05B306F4F13}">
  <dimension ref="A1:P520"/>
  <sheetViews>
    <sheetView workbookViewId="0">
      <selection activeCell="P118" sqref="P118:P179"/>
    </sheetView>
  </sheetViews>
  <sheetFormatPr defaultRowHeight="14.4" x14ac:dyDescent="0.3"/>
  <cols>
    <col min="1" max="1" width="4.6640625" bestFit="1" customWidth="1"/>
    <col min="2" max="2" width="33.6640625" bestFit="1" customWidth="1"/>
    <col min="3" max="3" width="91.21875" bestFit="1" customWidth="1"/>
    <col min="4" max="4" width="7.77734375" style="1" bestFit="1" customWidth="1"/>
    <col min="5" max="5" width="10.77734375" bestFit="1" customWidth="1"/>
    <col min="6" max="6" width="8.77734375" style="1" bestFit="1" customWidth="1"/>
    <col min="7" max="7" width="14.5546875" bestFit="1" customWidth="1"/>
    <col min="8" max="8" width="11.44140625" customWidth="1"/>
    <col min="9" max="9" width="13.44140625" bestFit="1" customWidth="1"/>
    <col min="10" max="10" width="18.33203125" bestFit="1" customWidth="1"/>
    <col min="11" max="11" width="15" bestFit="1" customWidth="1"/>
    <col min="12" max="12" width="12.109375" bestFit="1" customWidth="1"/>
    <col min="13" max="13" width="15" bestFit="1" customWidth="1"/>
    <col min="14" max="14" width="8.33203125" bestFit="1" customWidth="1"/>
    <col min="15" max="15" width="17.109375" bestFit="1" customWidth="1"/>
    <col min="16" max="16" width="183.88671875" customWidth="1"/>
  </cols>
  <sheetData>
    <row r="1" spans="1:16" x14ac:dyDescent="0.3">
      <c r="A1" t="s">
        <v>0</v>
      </c>
      <c r="B1" t="s">
        <v>1</v>
      </c>
      <c r="C1" t="s">
        <v>2</v>
      </c>
      <c r="D1" s="1" t="s">
        <v>3</v>
      </c>
      <c r="E1" t="s">
        <v>4</v>
      </c>
      <c r="F1" s="1" t="s">
        <v>5</v>
      </c>
      <c r="G1" t="s">
        <v>6</v>
      </c>
      <c r="H1" t="s">
        <v>7</v>
      </c>
      <c r="I1" t="s">
        <v>8</v>
      </c>
      <c r="J1" t="s">
        <v>9</v>
      </c>
      <c r="K1" t="s">
        <v>10</v>
      </c>
      <c r="L1" t="s">
        <v>11</v>
      </c>
      <c r="M1" t="s">
        <v>12</v>
      </c>
      <c r="N1" t="s">
        <v>355</v>
      </c>
      <c r="O1" t="s">
        <v>356</v>
      </c>
    </row>
    <row r="2" spans="1:16" x14ac:dyDescent="0.3">
      <c r="A2">
        <v>1</v>
      </c>
      <c r="B2" t="s">
        <v>30</v>
      </c>
      <c r="C2" t="s">
        <v>13</v>
      </c>
      <c r="D2" s="1">
        <f ca="1">ROUND(1.5 + ((I2 * G2) * 0.25) + (E2 * 0.1) + (G2 * 2) + (RAND() * 0.4 - 0.2), 2)</f>
        <v>5.7</v>
      </c>
      <c r="E2">
        <v>10</v>
      </c>
      <c r="F2" s="1">
        <v>3.62</v>
      </c>
      <c r="G2">
        <v>1</v>
      </c>
      <c r="H2" t="s">
        <v>21</v>
      </c>
      <c r="I2">
        <v>5</v>
      </c>
      <c r="J2" t="s">
        <v>24</v>
      </c>
      <c r="K2" t="s">
        <v>23</v>
      </c>
      <c r="L2" t="s">
        <v>23</v>
      </c>
      <c r="M2" t="s">
        <v>23</v>
      </c>
      <c r="N2" t="s">
        <v>23</v>
      </c>
      <c r="O2" t="s">
        <v>23</v>
      </c>
      <c r="P2" t="str">
        <f ca="1">_xlfn.CONCAT("{",A2, ", ", CHAR(34), B2, CHAR(34), ", ", CHAR(34), C2, CHAR(34), ", ", D2, ", ", E2, ", ", F2, ", ", G2, ", ", CHAR(34), H2, CHAR(34), ", ", I2, ", ", J2, ", ", K2, ", ", L2, ", ", M2, ", ", N2, ", ", O2, "},")</f>
        <v>{1, "Sword", "A basic sword with a couple knicks in it", 5.7, 10, 3.62, 1, "Weapon", 5, DamageType.Martial, null, null, null, null, null},</v>
      </c>
    </row>
    <row r="3" spans="1:16" x14ac:dyDescent="0.3">
      <c r="A3">
        <v>2</v>
      </c>
      <c r="B3" t="s">
        <v>31</v>
      </c>
      <c r="C3" t="s">
        <v>14</v>
      </c>
      <c r="D3" s="1">
        <f t="shared" ref="D3:D66" ca="1" si="0">ROUND(1.5 + ((I3 * G3) * 0.25) + (E3 * 0.1) + (G3 * 2) + (RAND() * 0.4 - 0.2), 2)</f>
        <v>5.24</v>
      </c>
      <c r="E3">
        <v>10</v>
      </c>
      <c r="F3" s="1">
        <v>3.77</v>
      </c>
      <c r="G3">
        <v>1</v>
      </c>
      <c r="H3" t="s">
        <v>21</v>
      </c>
      <c r="I3">
        <v>3</v>
      </c>
      <c r="J3" t="s">
        <v>24</v>
      </c>
      <c r="K3" t="s">
        <v>23</v>
      </c>
      <c r="L3" t="s">
        <v>23</v>
      </c>
      <c r="M3" t="s">
        <v>23</v>
      </c>
      <c r="N3" t="s">
        <v>23</v>
      </c>
      <c r="O3" t="s">
        <v>23</v>
      </c>
      <c r="P3" t="str">
        <f t="shared" ref="P3:P66" ca="1" si="1">_xlfn.CONCAT("{",A3, ", ", CHAR(34), B3, CHAR(34), ", ", CHAR(34), C3, CHAR(34), ", ", D3, ", ", E3, ", ", F3, ", ", G3, ", ", CHAR(34), H3, CHAR(34), ", ", I3, ", ", J3, ", ", K3, ", ", L3, ", ", M3, ", ", N3, ", ", O3, "},")</f>
        <v>{2, "Spear", "A basic spear that leaves splinters in your hands", 5.24, 10, 3.77, 1, "Weapon", 3, DamageType.Martial, null, null, null, null, null},</v>
      </c>
    </row>
    <row r="4" spans="1:16" x14ac:dyDescent="0.3">
      <c r="A4">
        <v>3</v>
      </c>
      <c r="B4" t="s">
        <v>32</v>
      </c>
      <c r="C4" t="s">
        <v>15</v>
      </c>
      <c r="D4" s="1">
        <f t="shared" ca="1" si="0"/>
        <v>5.13</v>
      </c>
      <c r="E4">
        <v>10</v>
      </c>
      <c r="F4" s="1">
        <v>3.78</v>
      </c>
      <c r="G4">
        <v>1</v>
      </c>
      <c r="H4" t="s">
        <v>21</v>
      </c>
      <c r="I4">
        <v>3</v>
      </c>
      <c r="J4" t="s">
        <v>24</v>
      </c>
      <c r="K4" t="s">
        <v>23</v>
      </c>
      <c r="L4" t="s">
        <v>23</v>
      </c>
      <c r="M4" t="s">
        <v>23</v>
      </c>
      <c r="N4" t="s">
        <v>23</v>
      </c>
      <c r="O4" t="s">
        <v>23</v>
      </c>
      <c r="P4" t="str">
        <f t="shared" ca="1" si="1"/>
        <v>{3, "Axe", "A basic axe that's a little top heavy", 5.13, 10, 3.78, 1, "Weapon", 3, DamageType.Martial, null, null, null, null, null},</v>
      </c>
    </row>
    <row r="5" spans="1:16" x14ac:dyDescent="0.3">
      <c r="A5">
        <v>4</v>
      </c>
      <c r="B5" t="s">
        <v>33</v>
      </c>
      <c r="C5" t="s">
        <v>16</v>
      </c>
      <c r="D5" s="1">
        <f t="shared" ca="1" si="0"/>
        <v>5.92</v>
      </c>
      <c r="E5">
        <v>10</v>
      </c>
      <c r="F5" s="1">
        <v>2.57</v>
      </c>
      <c r="G5">
        <v>1</v>
      </c>
      <c r="H5" t="s">
        <v>21</v>
      </c>
      <c r="I5">
        <v>5</v>
      </c>
      <c r="J5" t="s">
        <v>24</v>
      </c>
      <c r="K5" t="s">
        <v>23</v>
      </c>
      <c r="L5" t="s">
        <v>23</v>
      </c>
      <c r="M5" t="s">
        <v>23</v>
      </c>
      <c r="N5" t="s">
        <v>23</v>
      </c>
      <c r="O5" t="s">
        <v>23</v>
      </c>
      <c r="P5" t="str">
        <f t="shared" ca="1" si="1"/>
        <v>{4, "Bow", "A  basic bow with a fraying bowstring", 5.92, 10, 2.57, 1, "Weapon", 5, DamageType.Martial, null, null, null, null, null},</v>
      </c>
    </row>
    <row r="6" spans="1:16" x14ac:dyDescent="0.3">
      <c r="A6">
        <v>5</v>
      </c>
      <c r="B6" t="s">
        <v>34</v>
      </c>
      <c r="C6" t="s">
        <v>17</v>
      </c>
      <c r="D6" s="1">
        <f t="shared" ca="1" si="0"/>
        <v>5.28</v>
      </c>
      <c r="E6">
        <v>10</v>
      </c>
      <c r="F6" s="1">
        <v>4.3</v>
      </c>
      <c r="G6">
        <v>1</v>
      </c>
      <c r="H6" t="s">
        <v>21</v>
      </c>
      <c r="I6">
        <v>3</v>
      </c>
      <c r="J6" t="s">
        <v>25</v>
      </c>
      <c r="K6" t="s">
        <v>23</v>
      </c>
      <c r="L6" t="s">
        <v>23</v>
      </c>
      <c r="M6" t="s">
        <v>23</v>
      </c>
      <c r="N6" t="s">
        <v>23</v>
      </c>
      <c r="O6" t="s">
        <v>23</v>
      </c>
      <c r="P6" t="str">
        <f t="shared" ca="1" si="1"/>
        <v>{5, "Rod", "A basic rod with a gem that's probably fake", 5.28, 10, 4.3, 1, "Weapon", 3, DamageType.Magical, null, null, null, null, null},</v>
      </c>
    </row>
    <row r="7" spans="1:16" x14ac:dyDescent="0.3">
      <c r="A7">
        <v>6</v>
      </c>
      <c r="B7" t="s">
        <v>35</v>
      </c>
      <c r="C7" t="s">
        <v>18</v>
      </c>
      <c r="D7" s="1">
        <f t="shared" ca="1" si="0"/>
        <v>5.8</v>
      </c>
      <c r="E7">
        <v>10</v>
      </c>
      <c r="F7" s="1">
        <v>4.0999999999999996</v>
      </c>
      <c r="G7">
        <v>1</v>
      </c>
      <c r="H7" t="s">
        <v>21</v>
      </c>
      <c r="I7">
        <v>5</v>
      </c>
      <c r="J7" t="s">
        <v>25</v>
      </c>
      <c r="K7" t="s">
        <v>23</v>
      </c>
      <c r="L7" t="s">
        <v>23</v>
      </c>
      <c r="M7" t="s">
        <v>23</v>
      </c>
      <c r="N7" t="s">
        <v>23</v>
      </c>
      <c r="O7" t="s">
        <v>23</v>
      </c>
      <c r="P7" t="str">
        <f t="shared" ca="1" si="1"/>
        <v>{6, "Scepter", "A basic scepter that doesn't even make you feel regal", 5.8, 10, 4.1, 1, "Weapon", 5, DamageType.Magical, null, null, null, null, null},</v>
      </c>
    </row>
    <row r="8" spans="1:16" x14ac:dyDescent="0.3">
      <c r="A8">
        <v>7</v>
      </c>
      <c r="B8" t="s">
        <v>36</v>
      </c>
      <c r="C8" t="s">
        <v>19</v>
      </c>
      <c r="D8" s="1">
        <f t="shared" ca="1" si="0"/>
        <v>5.67</v>
      </c>
      <c r="E8">
        <v>10</v>
      </c>
      <c r="F8" s="1">
        <v>4.05</v>
      </c>
      <c r="G8">
        <v>1</v>
      </c>
      <c r="H8" t="s">
        <v>21</v>
      </c>
      <c r="I8">
        <v>5</v>
      </c>
      <c r="J8" t="s">
        <v>25</v>
      </c>
      <c r="K8" t="s">
        <v>23</v>
      </c>
      <c r="L8" t="s">
        <v>23</v>
      </c>
      <c r="M8" t="s">
        <v>23</v>
      </c>
      <c r="N8" t="s">
        <v>23</v>
      </c>
      <c r="O8" t="s">
        <v>23</v>
      </c>
      <c r="P8" t="str">
        <f t="shared" ca="1" si="1"/>
        <v>{7, "Staff", "A basic staff that looks more like a broom", 5.67, 10, 4.05, 1, "Weapon", 5, DamageType.Magical, null, null, null, null, null},</v>
      </c>
    </row>
    <row r="9" spans="1:16" x14ac:dyDescent="0.3">
      <c r="A9">
        <v>8</v>
      </c>
      <c r="B9" t="s">
        <v>37</v>
      </c>
      <c r="C9" t="s">
        <v>20</v>
      </c>
      <c r="D9" s="1">
        <f t="shared" ca="1" si="0"/>
        <v>5.53</v>
      </c>
      <c r="E9">
        <v>10</v>
      </c>
      <c r="F9" s="1">
        <v>3.2</v>
      </c>
      <c r="G9">
        <v>1</v>
      </c>
      <c r="H9" t="s">
        <v>21</v>
      </c>
      <c r="I9">
        <v>4</v>
      </c>
      <c r="J9" t="s">
        <v>25</v>
      </c>
      <c r="K9" t="s">
        <v>23</v>
      </c>
      <c r="L9" t="s">
        <v>23</v>
      </c>
      <c r="M9" t="s">
        <v>23</v>
      </c>
      <c r="N9" t="s">
        <v>23</v>
      </c>
      <c r="O9" t="s">
        <v>23</v>
      </c>
      <c r="P9" t="str">
        <f t="shared" ca="1" si="1"/>
        <v>{8, "Wand", "A basic wand that's really just a stick from off the ground", 5.53, 10, 3.2, 1, "Weapon", 4, DamageType.Magical, null, null, null, null, null},</v>
      </c>
    </row>
    <row r="10" spans="1:16" x14ac:dyDescent="0.3">
      <c r="A10">
        <v>9</v>
      </c>
      <c r="B10" t="s">
        <v>39</v>
      </c>
      <c r="C10" t="s">
        <v>40</v>
      </c>
      <c r="D10" s="1">
        <f t="shared" ca="1" si="0"/>
        <v>16.420000000000002</v>
      </c>
      <c r="E10">
        <v>7</v>
      </c>
      <c r="F10" s="1">
        <f ca="1">ROUND(RAND() + 5.5, 2)</f>
        <v>5.84</v>
      </c>
      <c r="G10">
        <v>3</v>
      </c>
      <c r="H10" t="s">
        <v>21</v>
      </c>
      <c r="I10">
        <f ca="1">RANDBETWEEN(10,14)</f>
        <v>11</v>
      </c>
      <c r="J10" t="s">
        <v>24</v>
      </c>
      <c r="K10" t="s">
        <v>23</v>
      </c>
      <c r="L10" t="s">
        <v>23</v>
      </c>
      <c r="M10" t="s">
        <v>23</v>
      </c>
      <c r="N10" t="s">
        <v>23</v>
      </c>
      <c r="O10" t="s">
        <v>23</v>
      </c>
      <c r="P10" t="str">
        <f t="shared" ca="1" si="1"/>
        <v>{9, "Falchion", " A single-edged chopping sword.", 16.42, 7, 5.84, 3, "Weapon", 11, DamageType.Martial, null, null, null, null, null},</v>
      </c>
    </row>
    <row r="11" spans="1:16" x14ac:dyDescent="0.3">
      <c r="A11">
        <v>10</v>
      </c>
      <c r="B11" t="s">
        <v>41</v>
      </c>
      <c r="C11" t="s">
        <v>42</v>
      </c>
      <c r="D11" s="1">
        <f t="shared" ca="1" si="0"/>
        <v>15.37</v>
      </c>
      <c r="E11">
        <v>5</v>
      </c>
      <c r="F11" s="1">
        <f t="shared" ref="F11:F26" ca="1" si="2">ROUND(RAND() + 5.5, 2)</f>
        <v>6.39</v>
      </c>
      <c r="G11">
        <v>3</v>
      </c>
      <c r="H11" t="s">
        <v>21</v>
      </c>
      <c r="I11">
        <f t="shared" ref="I11:I26" ca="1" si="3">RANDBETWEEN(10,14)</f>
        <v>10</v>
      </c>
      <c r="J11" t="s">
        <v>24</v>
      </c>
      <c r="K11" t="s">
        <v>23</v>
      </c>
      <c r="L11" t="s">
        <v>23</v>
      </c>
      <c r="M11" t="s">
        <v>23</v>
      </c>
      <c r="N11" t="s">
        <v>23</v>
      </c>
      <c r="O11" t="s">
        <v>23</v>
      </c>
      <c r="P11" t="str">
        <f t="shared" ca="1" si="1"/>
        <v>{10, "Cutlass", "A curved blade ideal for close combat.", 15.37, 5, 6.39, 3, "Weapon", 10, DamageType.Martial, null, null, null, null, null},</v>
      </c>
    </row>
    <row r="12" spans="1:16" x14ac:dyDescent="0.3">
      <c r="A12">
        <v>11</v>
      </c>
      <c r="B12" t="s">
        <v>43</v>
      </c>
      <c r="C12" t="s">
        <v>44</v>
      </c>
      <c r="D12" s="1">
        <f t="shared" ca="1" si="0"/>
        <v>18.73</v>
      </c>
      <c r="E12">
        <v>6</v>
      </c>
      <c r="F12" s="1">
        <f t="shared" ca="1" si="2"/>
        <v>5.77</v>
      </c>
      <c r="G12">
        <v>3</v>
      </c>
      <c r="H12" t="s">
        <v>21</v>
      </c>
      <c r="I12">
        <f t="shared" ca="1" si="3"/>
        <v>14</v>
      </c>
      <c r="J12" t="s">
        <v>24</v>
      </c>
      <c r="K12" t="s">
        <v>23</v>
      </c>
      <c r="L12" t="s">
        <v>23</v>
      </c>
      <c r="M12" t="s">
        <v>23</v>
      </c>
      <c r="N12" t="s">
        <v>23</v>
      </c>
      <c r="O12" t="s">
        <v>23</v>
      </c>
      <c r="P12" t="str">
        <f t="shared" ca="1" si="1"/>
        <v>{11, "Spatha", "A long, straight Roman sword.", 18.73, 6, 5.77, 3, "Weapon", 14, DamageType.Martial, null, null, null, null, null},</v>
      </c>
    </row>
    <row r="13" spans="1:16" x14ac:dyDescent="0.3">
      <c r="A13">
        <v>12</v>
      </c>
      <c r="B13" t="s">
        <v>119</v>
      </c>
      <c r="C13" t="s">
        <v>63</v>
      </c>
      <c r="D13" s="1">
        <f t="shared" ca="1" si="0"/>
        <v>15.47</v>
      </c>
      <c r="E13">
        <v>6</v>
      </c>
      <c r="F13" s="1">
        <f t="shared" ca="1" si="2"/>
        <v>5.85</v>
      </c>
      <c r="G13">
        <v>3</v>
      </c>
      <c r="H13" t="s">
        <v>21</v>
      </c>
      <c r="I13">
        <f t="shared" ca="1" si="3"/>
        <v>10</v>
      </c>
      <c r="J13" t="s">
        <v>24</v>
      </c>
      <c r="K13" t="s">
        <v>23</v>
      </c>
      <c r="L13" t="s">
        <v>23</v>
      </c>
      <c r="M13" t="s">
        <v>23</v>
      </c>
      <c r="N13" t="s">
        <v>23</v>
      </c>
      <c r="O13" t="s">
        <v>23</v>
      </c>
      <c r="P13" t="str">
        <f t="shared" ca="1" si="1"/>
        <v>{12, "Javelin", "A light throwing spear, great for ranged attacks.", 15.47, 6, 5.85, 3, "Weapon", 10, DamageType.Martial, null, null, null, null, null},</v>
      </c>
    </row>
    <row r="14" spans="1:16" x14ac:dyDescent="0.3">
      <c r="A14">
        <v>13</v>
      </c>
      <c r="B14" t="s">
        <v>120</v>
      </c>
      <c r="C14" t="s">
        <v>64</v>
      </c>
      <c r="D14" s="1">
        <f t="shared" ca="1" si="0"/>
        <v>16.559999999999999</v>
      </c>
      <c r="E14">
        <v>9</v>
      </c>
      <c r="F14" s="1">
        <f t="shared" ca="1" si="2"/>
        <v>5.52</v>
      </c>
      <c r="G14">
        <v>3</v>
      </c>
      <c r="H14" t="s">
        <v>21</v>
      </c>
      <c r="I14">
        <f t="shared" ca="1" si="3"/>
        <v>11</v>
      </c>
      <c r="J14" t="s">
        <v>24</v>
      </c>
      <c r="K14" t="s">
        <v>23</v>
      </c>
      <c r="L14" t="s">
        <v>23</v>
      </c>
      <c r="M14" t="s">
        <v>23</v>
      </c>
      <c r="N14" t="s">
        <v>23</v>
      </c>
      <c r="O14" t="s">
        <v>23</v>
      </c>
      <c r="P14" t="str">
        <f t="shared" ca="1" si="1"/>
        <v>{13, "Boar Spear", "A stout spear with a crossbar to stop charging foes.", 16.56, 9, 5.52, 3, "Weapon", 11, DamageType.Martial, null, null, null, null, null},</v>
      </c>
    </row>
    <row r="15" spans="1:16" x14ac:dyDescent="0.3">
      <c r="A15">
        <v>14</v>
      </c>
      <c r="B15" t="s">
        <v>121</v>
      </c>
      <c r="C15" t="s">
        <v>65</v>
      </c>
      <c r="D15" s="1">
        <f t="shared" ca="1" si="0"/>
        <v>18.63</v>
      </c>
      <c r="E15">
        <v>8</v>
      </c>
      <c r="F15" s="1">
        <f t="shared" ca="1" si="2"/>
        <v>6.23</v>
      </c>
      <c r="G15">
        <v>3</v>
      </c>
      <c r="H15" t="s">
        <v>21</v>
      </c>
      <c r="I15">
        <f t="shared" ca="1" si="3"/>
        <v>14</v>
      </c>
      <c r="J15" t="s">
        <v>24</v>
      </c>
      <c r="K15" t="s">
        <v>23</v>
      </c>
      <c r="L15" t="s">
        <v>23</v>
      </c>
      <c r="M15" t="s">
        <v>23</v>
      </c>
      <c r="N15" t="s">
        <v>23</v>
      </c>
      <c r="O15" t="s">
        <v>23</v>
      </c>
      <c r="P15" t="str">
        <f t="shared" ca="1" si="1"/>
        <v>{14, "Leaf-Blade Spear", "A broad-headed spear, balanced for versatility.", 18.63, 8, 6.23, 3, "Weapon", 14, DamageType.Martial, null, null, null, null, null},</v>
      </c>
    </row>
    <row r="16" spans="1:16" x14ac:dyDescent="0.3">
      <c r="A16">
        <v>15</v>
      </c>
      <c r="B16" t="s">
        <v>122</v>
      </c>
      <c r="C16" t="s">
        <v>66</v>
      </c>
      <c r="D16" s="1">
        <f t="shared" ca="1" si="0"/>
        <v>17.34</v>
      </c>
      <c r="E16">
        <v>8</v>
      </c>
      <c r="F16" s="1">
        <f t="shared" ca="1" si="2"/>
        <v>5.51</v>
      </c>
      <c r="G16">
        <v>3</v>
      </c>
      <c r="H16" t="s">
        <v>21</v>
      </c>
      <c r="I16">
        <f t="shared" ca="1" si="3"/>
        <v>12</v>
      </c>
      <c r="J16" t="s">
        <v>24</v>
      </c>
      <c r="K16" t="s">
        <v>23</v>
      </c>
      <c r="L16" t="s">
        <v>23</v>
      </c>
      <c r="M16" t="s">
        <v>23</v>
      </c>
      <c r="N16" t="s">
        <v>23</v>
      </c>
      <c r="O16" t="s">
        <v>23</v>
      </c>
      <c r="P16" t="str">
        <f t="shared" ca="1" si="1"/>
        <v>{15, "Hatchet", "A lightweight, one-handed axe useful for quick strikes.", 17.34, 8, 5.51, 3, "Weapon", 12, DamageType.Martial, null, null, null, null, null},</v>
      </c>
    </row>
    <row r="17" spans="1:16" x14ac:dyDescent="0.3">
      <c r="A17">
        <v>16</v>
      </c>
      <c r="B17" t="s">
        <v>123</v>
      </c>
      <c r="C17" t="s">
        <v>67</v>
      </c>
      <c r="D17" s="1">
        <f t="shared" ca="1" si="0"/>
        <v>15.97</v>
      </c>
      <c r="E17">
        <v>9</v>
      </c>
      <c r="F17" s="1">
        <f t="shared" ca="1" si="2"/>
        <v>5.98</v>
      </c>
      <c r="G17">
        <v>3</v>
      </c>
      <c r="H17" t="s">
        <v>21</v>
      </c>
      <c r="I17">
        <f t="shared" ca="1" si="3"/>
        <v>10</v>
      </c>
      <c r="J17" t="s">
        <v>24</v>
      </c>
      <c r="K17" t="s">
        <v>23</v>
      </c>
      <c r="L17" t="s">
        <v>23</v>
      </c>
      <c r="M17" t="s">
        <v>23</v>
      </c>
      <c r="N17" t="s">
        <v>23</v>
      </c>
      <c r="O17" t="s">
        <v>23</v>
      </c>
      <c r="P17" t="str">
        <f t="shared" ca="1" si="1"/>
        <v>{16, "Woodcutter’s Axe", "Heavier than a hatchet, practical and robust.", 15.97, 9, 5.98, 3, "Weapon", 10, DamageType.Martial, null, null, null, null, null},</v>
      </c>
    </row>
    <row r="18" spans="1:16" x14ac:dyDescent="0.3">
      <c r="A18">
        <v>17</v>
      </c>
      <c r="B18" t="s">
        <v>124</v>
      </c>
      <c r="C18" t="s">
        <v>68</v>
      </c>
      <c r="D18" s="1">
        <f t="shared" ca="1" si="0"/>
        <v>19.07</v>
      </c>
      <c r="E18">
        <v>9</v>
      </c>
      <c r="F18" s="1">
        <f t="shared" ca="1" si="2"/>
        <v>6.47</v>
      </c>
      <c r="G18">
        <v>3</v>
      </c>
      <c r="H18" t="s">
        <v>21</v>
      </c>
      <c r="I18">
        <f t="shared" ca="1" si="3"/>
        <v>14</v>
      </c>
      <c r="J18" t="s">
        <v>24</v>
      </c>
      <c r="K18" t="s">
        <v>23</v>
      </c>
      <c r="L18" t="s">
        <v>23</v>
      </c>
      <c r="M18" t="s">
        <v>23</v>
      </c>
      <c r="N18" t="s">
        <v>23</v>
      </c>
      <c r="O18" t="s">
        <v>23</v>
      </c>
      <c r="P18" t="str">
        <f t="shared" ca="1" si="1"/>
        <v>{17, "Blacksmith’s Hammer", "A sturdy, blunt weapon originally meant for forging.", 19.07, 9, 6.47, 3, "Weapon", 14, DamageType.Martial, null, null, null, null, null},</v>
      </c>
    </row>
    <row r="19" spans="1:16" x14ac:dyDescent="0.3">
      <c r="A19">
        <v>18</v>
      </c>
      <c r="B19" t="s">
        <v>125</v>
      </c>
      <c r="C19" t="s">
        <v>69</v>
      </c>
      <c r="D19" s="1">
        <f t="shared" ca="1" si="0"/>
        <v>15.71</v>
      </c>
      <c r="E19">
        <v>7</v>
      </c>
      <c r="F19" s="1">
        <f t="shared" ca="1" si="2"/>
        <v>5.76</v>
      </c>
      <c r="G19">
        <v>3</v>
      </c>
      <c r="H19" t="s">
        <v>21</v>
      </c>
      <c r="I19">
        <f t="shared" ca="1" si="3"/>
        <v>10</v>
      </c>
      <c r="J19" t="s">
        <v>24</v>
      </c>
      <c r="K19" t="s">
        <v>23</v>
      </c>
      <c r="L19" t="s">
        <v>23</v>
      </c>
      <c r="M19" t="s">
        <v>23</v>
      </c>
      <c r="N19" t="s">
        <v>23</v>
      </c>
      <c r="O19" t="s">
        <v>23</v>
      </c>
      <c r="P19" t="str">
        <f t="shared" ca="1" si="1"/>
        <v>{18, "Shortbow", "Compact and fast, ideal for quick, close-range shots.", 15.71, 7, 5.76, 3, "Weapon", 10, DamageType.Martial, null, null, null, null, null},</v>
      </c>
    </row>
    <row r="20" spans="1:16" x14ac:dyDescent="0.3">
      <c r="A20">
        <v>19</v>
      </c>
      <c r="B20" t="s">
        <v>126</v>
      </c>
      <c r="C20" t="s">
        <v>70</v>
      </c>
      <c r="D20" s="1">
        <f t="shared" ca="1" si="0"/>
        <v>15.56</v>
      </c>
      <c r="E20">
        <v>6</v>
      </c>
      <c r="F20" s="1">
        <f t="shared" ca="1" si="2"/>
        <v>6.45</v>
      </c>
      <c r="G20">
        <v>3</v>
      </c>
      <c r="H20" t="s">
        <v>21</v>
      </c>
      <c r="I20">
        <f t="shared" ca="1" si="3"/>
        <v>10</v>
      </c>
      <c r="J20" t="s">
        <v>24</v>
      </c>
      <c r="K20" t="s">
        <v>23</v>
      </c>
      <c r="L20" t="s">
        <v>23</v>
      </c>
      <c r="M20" t="s">
        <v>23</v>
      </c>
      <c r="N20" t="s">
        <v>23</v>
      </c>
      <c r="O20" t="s">
        <v>23</v>
      </c>
      <c r="P20" t="str">
        <f t="shared" ca="1" si="1"/>
        <v>{19, "Hunting Bow", "A simple wooden bow used for survival and tracking prey.", 15.56, 6, 6.45, 3, "Weapon", 10, DamageType.Martial, null, null, null, null, null},</v>
      </c>
    </row>
    <row r="21" spans="1:16" x14ac:dyDescent="0.3">
      <c r="A21">
        <v>20</v>
      </c>
      <c r="B21" t="s">
        <v>127</v>
      </c>
      <c r="C21" t="s">
        <v>71</v>
      </c>
      <c r="D21" s="1">
        <f t="shared" ca="1" si="0"/>
        <v>18.68</v>
      </c>
      <c r="E21">
        <v>7</v>
      </c>
      <c r="F21" s="1">
        <f t="shared" ca="1" si="2"/>
        <v>6.49</v>
      </c>
      <c r="G21">
        <v>3</v>
      </c>
      <c r="H21" t="s">
        <v>21</v>
      </c>
      <c r="I21">
        <f t="shared" ca="1" si="3"/>
        <v>14</v>
      </c>
      <c r="J21" t="s">
        <v>24</v>
      </c>
      <c r="K21" t="s">
        <v>23</v>
      </c>
      <c r="L21" t="s">
        <v>23</v>
      </c>
      <c r="M21" t="s">
        <v>23</v>
      </c>
      <c r="N21" t="s">
        <v>23</v>
      </c>
      <c r="O21" t="s">
        <v>23</v>
      </c>
      <c r="P21" t="str">
        <f t="shared" ca="1" si="1"/>
        <v>{20, "Slingbow", "A primitive bow-sling hybrid for light, arcing shots.", 18.68, 7, 6.49, 3, "Weapon", 14, DamageType.Martial, null, null, null, null, null},</v>
      </c>
    </row>
    <row r="22" spans="1:16" x14ac:dyDescent="0.3">
      <c r="A22">
        <v>21</v>
      </c>
      <c r="B22" t="s">
        <v>128</v>
      </c>
      <c r="C22" t="s">
        <v>72</v>
      </c>
      <c r="D22" s="1">
        <f t="shared" ca="1" si="0"/>
        <v>18.05</v>
      </c>
      <c r="E22">
        <v>8</v>
      </c>
      <c r="F22" s="1">
        <f t="shared" ca="1" si="2"/>
        <v>6.24</v>
      </c>
      <c r="G22">
        <v>3</v>
      </c>
      <c r="H22" t="s">
        <v>21</v>
      </c>
      <c r="I22">
        <f t="shared" ca="1" si="3"/>
        <v>13</v>
      </c>
      <c r="J22" t="s">
        <v>25</v>
      </c>
      <c r="K22" t="s">
        <v>23</v>
      </c>
      <c r="L22" t="s">
        <v>23</v>
      </c>
      <c r="M22" t="s">
        <v>23</v>
      </c>
      <c r="N22" t="s">
        <v>23</v>
      </c>
      <c r="O22" t="s">
        <v>23</v>
      </c>
      <c r="P22" t="str">
        <f t="shared" ca="1" si="1"/>
        <v>{21, "Willow Wand", "A slender wand crafted from willow, responsive to healing or water magic.", 18.05, 8, 6.24, 3, "Weapon", 13, DamageType.Magical, null, null, null, null, null},</v>
      </c>
    </row>
    <row r="23" spans="1:16" x14ac:dyDescent="0.3">
      <c r="A23">
        <v>22</v>
      </c>
      <c r="B23" t="s">
        <v>129</v>
      </c>
      <c r="C23" t="s">
        <v>73</v>
      </c>
      <c r="D23" s="1">
        <f t="shared" ca="1" si="0"/>
        <v>17.29</v>
      </c>
      <c r="E23">
        <v>7</v>
      </c>
      <c r="F23" s="1">
        <f t="shared" ca="1" si="2"/>
        <v>5.86</v>
      </c>
      <c r="G23">
        <v>3</v>
      </c>
      <c r="H23" t="s">
        <v>21</v>
      </c>
      <c r="I23">
        <f t="shared" ca="1" si="3"/>
        <v>12</v>
      </c>
      <c r="J23" t="s">
        <v>25</v>
      </c>
      <c r="K23" t="s">
        <v>23</v>
      </c>
      <c r="L23" t="s">
        <v>23</v>
      </c>
      <c r="M23" t="s">
        <v>23</v>
      </c>
      <c r="N23" t="s">
        <v>23</v>
      </c>
      <c r="O23" t="s">
        <v>23</v>
      </c>
      <c r="P23" t="str">
        <f t="shared" ca="1" si="1"/>
        <v>{22, "Apprentice’s Rod", "A basic rod carved with beginner runes, used in training.", 17.29, 7, 5.86, 3, "Weapon", 12, DamageType.Magical, null, null, null, null, null},</v>
      </c>
    </row>
    <row r="24" spans="1:16" x14ac:dyDescent="0.3">
      <c r="A24">
        <v>23</v>
      </c>
      <c r="B24" t="s">
        <v>130</v>
      </c>
      <c r="C24" t="s">
        <v>74</v>
      </c>
      <c r="D24" s="1">
        <f t="shared" ca="1" si="0"/>
        <v>16.71</v>
      </c>
      <c r="E24">
        <v>8</v>
      </c>
      <c r="F24" s="1">
        <f t="shared" ca="1" si="2"/>
        <v>6.1</v>
      </c>
      <c r="G24">
        <v>3</v>
      </c>
      <c r="H24" t="s">
        <v>21</v>
      </c>
      <c r="I24">
        <f t="shared" ca="1" si="3"/>
        <v>11</v>
      </c>
      <c r="J24" t="s">
        <v>25</v>
      </c>
      <c r="K24" t="s">
        <v>23</v>
      </c>
      <c r="L24" t="s">
        <v>23</v>
      </c>
      <c r="M24" t="s">
        <v>23</v>
      </c>
      <c r="N24" t="s">
        <v>23</v>
      </c>
      <c r="O24" t="s">
        <v>23</v>
      </c>
      <c r="P24" t="str">
        <f t="shared" ca="1" si="1"/>
        <v>{23, "Glimmering Scepter", "A polished silver scepter that faintly glows in moonlight.", 16.71, 8, 6.1, 3, "Weapon", 11, DamageType.Magical, null, null, null, null, null},</v>
      </c>
    </row>
    <row r="25" spans="1:16" x14ac:dyDescent="0.3">
      <c r="A25">
        <v>24</v>
      </c>
      <c r="B25" t="s">
        <v>131</v>
      </c>
      <c r="C25" t="s">
        <v>75</v>
      </c>
      <c r="D25" s="1">
        <f t="shared" ca="1" si="0"/>
        <v>17.649999999999999</v>
      </c>
      <c r="E25">
        <v>5</v>
      </c>
      <c r="F25" s="1">
        <f t="shared" ca="1" si="2"/>
        <v>5.77</v>
      </c>
      <c r="G25">
        <v>3</v>
      </c>
      <c r="H25" t="s">
        <v>21</v>
      </c>
      <c r="I25">
        <f t="shared" ca="1" si="3"/>
        <v>13</v>
      </c>
      <c r="J25" t="s">
        <v>25</v>
      </c>
      <c r="K25" t="s">
        <v>23</v>
      </c>
      <c r="L25" t="s">
        <v>23</v>
      </c>
      <c r="M25" t="s">
        <v>23</v>
      </c>
      <c r="N25" t="s">
        <v>23</v>
      </c>
      <c r="O25" t="s">
        <v>23</v>
      </c>
      <c r="P25" t="str">
        <f t="shared" ca="1" si="1"/>
        <v>{24, "Driftwood Staff", "A crooked staff of sea-worn wood, favored by coastal mages.", 17.65, 5, 5.77, 3, "Weapon", 13, DamageType.Magical, null, null, null, null, null},</v>
      </c>
    </row>
    <row r="26" spans="1:16" x14ac:dyDescent="0.3">
      <c r="A26">
        <v>25</v>
      </c>
      <c r="B26" t="s">
        <v>132</v>
      </c>
      <c r="C26" t="s">
        <v>76</v>
      </c>
      <c r="D26" s="1">
        <f t="shared" ca="1" si="0"/>
        <v>17.8</v>
      </c>
      <c r="E26">
        <v>5</v>
      </c>
      <c r="F26" s="1">
        <f t="shared" ca="1" si="2"/>
        <v>6.06</v>
      </c>
      <c r="G26">
        <v>3</v>
      </c>
      <c r="H26" t="s">
        <v>21</v>
      </c>
      <c r="I26">
        <f t="shared" ca="1" si="3"/>
        <v>13</v>
      </c>
      <c r="J26" t="s">
        <v>25</v>
      </c>
      <c r="K26" t="s">
        <v>23</v>
      </c>
      <c r="L26" t="s">
        <v>23</v>
      </c>
      <c r="M26" t="s">
        <v>23</v>
      </c>
      <c r="N26" t="s">
        <v>23</v>
      </c>
      <c r="O26" t="s">
        <v>23</v>
      </c>
      <c r="P26" t="str">
        <f t="shared" ca="1" si="1"/>
        <v>{25, "Sparkwand", "Flickers with small sparks; ideal for novice evocation magic.", 17.8, 5, 6.06, 3, "Weapon", 13, DamageType.Magical, null, null, null, null, null},</v>
      </c>
    </row>
    <row r="27" spans="1:16" x14ac:dyDescent="0.3">
      <c r="A27">
        <v>26</v>
      </c>
      <c r="B27" t="s">
        <v>57</v>
      </c>
      <c r="C27" t="s">
        <v>58</v>
      </c>
      <c r="D27" s="1">
        <f t="shared" ca="1" si="0"/>
        <v>42.29</v>
      </c>
      <c r="E27">
        <v>8</v>
      </c>
      <c r="F27" s="1">
        <f ca="1">ROUND(RAND() * 1.5 + 7.5, 2)</f>
        <v>7.67</v>
      </c>
      <c r="G27">
        <v>5</v>
      </c>
      <c r="H27" t="s">
        <v>21</v>
      </c>
      <c r="I27">
        <f ca="1">RANDBETWEEN(21,27)</f>
        <v>24</v>
      </c>
      <c r="J27" t="s">
        <v>24</v>
      </c>
      <c r="K27" t="s">
        <v>23</v>
      </c>
      <c r="L27" t="s">
        <v>23</v>
      </c>
      <c r="M27" t="s">
        <v>23</v>
      </c>
      <c r="N27" t="s">
        <v>23</v>
      </c>
      <c r="O27" t="s">
        <v>23</v>
      </c>
      <c r="P27" t="str">
        <f t="shared" ca="1" si="1"/>
        <v>{26, "Longsword", "A balanced, versatile blade.", 42.29, 8, 7.67, 5, "Weapon", 24, DamageType.Martial, null, null, null, null, null},</v>
      </c>
    </row>
    <row r="28" spans="1:16" x14ac:dyDescent="0.3">
      <c r="A28">
        <v>27</v>
      </c>
      <c r="B28" t="s">
        <v>59</v>
      </c>
      <c r="C28" t="s">
        <v>60</v>
      </c>
      <c r="D28" s="1">
        <f t="shared" ca="1" si="0"/>
        <v>38.29</v>
      </c>
      <c r="E28">
        <v>6</v>
      </c>
      <c r="F28" s="1">
        <f t="shared" ref="F28:F43" ca="1" si="4">ROUND(RAND() * 1.5 + 7.5, 2)</f>
        <v>8.24</v>
      </c>
      <c r="G28">
        <v>5</v>
      </c>
      <c r="H28" t="s">
        <v>21</v>
      </c>
      <c r="I28">
        <f t="shared" ref="I28:I43" ca="1" si="5">RANDBETWEEN(21,27)</f>
        <v>21</v>
      </c>
      <c r="J28" t="s">
        <v>24</v>
      </c>
      <c r="K28" t="s">
        <v>23</v>
      </c>
      <c r="L28" t="s">
        <v>23</v>
      </c>
      <c r="M28" t="s">
        <v>23</v>
      </c>
      <c r="N28" t="s">
        <v>23</v>
      </c>
      <c r="O28" t="s">
        <v>23</v>
      </c>
      <c r="P28" t="str">
        <f t="shared" ca="1" si="1"/>
        <v>{27, "Scimitar", "A curved, elegant slashing weapon.", 38.29, 6, 8.24, 5, "Weapon", 21, DamageType.Martial, null, null, null, null, null},</v>
      </c>
    </row>
    <row r="29" spans="1:16" x14ac:dyDescent="0.3">
      <c r="A29">
        <v>28</v>
      </c>
      <c r="B29" t="s">
        <v>61</v>
      </c>
      <c r="C29" t="s">
        <v>62</v>
      </c>
      <c r="D29" s="1">
        <f t="shared" ca="1" si="0"/>
        <v>43.3</v>
      </c>
      <c r="E29">
        <v>6</v>
      </c>
      <c r="F29" s="1">
        <f t="shared" ca="1" si="4"/>
        <v>8.26</v>
      </c>
      <c r="G29">
        <v>5</v>
      </c>
      <c r="H29" t="s">
        <v>21</v>
      </c>
      <c r="I29">
        <f t="shared" ca="1" si="5"/>
        <v>25</v>
      </c>
      <c r="J29" t="s">
        <v>24</v>
      </c>
      <c r="K29" t="s">
        <v>23</v>
      </c>
      <c r="L29" t="s">
        <v>23</v>
      </c>
      <c r="M29" t="s">
        <v>23</v>
      </c>
      <c r="N29" t="s">
        <v>23</v>
      </c>
      <c r="O29" t="s">
        <v>23</v>
      </c>
      <c r="P29" t="str">
        <f t="shared" ca="1" si="1"/>
        <v>{28, "Gladius", "A short, powerful thrusting sword.", 43.3, 6, 8.26, 5, "Weapon", 25, DamageType.Martial, null, null, null, null, null},</v>
      </c>
    </row>
    <row r="30" spans="1:16" x14ac:dyDescent="0.3">
      <c r="A30">
        <v>29</v>
      </c>
      <c r="B30" t="s">
        <v>133</v>
      </c>
      <c r="C30" t="s">
        <v>77</v>
      </c>
      <c r="D30" s="1">
        <f t="shared" ca="1" si="0"/>
        <v>45.85</v>
      </c>
      <c r="E30">
        <v>6</v>
      </c>
      <c r="F30" s="1">
        <f t="shared" ca="1" si="4"/>
        <v>7.68</v>
      </c>
      <c r="G30">
        <v>5</v>
      </c>
      <c r="H30" t="s">
        <v>21</v>
      </c>
      <c r="I30">
        <f t="shared" ca="1" si="5"/>
        <v>27</v>
      </c>
      <c r="J30" t="s">
        <v>24</v>
      </c>
      <c r="K30" t="s">
        <v>23</v>
      </c>
      <c r="L30" t="s">
        <v>23</v>
      </c>
      <c r="M30" t="s">
        <v>23</v>
      </c>
      <c r="N30" t="s">
        <v>23</v>
      </c>
      <c r="O30" t="s">
        <v>23</v>
      </c>
      <c r="P30" t="str">
        <f t="shared" ca="1" si="1"/>
        <v>{29, "Glaive", "A polearm with a sword-like blade for sweeping strikes.", 45.85, 6, 7.68, 5, "Weapon", 27, DamageType.Martial, null, null, null, null, null},</v>
      </c>
    </row>
    <row r="31" spans="1:16" x14ac:dyDescent="0.3">
      <c r="A31">
        <v>30</v>
      </c>
      <c r="B31" t="s">
        <v>134</v>
      </c>
      <c r="C31" t="s">
        <v>78</v>
      </c>
      <c r="D31" s="1">
        <f t="shared" ca="1" si="0"/>
        <v>42.43</v>
      </c>
      <c r="E31">
        <v>9</v>
      </c>
      <c r="F31" s="1">
        <f t="shared" ca="1" si="4"/>
        <v>7.82</v>
      </c>
      <c r="G31">
        <v>5</v>
      </c>
      <c r="H31" t="s">
        <v>21</v>
      </c>
      <c r="I31">
        <f t="shared" ca="1" si="5"/>
        <v>24</v>
      </c>
      <c r="J31" t="s">
        <v>24</v>
      </c>
      <c r="K31" t="s">
        <v>23</v>
      </c>
      <c r="L31" t="s">
        <v>23</v>
      </c>
      <c r="M31" t="s">
        <v>23</v>
      </c>
      <c r="N31" t="s">
        <v>23</v>
      </c>
      <c r="O31" t="s">
        <v>23</v>
      </c>
      <c r="P31" t="str">
        <f t="shared" ca="1" si="1"/>
        <v>{30, "Trident", "A three-pronged spear used for both combat and ceremony.", 42.43, 9, 7.82, 5, "Weapon", 24, DamageType.Martial, null, null, null, null, null},</v>
      </c>
    </row>
    <row r="32" spans="1:16" x14ac:dyDescent="0.3">
      <c r="A32">
        <v>31</v>
      </c>
      <c r="B32" t="s">
        <v>135</v>
      </c>
      <c r="C32" t="s">
        <v>79</v>
      </c>
      <c r="D32" s="1">
        <f t="shared" ca="1" si="0"/>
        <v>41.13</v>
      </c>
      <c r="E32">
        <v>8</v>
      </c>
      <c r="F32" s="1">
        <f t="shared" ca="1" si="4"/>
        <v>8.19</v>
      </c>
      <c r="G32">
        <v>5</v>
      </c>
      <c r="H32" t="s">
        <v>21</v>
      </c>
      <c r="I32">
        <f t="shared" ca="1" si="5"/>
        <v>23</v>
      </c>
      <c r="J32" t="s">
        <v>24</v>
      </c>
      <c r="K32" t="s">
        <v>23</v>
      </c>
      <c r="L32" t="s">
        <v>23</v>
      </c>
      <c r="M32" t="s">
        <v>23</v>
      </c>
      <c r="N32" t="s">
        <v>23</v>
      </c>
      <c r="O32" t="s">
        <v>23</v>
      </c>
      <c r="P32" t="str">
        <f t="shared" ca="1" si="1"/>
        <v>{31, "Pike", "A very long spear designed for reach and crowd control.", 41.13, 8, 8.19, 5, "Weapon", 23, DamageType.Martial, null, null, null, null, null},</v>
      </c>
    </row>
    <row r="33" spans="1:16" x14ac:dyDescent="0.3">
      <c r="A33">
        <v>32</v>
      </c>
      <c r="B33" t="s">
        <v>136</v>
      </c>
      <c r="C33" t="s">
        <v>80</v>
      </c>
      <c r="D33" s="1">
        <f t="shared" ca="1" si="0"/>
        <v>39.86</v>
      </c>
      <c r="E33">
        <v>9</v>
      </c>
      <c r="F33" s="1">
        <f t="shared" ca="1" si="4"/>
        <v>8.99</v>
      </c>
      <c r="G33">
        <v>5</v>
      </c>
      <c r="H33" t="s">
        <v>21</v>
      </c>
      <c r="I33">
        <f t="shared" ca="1" si="5"/>
        <v>22</v>
      </c>
      <c r="J33" t="s">
        <v>24</v>
      </c>
      <c r="K33" t="s">
        <v>23</v>
      </c>
      <c r="L33" t="s">
        <v>23</v>
      </c>
      <c r="M33" t="s">
        <v>23</v>
      </c>
      <c r="N33" t="s">
        <v>23</v>
      </c>
      <c r="O33" t="s">
        <v>23</v>
      </c>
      <c r="P33" t="str">
        <f t="shared" ca="1" si="1"/>
        <v>{32, "Battleaxe", "A classic double-bladed axe designed for war.", 39.86, 9, 8.99, 5, "Weapon", 22, DamageType.Martial, null, null, null, null, null},</v>
      </c>
    </row>
    <row r="34" spans="1:16" x14ac:dyDescent="0.3">
      <c r="A34">
        <v>33</v>
      </c>
      <c r="B34" t="s">
        <v>137</v>
      </c>
      <c r="C34" t="s">
        <v>81</v>
      </c>
      <c r="D34" s="1">
        <f t="shared" ca="1" si="0"/>
        <v>45.8</v>
      </c>
      <c r="E34">
        <v>7</v>
      </c>
      <c r="F34" s="1">
        <f t="shared" ca="1" si="4"/>
        <v>7.81</v>
      </c>
      <c r="G34">
        <v>5</v>
      </c>
      <c r="H34" t="s">
        <v>21</v>
      </c>
      <c r="I34">
        <f t="shared" ca="1" si="5"/>
        <v>27</v>
      </c>
      <c r="J34" t="s">
        <v>24</v>
      </c>
      <c r="K34" t="s">
        <v>23</v>
      </c>
      <c r="L34" t="s">
        <v>23</v>
      </c>
      <c r="M34" t="s">
        <v>23</v>
      </c>
      <c r="N34" t="s">
        <v>23</v>
      </c>
      <c r="O34" t="s">
        <v>23</v>
      </c>
      <c r="P34" t="str">
        <f t="shared" ca="1" si="1"/>
        <v>{33, "Warhammer", "Compact with a blunt head, ideal for breaking through armor.", 45.8, 7, 7.81, 5, "Weapon", 27, DamageType.Martial, null, null, null, null, null},</v>
      </c>
    </row>
    <row r="35" spans="1:16" x14ac:dyDescent="0.3">
      <c r="A35">
        <v>34</v>
      </c>
      <c r="B35" t="s">
        <v>138</v>
      </c>
      <c r="C35" t="s">
        <v>82</v>
      </c>
      <c r="D35" s="1">
        <f t="shared" ca="1" si="0"/>
        <v>45.98</v>
      </c>
      <c r="E35">
        <v>6</v>
      </c>
      <c r="F35" s="1">
        <f t="shared" ca="1" si="4"/>
        <v>8.36</v>
      </c>
      <c r="G35">
        <v>5</v>
      </c>
      <c r="H35" t="s">
        <v>21</v>
      </c>
      <c r="I35">
        <f t="shared" ca="1" si="5"/>
        <v>27</v>
      </c>
      <c r="J35" t="s">
        <v>24</v>
      </c>
      <c r="K35" t="s">
        <v>23</v>
      </c>
      <c r="L35" t="s">
        <v>23</v>
      </c>
      <c r="M35" t="s">
        <v>23</v>
      </c>
      <c r="N35" t="s">
        <v>23</v>
      </c>
      <c r="O35" t="s">
        <v>23</v>
      </c>
      <c r="P35" t="str">
        <f t="shared" ca="1" si="1"/>
        <v>{34, "Bearded Axe", "A Norse-style axe with a hooked lower blade, great for hooking shields.", 45.98, 6, 8.36, 5, "Weapon", 27, DamageType.Martial, null, null, null, null, null},</v>
      </c>
    </row>
    <row r="36" spans="1:16" x14ac:dyDescent="0.3">
      <c r="A36">
        <v>35</v>
      </c>
      <c r="B36" t="s">
        <v>139</v>
      </c>
      <c r="C36" t="s">
        <v>83</v>
      </c>
      <c r="D36" s="1">
        <f t="shared" ca="1" si="0"/>
        <v>38.51</v>
      </c>
      <c r="E36">
        <v>8</v>
      </c>
      <c r="F36" s="1">
        <f t="shared" ca="1" si="4"/>
        <v>7.96</v>
      </c>
      <c r="G36">
        <v>5</v>
      </c>
      <c r="H36" t="s">
        <v>21</v>
      </c>
      <c r="I36">
        <f t="shared" ca="1" si="5"/>
        <v>21</v>
      </c>
      <c r="J36" t="s">
        <v>24</v>
      </c>
      <c r="K36" t="s">
        <v>23</v>
      </c>
      <c r="L36" t="s">
        <v>23</v>
      </c>
      <c r="M36" t="s">
        <v>23</v>
      </c>
      <c r="N36" t="s">
        <v>23</v>
      </c>
      <c r="O36" t="s">
        <v>23</v>
      </c>
      <c r="P36" t="str">
        <f t="shared" ca="1" si="1"/>
        <v>{35, "Longbow", "Great range and power, requires strength and skill to use effectively.", 38.51, 8, 7.96, 5, "Weapon", 21, DamageType.Martial, null, null, null, null, null},</v>
      </c>
    </row>
    <row r="37" spans="1:16" x14ac:dyDescent="0.3">
      <c r="A37">
        <v>36</v>
      </c>
      <c r="B37" t="s">
        <v>140</v>
      </c>
      <c r="C37" t="s">
        <v>84</v>
      </c>
      <c r="D37" s="1">
        <f t="shared" ca="1" si="0"/>
        <v>44.62</v>
      </c>
      <c r="E37">
        <v>7</v>
      </c>
      <c r="F37" s="1">
        <f t="shared" ca="1" si="4"/>
        <v>7.91</v>
      </c>
      <c r="G37">
        <v>5</v>
      </c>
      <c r="H37" t="s">
        <v>21</v>
      </c>
      <c r="I37">
        <f t="shared" ca="1" si="5"/>
        <v>26</v>
      </c>
      <c r="J37" t="s">
        <v>24</v>
      </c>
      <c r="K37" t="s">
        <v>23</v>
      </c>
      <c r="L37" t="s">
        <v>23</v>
      </c>
      <c r="M37" t="s">
        <v>23</v>
      </c>
      <c r="N37" t="s">
        <v>23</v>
      </c>
      <c r="O37" t="s">
        <v>23</v>
      </c>
      <c r="P37" t="str">
        <f t="shared" ca="1" si="1"/>
        <v>{36, "Recurve Bow", "Curved limbs for more power in a compact frame.", 44.62, 7, 7.91, 5, "Weapon", 26, DamageType.Martial, null, null, null, null, null},</v>
      </c>
    </row>
    <row r="38" spans="1:16" x14ac:dyDescent="0.3">
      <c r="A38">
        <v>37</v>
      </c>
      <c r="B38" t="s">
        <v>141</v>
      </c>
      <c r="C38" t="s">
        <v>85</v>
      </c>
      <c r="D38" s="1">
        <f t="shared" ca="1" si="0"/>
        <v>43.36</v>
      </c>
      <c r="E38">
        <v>5</v>
      </c>
      <c r="F38" s="1">
        <f t="shared" ca="1" si="4"/>
        <v>8.0399999999999991</v>
      </c>
      <c r="G38">
        <v>5</v>
      </c>
      <c r="H38" t="s">
        <v>21</v>
      </c>
      <c r="I38">
        <f t="shared" ca="1" si="5"/>
        <v>25</v>
      </c>
      <c r="J38" t="s">
        <v>24</v>
      </c>
      <c r="K38" t="s">
        <v>23</v>
      </c>
      <c r="L38" t="s">
        <v>23</v>
      </c>
      <c r="M38" t="s">
        <v>23</v>
      </c>
      <c r="N38" t="s">
        <v>23</v>
      </c>
      <c r="O38" t="s">
        <v>23</v>
      </c>
      <c r="P38" t="str">
        <f t="shared" ca="1" si="1"/>
        <v>{37, "Crossbow", "Easy to aim and shoot, trades speed for precision and power.", 43.36, 5, 8.04, 5, "Weapon", 25, DamageType.Martial, null, null, null, null, null},</v>
      </c>
    </row>
    <row r="39" spans="1:16" x14ac:dyDescent="0.3">
      <c r="A39">
        <v>38</v>
      </c>
      <c r="B39" t="s">
        <v>142</v>
      </c>
      <c r="C39" t="s">
        <v>86</v>
      </c>
      <c r="D39" s="1">
        <f t="shared" ca="1" si="0"/>
        <v>38.44</v>
      </c>
      <c r="E39">
        <v>6</v>
      </c>
      <c r="F39" s="1">
        <f t="shared" ca="1" si="4"/>
        <v>7.52</v>
      </c>
      <c r="G39">
        <v>5</v>
      </c>
      <c r="H39" t="s">
        <v>21</v>
      </c>
      <c r="I39">
        <f t="shared" ca="1" si="5"/>
        <v>21</v>
      </c>
      <c r="J39" t="s">
        <v>25</v>
      </c>
      <c r="K39" t="s">
        <v>23</v>
      </c>
      <c r="L39" t="s">
        <v>23</v>
      </c>
      <c r="M39" t="s">
        <v>23</v>
      </c>
      <c r="N39" t="s">
        <v>23</v>
      </c>
      <c r="O39" t="s">
        <v>23</v>
      </c>
      <c r="P39" t="str">
        <f t="shared" ca="1" si="1"/>
        <v>{38, "Fireroot Wand", "Crafted from a tree struck by lightning; hums with residual heat.", 38.44, 6, 7.52, 5, "Weapon", 21, DamageType.Magical, null, null, null, null, null},</v>
      </c>
    </row>
    <row r="40" spans="1:16" x14ac:dyDescent="0.3">
      <c r="A40">
        <v>39</v>
      </c>
      <c r="B40" t="s">
        <v>143</v>
      </c>
      <c r="C40" t="s">
        <v>87</v>
      </c>
      <c r="D40" s="1">
        <f t="shared" ca="1" si="0"/>
        <v>43.6</v>
      </c>
      <c r="E40">
        <v>9</v>
      </c>
      <c r="F40" s="1">
        <f t="shared" ca="1" si="4"/>
        <v>8.65</v>
      </c>
      <c r="G40">
        <v>5</v>
      </c>
      <c r="H40" t="s">
        <v>21</v>
      </c>
      <c r="I40">
        <f t="shared" ca="1" si="5"/>
        <v>25</v>
      </c>
      <c r="J40" t="s">
        <v>25</v>
      </c>
      <c r="K40" t="s">
        <v>23</v>
      </c>
      <c r="L40" t="s">
        <v>23</v>
      </c>
      <c r="M40" t="s">
        <v>23</v>
      </c>
      <c r="N40" t="s">
        <v>23</v>
      </c>
      <c r="O40" t="s">
        <v>23</v>
      </c>
      <c r="P40" t="str">
        <f t="shared" ca="1" si="1"/>
        <v>{39, "Engraved Rod", "Heavy rod inlaid with arcane script that pulses faintly with power.", 43.6, 9, 8.65, 5, "Weapon", 25, DamageType.Magical, null, null, null, null, null},</v>
      </c>
    </row>
    <row r="41" spans="1:16" x14ac:dyDescent="0.3">
      <c r="A41">
        <v>40</v>
      </c>
      <c r="B41" t="s">
        <v>144</v>
      </c>
      <c r="C41" t="s">
        <v>88</v>
      </c>
      <c r="D41" s="1">
        <f t="shared" ca="1" si="0"/>
        <v>39.47</v>
      </c>
      <c r="E41">
        <v>5</v>
      </c>
      <c r="F41" s="1">
        <f t="shared" ca="1" si="4"/>
        <v>8.07</v>
      </c>
      <c r="G41">
        <v>5</v>
      </c>
      <c r="H41" t="s">
        <v>21</v>
      </c>
      <c r="I41">
        <f t="shared" ca="1" si="5"/>
        <v>22</v>
      </c>
      <c r="J41" t="s">
        <v>25</v>
      </c>
      <c r="K41" t="s">
        <v>23</v>
      </c>
      <c r="L41" t="s">
        <v>23</v>
      </c>
      <c r="M41" t="s">
        <v>23</v>
      </c>
      <c r="N41" t="s">
        <v>23</v>
      </c>
      <c r="O41" t="s">
        <v>23</v>
      </c>
      <c r="P41" t="str">
        <f t="shared" ca="1" si="1"/>
        <v>{40, "Sunmetal Scepter", "Forged from golden alloy, resonates with radiant energy.", 39.47, 5, 8.07, 5, "Weapon", 22, DamageType.Magical, null, null, null, null, null},</v>
      </c>
    </row>
    <row r="42" spans="1:16" x14ac:dyDescent="0.3">
      <c r="A42">
        <v>41</v>
      </c>
      <c r="B42" t="s">
        <v>145</v>
      </c>
      <c r="C42" t="s">
        <v>89</v>
      </c>
      <c r="D42" s="1">
        <f t="shared" ca="1" si="0"/>
        <v>38.39</v>
      </c>
      <c r="E42">
        <v>6</v>
      </c>
      <c r="F42" s="1">
        <f t="shared" ca="1" si="4"/>
        <v>9</v>
      </c>
      <c r="G42">
        <v>5</v>
      </c>
      <c r="H42" t="s">
        <v>21</v>
      </c>
      <c r="I42">
        <f t="shared" ca="1" si="5"/>
        <v>21</v>
      </c>
      <c r="J42" t="s">
        <v>25</v>
      </c>
      <c r="K42" t="s">
        <v>23</v>
      </c>
      <c r="L42" t="s">
        <v>23</v>
      </c>
      <c r="M42" t="s">
        <v>23</v>
      </c>
      <c r="N42" t="s">
        <v>23</v>
      </c>
      <c r="O42" t="s">
        <v>23</v>
      </c>
      <c r="P42" t="str">
        <f t="shared" ca="1" si="1"/>
        <v>{41, "Spiritwood Staff", "Crafted from an ancient tree touched by fey spirits.", 38.39, 6, 9, 5, "Weapon", 21, DamageType.Magical, null, null, null, null, null},</v>
      </c>
    </row>
    <row r="43" spans="1:16" x14ac:dyDescent="0.3">
      <c r="A43">
        <v>42</v>
      </c>
      <c r="B43" t="s">
        <v>146</v>
      </c>
      <c r="C43" t="s">
        <v>90</v>
      </c>
      <c r="D43" s="1">
        <f t="shared" ca="1" si="0"/>
        <v>45.98</v>
      </c>
      <c r="E43">
        <v>9</v>
      </c>
      <c r="F43" s="1">
        <f t="shared" ca="1" si="4"/>
        <v>8.36</v>
      </c>
      <c r="G43">
        <v>5</v>
      </c>
      <c r="H43" t="s">
        <v>21</v>
      </c>
      <c r="I43">
        <f t="shared" ca="1" si="5"/>
        <v>27</v>
      </c>
      <c r="J43" t="s">
        <v>25</v>
      </c>
      <c r="K43" t="s">
        <v>23</v>
      </c>
      <c r="L43" t="s">
        <v>23</v>
      </c>
      <c r="M43" t="s">
        <v>23</v>
      </c>
      <c r="N43" t="s">
        <v>23</v>
      </c>
      <c r="O43" t="s">
        <v>23</v>
      </c>
      <c r="P43" t="str">
        <f t="shared" ca="1" si="1"/>
        <v>{42, "Orb of Echoes", "A crystal orb set in a clawed base; amplifies voice and spell.", 45.98, 9, 8.36, 5, "Weapon", 27, DamageType.Magical, null, null, null, null, null},</v>
      </c>
    </row>
    <row r="44" spans="1:16" x14ac:dyDescent="0.3">
      <c r="A44">
        <v>43</v>
      </c>
      <c r="B44" t="s">
        <v>51</v>
      </c>
      <c r="C44" t="s">
        <v>52</v>
      </c>
      <c r="D44" s="1">
        <f t="shared" ca="1" si="0"/>
        <v>79.52</v>
      </c>
      <c r="E44">
        <v>9</v>
      </c>
      <c r="F44" s="1">
        <f ca="1">ROUND(RAND() * 1.5 + 10.5, 2)</f>
        <v>10.95</v>
      </c>
      <c r="G44">
        <v>7</v>
      </c>
      <c r="H44" t="s">
        <v>21</v>
      </c>
      <c r="I44">
        <f ca="1">RANDBETWEEN(36,44)</f>
        <v>36</v>
      </c>
      <c r="J44" t="s">
        <v>24</v>
      </c>
      <c r="K44" t="s">
        <v>23</v>
      </c>
      <c r="L44" t="s">
        <v>23</v>
      </c>
      <c r="M44" t="s">
        <v>23</v>
      </c>
      <c r="N44" t="s">
        <v>23</v>
      </c>
      <c r="O44" t="s">
        <v>23</v>
      </c>
      <c r="P44" t="str">
        <f t="shared" ca="1" si="1"/>
        <v>{43, "Claymore", "A large, two-handed greatsword.", 79.52, 9, 10.95, 7, "Weapon", 36, DamageType.Martial, null, null, null, null, null},</v>
      </c>
    </row>
    <row r="45" spans="1:16" x14ac:dyDescent="0.3">
      <c r="A45">
        <v>44</v>
      </c>
      <c r="B45" t="s">
        <v>53</v>
      </c>
      <c r="C45" t="s">
        <v>54</v>
      </c>
      <c r="D45" s="1">
        <f t="shared" ca="1" si="0"/>
        <v>79.010000000000005</v>
      </c>
      <c r="E45">
        <v>6</v>
      </c>
      <c r="F45" s="1">
        <f t="shared" ref="F45:F60" ca="1" si="6">ROUND(RAND() * 1.5 + 10.5, 2)</f>
        <v>11.89</v>
      </c>
      <c r="G45">
        <v>7</v>
      </c>
      <c r="H45" t="s">
        <v>21</v>
      </c>
      <c r="I45">
        <f ca="1">RANDBETWEEN(36,44)</f>
        <v>36</v>
      </c>
      <c r="J45" t="s">
        <v>24</v>
      </c>
      <c r="K45" t="s">
        <v>23</v>
      </c>
      <c r="L45" t="s">
        <v>23</v>
      </c>
      <c r="M45" t="s">
        <v>23</v>
      </c>
      <c r="N45" t="s">
        <v>23</v>
      </c>
      <c r="O45" t="s">
        <v>23</v>
      </c>
      <c r="P45" t="str">
        <f t="shared" ca="1" si="1"/>
        <v>{44, "Katana", "A finely crafted, razor-sharp sword.", 79.01, 6, 11.89, 7, "Weapon", 36, DamageType.Martial, null, null, null, null, null},</v>
      </c>
    </row>
    <row r="46" spans="1:16" x14ac:dyDescent="0.3">
      <c r="A46">
        <v>45</v>
      </c>
      <c r="B46" t="s">
        <v>55</v>
      </c>
      <c r="C46" t="s">
        <v>56</v>
      </c>
      <c r="D46" s="1">
        <f t="shared" ca="1" si="0"/>
        <v>91.63</v>
      </c>
      <c r="E46">
        <v>7</v>
      </c>
      <c r="F46" s="1">
        <f t="shared" ca="1" si="6"/>
        <v>10.74</v>
      </c>
      <c r="G46">
        <v>7</v>
      </c>
      <c r="H46" t="s">
        <v>21</v>
      </c>
      <c r="I46">
        <f t="shared" ref="I46:I60" ca="1" si="7">RANDBETWEEN(36,44)</f>
        <v>43</v>
      </c>
      <c r="J46" t="s">
        <v>24</v>
      </c>
      <c r="K46" t="s">
        <v>23</v>
      </c>
      <c r="L46" t="s">
        <v>23</v>
      </c>
      <c r="M46" t="s">
        <v>23</v>
      </c>
      <c r="N46" t="s">
        <v>23</v>
      </c>
      <c r="O46" t="s">
        <v>23</v>
      </c>
      <c r="P46" t="str">
        <f t="shared" ca="1" si="1"/>
        <v>{45, "Tachi", "A longer, cavalry-style curved sword.", 91.63, 7, 10.74, 7, "Weapon", 43, DamageType.Martial, null, null, null, null, null},</v>
      </c>
    </row>
    <row r="47" spans="1:16" x14ac:dyDescent="0.3">
      <c r="A47">
        <v>46</v>
      </c>
      <c r="B47" t="s">
        <v>147</v>
      </c>
      <c r="C47" t="s">
        <v>91</v>
      </c>
      <c r="D47" s="1">
        <f t="shared" ca="1" si="0"/>
        <v>89.57</v>
      </c>
      <c r="E47">
        <v>5</v>
      </c>
      <c r="F47" s="1">
        <f t="shared" ca="1" si="6"/>
        <v>10.61</v>
      </c>
      <c r="G47">
        <v>7</v>
      </c>
      <c r="H47" t="s">
        <v>21</v>
      </c>
      <c r="I47">
        <f t="shared" ca="1" si="7"/>
        <v>42</v>
      </c>
      <c r="J47" t="s">
        <v>24</v>
      </c>
      <c r="K47" t="s">
        <v>23</v>
      </c>
      <c r="L47" t="s">
        <v>23</v>
      </c>
      <c r="M47" t="s">
        <v>23</v>
      </c>
      <c r="N47" t="s">
        <v>23</v>
      </c>
      <c r="O47" t="s">
        <v>23</v>
      </c>
      <c r="P47" t="str">
        <f t="shared" ca="1" si="1"/>
        <v>{46, "Partisan", "A broad, winged spear designed to parry and thrust.", 89.57, 5, 10.61, 7, "Weapon", 42, DamageType.Martial, null, null, null, null, null},</v>
      </c>
    </row>
    <row r="48" spans="1:16" x14ac:dyDescent="0.3">
      <c r="A48">
        <v>47</v>
      </c>
      <c r="B48" t="s">
        <v>148</v>
      </c>
      <c r="C48" t="s">
        <v>92</v>
      </c>
      <c r="D48" s="1">
        <f t="shared" ca="1" si="0"/>
        <v>89.5</v>
      </c>
      <c r="E48">
        <v>5</v>
      </c>
      <c r="F48" s="1">
        <f t="shared" ca="1" si="6"/>
        <v>10.68</v>
      </c>
      <c r="G48">
        <v>7</v>
      </c>
      <c r="H48" t="s">
        <v>21</v>
      </c>
      <c r="I48">
        <f t="shared" ca="1" si="7"/>
        <v>42</v>
      </c>
      <c r="J48" t="s">
        <v>24</v>
      </c>
      <c r="K48" t="s">
        <v>23</v>
      </c>
      <c r="L48" t="s">
        <v>23</v>
      </c>
      <c r="M48" t="s">
        <v>23</v>
      </c>
      <c r="N48" t="s">
        <v>23</v>
      </c>
      <c r="O48" t="s">
        <v>23</v>
      </c>
      <c r="P48" t="str">
        <f t="shared" ca="1" si="1"/>
        <v>{47, "Halberd", "A spear-axe hybrid with cutting, hooking, and stabbing potential.", 89.5, 5, 10.68, 7, "Weapon", 42, DamageType.Martial, null, null, null, null, null},</v>
      </c>
    </row>
    <row r="49" spans="1:16" x14ac:dyDescent="0.3">
      <c r="A49">
        <v>48</v>
      </c>
      <c r="B49" t="s">
        <v>149</v>
      </c>
      <c r="C49" t="s">
        <v>93</v>
      </c>
      <c r="D49" s="1">
        <f t="shared" ca="1" si="0"/>
        <v>82.64</v>
      </c>
      <c r="E49">
        <v>6</v>
      </c>
      <c r="F49" s="1">
        <f t="shared" ca="1" si="6"/>
        <v>11.86</v>
      </c>
      <c r="G49">
        <v>7</v>
      </c>
      <c r="H49" t="s">
        <v>21</v>
      </c>
      <c r="I49">
        <f t="shared" ca="1" si="7"/>
        <v>38</v>
      </c>
      <c r="J49" t="s">
        <v>24</v>
      </c>
      <c r="K49" t="s">
        <v>23</v>
      </c>
      <c r="L49" t="s">
        <v>23</v>
      </c>
      <c r="M49" t="s">
        <v>23</v>
      </c>
      <c r="N49" t="s">
        <v>23</v>
      </c>
      <c r="O49" t="s">
        <v>23</v>
      </c>
      <c r="P49" t="str">
        <f t="shared" ca="1" si="1"/>
        <v>{48, "Yari", "A straight-bladed Japanese spear used for precise thrusts.", 82.64, 6, 11.86, 7, "Weapon", 38, DamageType.Martial, null, null, null, null, null},</v>
      </c>
    </row>
    <row r="50" spans="1:16" x14ac:dyDescent="0.3">
      <c r="A50">
        <v>49</v>
      </c>
      <c r="B50" t="s">
        <v>150</v>
      </c>
      <c r="C50" t="s">
        <v>94</v>
      </c>
      <c r="D50" s="1">
        <f t="shared" ca="1" si="0"/>
        <v>79.55</v>
      </c>
      <c r="E50">
        <v>9</v>
      </c>
      <c r="F50" s="1">
        <f t="shared" ca="1" si="6"/>
        <v>11.51</v>
      </c>
      <c r="G50">
        <v>7</v>
      </c>
      <c r="H50" t="s">
        <v>21</v>
      </c>
      <c r="I50">
        <f t="shared" ca="1" si="7"/>
        <v>36</v>
      </c>
      <c r="J50" t="s">
        <v>24</v>
      </c>
      <c r="K50" t="s">
        <v>23</v>
      </c>
      <c r="L50" t="s">
        <v>23</v>
      </c>
      <c r="M50" t="s">
        <v>23</v>
      </c>
      <c r="N50" t="s">
        <v>23</v>
      </c>
      <c r="O50" t="s">
        <v>23</v>
      </c>
      <c r="P50" t="str">
        <f t="shared" ca="1" si="1"/>
        <v>{49, "Executioner’s Axe", "A massive, heavy axe with a wide blade for powerful cleaves.", 79.55, 9, 11.51, 7, "Weapon", 36, DamageType.Martial, null, null, null, null, null},</v>
      </c>
    </row>
    <row r="51" spans="1:16" x14ac:dyDescent="0.3">
      <c r="A51">
        <v>50</v>
      </c>
      <c r="B51" t="s">
        <v>151</v>
      </c>
      <c r="C51" t="s">
        <v>95</v>
      </c>
      <c r="D51" s="1">
        <f t="shared" ca="1" si="0"/>
        <v>80.77</v>
      </c>
      <c r="E51">
        <v>5</v>
      </c>
      <c r="F51" s="1">
        <f t="shared" ca="1" si="6"/>
        <v>10.58</v>
      </c>
      <c r="G51">
        <v>7</v>
      </c>
      <c r="H51" t="s">
        <v>21</v>
      </c>
      <c r="I51">
        <f t="shared" ca="1" si="7"/>
        <v>37</v>
      </c>
      <c r="J51" t="s">
        <v>24</v>
      </c>
      <c r="K51" t="s">
        <v>23</v>
      </c>
      <c r="L51" t="s">
        <v>23</v>
      </c>
      <c r="M51" t="s">
        <v>23</v>
      </c>
      <c r="N51" t="s">
        <v>23</v>
      </c>
      <c r="O51" t="s">
        <v>23</v>
      </c>
      <c r="P51" t="str">
        <f t="shared" ca="1" si="1"/>
        <v>{50, "Maul", "A huge, sledge-like hammer used to smash enemies with sheer force.", 80.77, 5, 10.58, 7, "Weapon", 37, DamageType.Martial, null, null, null, null, null},</v>
      </c>
    </row>
    <row r="52" spans="1:16" x14ac:dyDescent="0.3">
      <c r="A52">
        <v>51</v>
      </c>
      <c r="B52" t="s">
        <v>152</v>
      </c>
      <c r="C52" t="s">
        <v>96</v>
      </c>
      <c r="D52" s="1">
        <f t="shared" ca="1" si="0"/>
        <v>79.2</v>
      </c>
      <c r="E52">
        <v>7</v>
      </c>
      <c r="F52" s="1">
        <f t="shared" ca="1" si="6"/>
        <v>11.42</v>
      </c>
      <c r="G52">
        <v>7</v>
      </c>
      <c r="H52" t="s">
        <v>21</v>
      </c>
      <c r="I52">
        <f t="shared" ca="1" si="7"/>
        <v>36</v>
      </c>
      <c r="J52" t="s">
        <v>24</v>
      </c>
      <c r="K52" t="s">
        <v>23</v>
      </c>
      <c r="L52" t="s">
        <v>23</v>
      </c>
      <c r="M52" t="s">
        <v>23</v>
      </c>
      <c r="N52" t="s">
        <v>23</v>
      </c>
      <c r="O52" t="s">
        <v>23</v>
      </c>
      <c r="P52" t="str">
        <f t="shared" ca="1" si="1"/>
        <v>{51, "Spiked Mace", "Technically a hammer-type weapon, perfect for brutal, crushing blows.", 79.2, 7, 11.42, 7, "Weapon", 36, DamageType.Martial, null, null, null, null, null},</v>
      </c>
    </row>
    <row r="53" spans="1:16" x14ac:dyDescent="0.3">
      <c r="A53">
        <v>52</v>
      </c>
      <c r="B53" t="s">
        <v>153</v>
      </c>
      <c r="C53" t="s">
        <v>97</v>
      </c>
      <c r="D53" s="1">
        <f t="shared" ca="1" si="0"/>
        <v>82.76</v>
      </c>
      <c r="E53">
        <v>8</v>
      </c>
      <c r="F53" s="1">
        <f t="shared" ca="1" si="6"/>
        <v>11.25</v>
      </c>
      <c r="G53">
        <v>7</v>
      </c>
      <c r="H53" t="s">
        <v>21</v>
      </c>
      <c r="I53">
        <f t="shared" ca="1" si="7"/>
        <v>38</v>
      </c>
      <c r="J53" t="s">
        <v>24</v>
      </c>
      <c r="K53" t="s">
        <v>23</v>
      </c>
      <c r="L53" t="s">
        <v>23</v>
      </c>
      <c r="M53" t="s">
        <v>23</v>
      </c>
      <c r="N53" t="s">
        <v>23</v>
      </c>
      <c r="O53" t="s">
        <v>23</v>
      </c>
      <c r="P53" t="str">
        <f t="shared" ca="1" si="1"/>
        <v>{52, "Composite Bow", "Made of layered materials, combining flexibility and power.", 82.76, 8, 11.25, 7, "Weapon", 38, DamageType.Martial, null, null, null, null, null},</v>
      </c>
    </row>
    <row r="54" spans="1:16" x14ac:dyDescent="0.3">
      <c r="A54">
        <v>53</v>
      </c>
      <c r="B54" t="s">
        <v>154</v>
      </c>
      <c r="C54" t="s">
        <v>98</v>
      </c>
      <c r="D54" s="1">
        <f t="shared" ca="1" si="0"/>
        <v>82.71</v>
      </c>
      <c r="E54">
        <v>6</v>
      </c>
      <c r="F54" s="1">
        <f t="shared" ca="1" si="6"/>
        <v>11.89</v>
      </c>
      <c r="G54">
        <v>7</v>
      </c>
      <c r="H54" t="s">
        <v>21</v>
      </c>
      <c r="I54">
        <f t="shared" ca="1" si="7"/>
        <v>38</v>
      </c>
      <c r="J54" t="s">
        <v>24</v>
      </c>
      <c r="K54" t="s">
        <v>23</v>
      </c>
      <c r="L54" t="s">
        <v>23</v>
      </c>
      <c r="M54" t="s">
        <v>23</v>
      </c>
      <c r="N54" t="s">
        <v>23</v>
      </c>
      <c r="O54" t="s">
        <v>23</v>
      </c>
      <c r="P54" t="str">
        <f t="shared" ca="1" si="1"/>
        <v>{53, "Flatbow", "A wide-limbed bow known for stability and accuracy.", 82.71, 6, 11.89, 7, "Weapon", 38, DamageType.Martial, null, null, null, null, null},</v>
      </c>
    </row>
    <row r="55" spans="1:16" x14ac:dyDescent="0.3">
      <c r="A55">
        <v>54</v>
      </c>
      <c r="B55" t="s">
        <v>155</v>
      </c>
      <c r="C55" t="s">
        <v>99</v>
      </c>
      <c r="D55" s="1">
        <f t="shared" ca="1" si="0"/>
        <v>86.25</v>
      </c>
      <c r="E55">
        <v>6</v>
      </c>
      <c r="F55" s="1">
        <f t="shared" ca="1" si="6"/>
        <v>10.65</v>
      </c>
      <c r="G55">
        <v>7</v>
      </c>
      <c r="H55" t="s">
        <v>21</v>
      </c>
      <c r="I55">
        <f t="shared" ca="1" si="7"/>
        <v>40</v>
      </c>
      <c r="J55" t="s">
        <v>24</v>
      </c>
      <c r="K55" t="s">
        <v>23</v>
      </c>
      <c r="L55" t="s">
        <v>23</v>
      </c>
      <c r="M55" t="s">
        <v>23</v>
      </c>
      <c r="N55" t="s">
        <v>23</v>
      </c>
      <c r="O55" t="s">
        <v>23</v>
      </c>
      <c r="P55" t="str">
        <f t="shared" ca="1" si="1"/>
        <v>{54, "Repeating Crossbow", "A rare, rapid-fire version with a loading mechanism.", 86.25, 6, 10.65, 7, "Weapon", 40, DamageType.Martial, null, null, null, null, null},</v>
      </c>
    </row>
    <row r="56" spans="1:16" x14ac:dyDescent="0.3">
      <c r="A56">
        <v>55</v>
      </c>
      <c r="B56" t="s">
        <v>156</v>
      </c>
      <c r="C56" t="s">
        <v>100</v>
      </c>
      <c r="D56" s="1">
        <f t="shared" ca="1" si="0"/>
        <v>80.94</v>
      </c>
      <c r="E56">
        <v>6</v>
      </c>
      <c r="F56" s="1">
        <f t="shared" ca="1" si="6"/>
        <v>11.94</v>
      </c>
      <c r="G56">
        <v>7</v>
      </c>
      <c r="H56" t="s">
        <v>21</v>
      </c>
      <c r="I56">
        <f t="shared" ca="1" si="7"/>
        <v>37</v>
      </c>
      <c r="J56" t="s">
        <v>25</v>
      </c>
      <c r="K56" t="s">
        <v>23</v>
      </c>
      <c r="L56" t="s">
        <v>23</v>
      </c>
      <c r="M56" t="s">
        <v>23</v>
      </c>
      <c r="N56" t="s">
        <v>23</v>
      </c>
      <c r="O56" t="s">
        <v>23</v>
      </c>
      <c r="P56" t="str">
        <f t="shared" ca="1" si="1"/>
        <v>{55, "Runed Wand", "Carved with channeling glyphs for focused spellcasting.", 80.94, 6, 11.94, 7, "Weapon", 37, DamageType.Magical, null, null, null, null, null},</v>
      </c>
    </row>
    <row r="57" spans="1:16" x14ac:dyDescent="0.3">
      <c r="A57">
        <v>56</v>
      </c>
      <c r="B57" t="s">
        <v>157</v>
      </c>
      <c r="C57" t="s">
        <v>101</v>
      </c>
      <c r="D57" s="1">
        <f t="shared" ca="1" si="0"/>
        <v>82.89</v>
      </c>
      <c r="E57">
        <v>7</v>
      </c>
      <c r="F57" s="1">
        <f t="shared" ca="1" si="6"/>
        <v>11.82</v>
      </c>
      <c r="G57">
        <v>7</v>
      </c>
      <c r="H57" t="s">
        <v>21</v>
      </c>
      <c r="I57">
        <f t="shared" ca="1" si="7"/>
        <v>38</v>
      </c>
      <c r="J57" t="s">
        <v>25</v>
      </c>
      <c r="K57" t="s">
        <v>23</v>
      </c>
      <c r="L57" t="s">
        <v>23</v>
      </c>
      <c r="M57" t="s">
        <v>23</v>
      </c>
      <c r="N57" t="s">
        <v>23</v>
      </c>
      <c r="O57" t="s">
        <v>23</v>
      </c>
      <c r="P57" t="str">
        <f t="shared" ca="1" si="1"/>
        <v>{56, "Voidstone Rod", "Made of obsidian-like stone; ideal for shadow or necrotic spells.", 82.89, 7, 11.82, 7, "Weapon", 38, DamageType.Magical, null, null, null, null, null},</v>
      </c>
    </row>
    <row r="58" spans="1:16" x14ac:dyDescent="0.3">
      <c r="A58">
        <v>57</v>
      </c>
      <c r="B58" t="s">
        <v>158</v>
      </c>
      <c r="C58" t="s">
        <v>102</v>
      </c>
      <c r="D58" s="1">
        <f t="shared" ca="1" si="0"/>
        <v>80.55</v>
      </c>
      <c r="E58">
        <v>5</v>
      </c>
      <c r="F58" s="1">
        <f t="shared" ca="1" si="6"/>
        <v>10.85</v>
      </c>
      <c r="G58">
        <v>7</v>
      </c>
      <c r="H58" t="s">
        <v>21</v>
      </c>
      <c r="I58">
        <f t="shared" ca="1" si="7"/>
        <v>37</v>
      </c>
      <c r="J58" t="s">
        <v>25</v>
      </c>
      <c r="K58" t="s">
        <v>23</v>
      </c>
      <c r="L58" t="s">
        <v>23</v>
      </c>
      <c r="M58" t="s">
        <v>23</v>
      </c>
      <c r="N58" t="s">
        <v>23</v>
      </c>
      <c r="O58" t="s">
        <v>23</v>
      </c>
      <c r="P58" t="str">
        <f t="shared" ca="1" si="1"/>
        <v>{57, "Moonrise Scepter", "Emits a pale glow under moonlight, enhances illusion magic.", 80.55, 5, 10.85, 7, "Weapon", 37, DamageType.Magical, null, null, null, null, null},</v>
      </c>
    </row>
    <row r="59" spans="1:16" x14ac:dyDescent="0.3">
      <c r="A59">
        <v>58</v>
      </c>
      <c r="B59" t="s">
        <v>159</v>
      </c>
      <c r="C59" t="s">
        <v>103</v>
      </c>
      <c r="D59" s="1">
        <f t="shared" ca="1" si="0"/>
        <v>89.39</v>
      </c>
      <c r="E59">
        <v>5</v>
      </c>
      <c r="F59" s="1">
        <f t="shared" ca="1" si="6"/>
        <v>11.95</v>
      </c>
      <c r="G59">
        <v>7</v>
      </c>
      <c r="H59" t="s">
        <v>21</v>
      </c>
      <c r="I59">
        <f t="shared" ca="1" si="7"/>
        <v>42</v>
      </c>
      <c r="J59" t="s">
        <v>25</v>
      </c>
      <c r="K59" t="s">
        <v>23</v>
      </c>
      <c r="L59" t="s">
        <v>23</v>
      </c>
      <c r="M59" t="s">
        <v>23</v>
      </c>
      <c r="N59" t="s">
        <v>23</v>
      </c>
      <c r="O59" t="s">
        <v>23</v>
      </c>
      <c r="P59" t="str">
        <f t="shared" ca="1" si="1"/>
        <v>{58, "Shaman’s Totem Staff", "Decorated with feathers and bones, connects to spirit realms.", 89.39, 5, 11.95, 7, "Weapon", 42, DamageType.Magical, null, null, null, null, null},</v>
      </c>
    </row>
    <row r="60" spans="1:16" x14ac:dyDescent="0.3">
      <c r="A60">
        <v>59</v>
      </c>
      <c r="B60" t="s">
        <v>160</v>
      </c>
      <c r="C60" t="s">
        <v>104</v>
      </c>
      <c r="D60" s="1">
        <f t="shared" ca="1" si="0"/>
        <v>80.900000000000006</v>
      </c>
      <c r="E60">
        <v>5</v>
      </c>
      <c r="F60" s="1">
        <f t="shared" ca="1" si="6"/>
        <v>11.41</v>
      </c>
      <c r="G60">
        <v>7</v>
      </c>
      <c r="H60" t="s">
        <v>21</v>
      </c>
      <c r="I60">
        <f t="shared" ca="1" si="7"/>
        <v>37</v>
      </c>
      <c r="J60" t="s">
        <v>25</v>
      </c>
      <c r="K60" t="s">
        <v>23</v>
      </c>
      <c r="L60" t="s">
        <v>23</v>
      </c>
      <c r="M60" t="s">
        <v>23</v>
      </c>
      <c r="N60" t="s">
        <v>23</v>
      </c>
      <c r="O60" t="s">
        <v>23</v>
      </c>
      <c r="P60" t="str">
        <f t="shared" ca="1" si="1"/>
        <v>{59, "Orb of Resonance", "Amplifies divination and communication spells.", 80.9, 5, 11.41, 7, "Weapon", 37, DamageType.Magical, null, null, null, null, null},</v>
      </c>
    </row>
    <row r="61" spans="1:16" x14ac:dyDescent="0.3">
      <c r="A61">
        <v>60</v>
      </c>
      <c r="B61" t="s">
        <v>45</v>
      </c>
      <c r="C61" t="s">
        <v>46</v>
      </c>
      <c r="D61" s="1">
        <f t="shared" ca="1" si="0"/>
        <v>166.26</v>
      </c>
      <c r="E61">
        <v>5</v>
      </c>
      <c r="F61" s="1">
        <f ca="1">ROUND(RAND() * 2 + 14, 2)</f>
        <v>15.76</v>
      </c>
      <c r="G61">
        <v>9</v>
      </c>
      <c r="H61" t="s">
        <v>21</v>
      </c>
      <c r="I61">
        <f ca="1">RANDBETWEEN(55,65)</f>
        <v>65</v>
      </c>
      <c r="J61" t="s">
        <v>24</v>
      </c>
      <c r="K61" t="s">
        <v>23</v>
      </c>
      <c r="L61" t="s">
        <v>23</v>
      </c>
      <c r="M61" t="s">
        <v>23</v>
      </c>
      <c r="N61" t="s">
        <v>23</v>
      </c>
      <c r="O61" t="s">
        <v>23</v>
      </c>
      <c r="P61" t="str">
        <f t="shared" ca="1" si="1"/>
        <v>{60, "Zweihander", "A massive, armor-breaking greatsword.", 166.26, 5, 15.76, 9, "Weapon", 65, DamageType.Martial, null, null, null, null, null},</v>
      </c>
    </row>
    <row r="62" spans="1:16" x14ac:dyDescent="0.3">
      <c r="A62">
        <v>61</v>
      </c>
      <c r="B62" t="s">
        <v>47</v>
      </c>
      <c r="C62" t="s">
        <v>48</v>
      </c>
      <c r="D62" s="1">
        <f t="shared" ca="1" si="0"/>
        <v>152.69999999999999</v>
      </c>
      <c r="E62">
        <v>5</v>
      </c>
      <c r="F62" s="1">
        <f t="shared" ref="F62:F77" ca="1" si="8">ROUND(RAND() * 2 + 14, 2)</f>
        <v>15.09</v>
      </c>
      <c r="G62">
        <v>9</v>
      </c>
      <c r="H62" t="s">
        <v>21</v>
      </c>
      <c r="I62">
        <f t="shared" ref="I62:I77" ca="1" si="9">RANDBETWEEN(55,65)</f>
        <v>59</v>
      </c>
      <c r="J62" t="s">
        <v>24</v>
      </c>
      <c r="K62" t="s">
        <v>23</v>
      </c>
      <c r="L62" t="s">
        <v>23</v>
      </c>
      <c r="M62" t="s">
        <v>23</v>
      </c>
      <c r="N62" t="s">
        <v>23</v>
      </c>
      <c r="O62" t="s">
        <v>23</v>
      </c>
      <c r="P62" t="str">
        <f t="shared" ca="1" si="1"/>
        <v>{61, "Rapier", "A refined duelist’s weapon.", 152.7, 5, 15.09, 9, "Weapon", 59, DamageType.Martial, null, null, null, null, null},</v>
      </c>
    </row>
    <row r="63" spans="1:16" x14ac:dyDescent="0.3">
      <c r="A63">
        <v>62</v>
      </c>
      <c r="B63" t="s">
        <v>49</v>
      </c>
      <c r="C63" t="s">
        <v>50</v>
      </c>
      <c r="D63" s="1">
        <f t="shared" ca="1" si="0"/>
        <v>157.29</v>
      </c>
      <c r="E63">
        <v>6</v>
      </c>
      <c r="F63" s="1">
        <f t="shared" ca="1" si="8"/>
        <v>15.99</v>
      </c>
      <c r="G63">
        <v>9</v>
      </c>
      <c r="H63" t="s">
        <v>21</v>
      </c>
      <c r="I63">
        <f t="shared" ca="1" si="9"/>
        <v>61</v>
      </c>
      <c r="J63" t="s">
        <v>24</v>
      </c>
      <c r="K63" t="s">
        <v>23</v>
      </c>
      <c r="L63" t="s">
        <v>23</v>
      </c>
      <c r="M63" t="s">
        <v>23</v>
      </c>
      <c r="N63" t="s">
        <v>23</v>
      </c>
      <c r="O63" t="s">
        <v>23</v>
      </c>
      <c r="P63" t="str">
        <f t="shared" ca="1" si="1"/>
        <v>{62, "Dao", "A curved sword with cultural and mystical roots.", 157.29, 6, 15.99, 9, "Weapon", 61, DamageType.Martial, null, null, null, null, null},</v>
      </c>
    </row>
    <row r="64" spans="1:16" x14ac:dyDescent="0.3">
      <c r="A64">
        <v>63</v>
      </c>
      <c r="B64" t="s">
        <v>161</v>
      </c>
      <c r="C64" t="s">
        <v>105</v>
      </c>
      <c r="D64" s="1">
        <f t="shared" ca="1" si="0"/>
        <v>154.94</v>
      </c>
      <c r="E64">
        <v>6</v>
      </c>
      <c r="F64" s="1">
        <f t="shared" ca="1" si="8"/>
        <v>15.32</v>
      </c>
      <c r="G64">
        <v>9</v>
      </c>
      <c r="H64" t="s">
        <v>21</v>
      </c>
      <c r="I64">
        <f t="shared" ca="1" si="9"/>
        <v>60</v>
      </c>
      <c r="J64" t="s">
        <v>24</v>
      </c>
      <c r="K64" t="s">
        <v>23</v>
      </c>
      <c r="L64" t="s">
        <v>23</v>
      </c>
      <c r="M64" t="s">
        <v>23</v>
      </c>
      <c r="N64" t="s">
        <v>23</v>
      </c>
      <c r="O64" t="s">
        <v>23</v>
      </c>
      <c r="P64" t="str">
        <f t="shared" ca="1" si="1"/>
        <v>{63, "Lucerne Hammer", "A Swiss polearm combining a hammer, spike, and hook. Excellent against armor.", 154.94, 6, 15.32, 9, "Weapon", 60, DamageType.Martial, null, null, null, null, null},</v>
      </c>
    </row>
    <row r="65" spans="1:16" x14ac:dyDescent="0.3">
      <c r="A65">
        <v>64</v>
      </c>
      <c r="B65" t="s">
        <v>162</v>
      </c>
      <c r="C65" t="s">
        <v>106</v>
      </c>
      <c r="D65" s="1">
        <f t="shared" ca="1" si="0"/>
        <v>148.22</v>
      </c>
      <c r="E65">
        <v>5</v>
      </c>
      <c r="F65" s="1">
        <f t="shared" ca="1" si="8"/>
        <v>14.4</v>
      </c>
      <c r="G65">
        <v>9</v>
      </c>
      <c r="H65" t="s">
        <v>21</v>
      </c>
      <c r="I65">
        <f t="shared" ca="1" si="9"/>
        <v>57</v>
      </c>
      <c r="J65" t="s">
        <v>24</v>
      </c>
      <c r="K65" t="s">
        <v>23</v>
      </c>
      <c r="L65" t="s">
        <v>23</v>
      </c>
      <c r="M65" t="s">
        <v>23</v>
      </c>
      <c r="N65" t="s">
        <v>23</v>
      </c>
      <c r="O65" t="s">
        <v>23</v>
      </c>
      <c r="P65" t="str">
        <f t="shared" ca="1" si="1"/>
        <v>{64, "Naginata", "A Japanese polearm with a curved blade, ideal for sweeping attacks and reach.", 148.22, 5, 14.4, 9, "Weapon", 57, DamageType.Martial, null, null, null, null, null},</v>
      </c>
    </row>
    <row r="66" spans="1:16" x14ac:dyDescent="0.3">
      <c r="A66">
        <v>65</v>
      </c>
      <c r="B66" t="s">
        <v>163</v>
      </c>
      <c r="C66" t="s">
        <v>107</v>
      </c>
      <c r="D66" s="1">
        <f t="shared" ca="1" si="0"/>
        <v>143.88999999999999</v>
      </c>
      <c r="E66">
        <v>8</v>
      </c>
      <c r="F66" s="1">
        <f t="shared" ca="1" si="8"/>
        <v>14.74</v>
      </c>
      <c r="G66">
        <v>9</v>
      </c>
      <c r="H66" t="s">
        <v>21</v>
      </c>
      <c r="I66">
        <f t="shared" ca="1" si="9"/>
        <v>55</v>
      </c>
      <c r="J66" t="s">
        <v>24</v>
      </c>
      <c r="K66" t="s">
        <v>23</v>
      </c>
      <c r="L66" t="s">
        <v>23</v>
      </c>
      <c r="M66" t="s">
        <v>23</v>
      </c>
      <c r="N66" t="s">
        <v>23</v>
      </c>
      <c r="O66" t="s">
        <v>23</v>
      </c>
      <c r="P66" t="str">
        <f t="shared" ca="1" si="1"/>
        <v>{65, "Voulge", "A broad-bladed polearm similar to a cleaver, effective in both slashing and thrusting.", 143.89, 8, 14.74, 9, "Weapon", 55, DamageType.Martial, null, null, null, null, null},</v>
      </c>
    </row>
    <row r="67" spans="1:16" x14ac:dyDescent="0.3">
      <c r="A67">
        <v>66</v>
      </c>
      <c r="B67" t="s">
        <v>164</v>
      </c>
      <c r="C67" t="s">
        <v>108</v>
      </c>
      <c r="D67" s="1">
        <f t="shared" ref="D67:D77" ca="1" si="10">ROUND(1.5 + ((I67 * G67) * 0.25) + (E67 * 0.1) + (G67 * 2) + (RAND() * 0.4 - 0.2), 2)</f>
        <v>159.85</v>
      </c>
      <c r="E67">
        <v>8</v>
      </c>
      <c r="F67" s="1">
        <f t="shared" ca="1" si="8"/>
        <v>14.72</v>
      </c>
      <c r="G67">
        <v>9</v>
      </c>
      <c r="H67" t="s">
        <v>21</v>
      </c>
      <c r="I67">
        <f t="shared" ca="1" si="9"/>
        <v>62</v>
      </c>
      <c r="J67" t="s">
        <v>24</v>
      </c>
      <c r="K67" t="s">
        <v>23</v>
      </c>
      <c r="L67" t="s">
        <v>23</v>
      </c>
      <c r="M67" t="s">
        <v>23</v>
      </c>
      <c r="N67" t="s">
        <v>23</v>
      </c>
      <c r="O67" t="s">
        <v>23</v>
      </c>
      <c r="P67" t="str">
        <f t="shared" ref="P67:P130" ca="1" si="11">_xlfn.CONCAT("{",A67, ", ", CHAR(34), B67, CHAR(34), ", ", CHAR(34), C67, CHAR(34), ", ", D67, ", ", E67, ", ", F67, ", ", G67, ", ", CHAR(34), H67, CHAR(34), ", ", I67, ", ", J67, ", ", K67, ", ", L67, ", ", M67, ", ", N67, ", ", O67, "},")</f>
        <v>{66, "Dane Axe", "A long-handled Viking axe, known for reach and deadly cuts.", 159.85, 8, 14.72, 9, "Weapon", 62, DamageType.Martial, null, null, null, null, null},</v>
      </c>
    </row>
    <row r="68" spans="1:16" x14ac:dyDescent="0.3">
      <c r="A68">
        <v>67</v>
      </c>
      <c r="B68" t="s">
        <v>165</v>
      </c>
      <c r="C68" t="s">
        <v>109</v>
      </c>
      <c r="D68" s="1">
        <f t="shared" ca="1" si="10"/>
        <v>155.11000000000001</v>
      </c>
      <c r="E68">
        <v>5</v>
      </c>
      <c r="F68" s="1">
        <f t="shared" ca="1" si="8"/>
        <v>14.89</v>
      </c>
      <c r="G68">
        <v>9</v>
      </c>
      <c r="H68" t="s">
        <v>21</v>
      </c>
      <c r="I68">
        <f t="shared" ca="1" si="9"/>
        <v>60</v>
      </c>
      <c r="J68" t="s">
        <v>24</v>
      </c>
      <c r="K68" t="s">
        <v>23</v>
      </c>
      <c r="L68" t="s">
        <v>23</v>
      </c>
      <c r="M68" t="s">
        <v>23</v>
      </c>
      <c r="N68" t="s">
        <v>23</v>
      </c>
      <c r="O68" t="s">
        <v>23</v>
      </c>
      <c r="P68" t="str">
        <f t="shared" ca="1" si="11"/>
        <v>{67, "Bec de Corbin", "A polehammer with a spiked beak, perfect for armored foes.", 155.11, 5, 14.89, 9, "Weapon", 60, DamageType.Martial, null, null, null, null, null},</v>
      </c>
    </row>
    <row r="69" spans="1:16" x14ac:dyDescent="0.3">
      <c r="A69">
        <v>68</v>
      </c>
      <c r="B69" t="s">
        <v>38</v>
      </c>
      <c r="C69" t="s">
        <v>110</v>
      </c>
      <c r="D69" s="1">
        <f t="shared" ca="1" si="10"/>
        <v>155.30000000000001</v>
      </c>
      <c r="E69">
        <v>7</v>
      </c>
      <c r="F69" s="1">
        <f t="shared" ca="1" si="8"/>
        <v>14.72</v>
      </c>
      <c r="G69">
        <v>9</v>
      </c>
      <c r="H69" t="s">
        <v>21</v>
      </c>
      <c r="I69">
        <f t="shared" ca="1" si="9"/>
        <v>60</v>
      </c>
      <c r="J69" t="s">
        <v>24</v>
      </c>
      <c r="K69" t="s">
        <v>23</v>
      </c>
      <c r="L69" t="s">
        <v>23</v>
      </c>
      <c r="M69" t="s">
        <v>23</v>
      </c>
      <c r="N69" t="s">
        <v>23</v>
      </c>
      <c r="O69" t="s">
        <v>23</v>
      </c>
      <c r="P69" t="str">
        <f t="shared" ca="1" si="11"/>
        <v>{68, "Labrys", "A ceremonial yet deadly double-headed axe from the Greek Amazons.", 155.3, 7, 14.72, 9, "Weapon", 60, DamageType.Martial, null, null, null, null, null},</v>
      </c>
    </row>
    <row r="70" spans="1:16" x14ac:dyDescent="0.3">
      <c r="A70">
        <v>69</v>
      </c>
      <c r="B70" t="s">
        <v>166</v>
      </c>
      <c r="C70" t="s">
        <v>111</v>
      </c>
      <c r="D70" s="1">
        <f t="shared" ca="1" si="10"/>
        <v>161.87</v>
      </c>
      <c r="E70">
        <v>5</v>
      </c>
      <c r="F70" s="1">
        <f t="shared" ca="1" si="8"/>
        <v>14.65</v>
      </c>
      <c r="G70">
        <v>9</v>
      </c>
      <c r="H70" t="s">
        <v>21</v>
      </c>
      <c r="I70">
        <f t="shared" ca="1" si="9"/>
        <v>63</v>
      </c>
      <c r="J70" t="s">
        <v>24</v>
      </c>
      <c r="K70" t="s">
        <v>23</v>
      </c>
      <c r="L70" t="s">
        <v>23</v>
      </c>
      <c r="M70" t="s">
        <v>23</v>
      </c>
      <c r="N70" t="s">
        <v>23</v>
      </c>
      <c r="O70" t="s">
        <v>23</v>
      </c>
      <c r="P70" t="str">
        <f t="shared" ca="1" si="11"/>
        <v>{69, "Elven Warbow", "Elegant and magically enhanced for speed and precision.", 161.87, 5, 14.65, 9, "Weapon", 63, DamageType.Martial, null, null, null, null, null},</v>
      </c>
    </row>
    <row r="71" spans="1:16" x14ac:dyDescent="0.3">
      <c r="A71">
        <v>70</v>
      </c>
      <c r="B71" t="s">
        <v>167</v>
      </c>
      <c r="C71" t="s">
        <v>112</v>
      </c>
      <c r="D71" s="1">
        <f t="shared" ca="1" si="10"/>
        <v>155.37</v>
      </c>
      <c r="E71">
        <v>7</v>
      </c>
      <c r="F71" s="1">
        <f t="shared" ca="1" si="8"/>
        <v>15.66</v>
      </c>
      <c r="G71">
        <v>9</v>
      </c>
      <c r="H71" t="s">
        <v>21</v>
      </c>
      <c r="I71">
        <f t="shared" ca="1" si="9"/>
        <v>60</v>
      </c>
      <c r="J71" t="s">
        <v>25</v>
      </c>
      <c r="K71" t="s">
        <v>23</v>
      </c>
      <c r="L71" t="s">
        <v>23</v>
      </c>
      <c r="M71" t="s">
        <v>23</v>
      </c>
      <c r="N71" t="s">
        <v>23</v>
      </c>
      <c r="O71" t="s">
        <v>23</v>
      </c>
      <c r="P71" t="str">
        <f t="shared" ca="1" si="11"/>
        <v>{70, "Stormpiercer", "A high-tension bow rumored to shoot with thunderous force.", 155.37, 7, 15.66, 9, "Weapon", 60, DamageType.Magical, null, null, null, null, null},</v>
      </c>
    </row>
    <row r="72" spans="1:16" x14ac:dyDescent="0.3">
      <c r="A72">
        <v>71</v>
      </c>
      <c r="B72" t="s">
        <v>168</v>
      </c>
      <c r="C72" t="s">
        <v>113</v>
      </c>
      <c r="D72" s="1">
        <f t="shared" ca="1" si="10"/>
        <v>146.24</v>
      </c>
      <c r="E72">
        <v>6</v>
      </c>
      <c r="F72" s="1">
        <f t="shared" ca="1" si="8"/>
        <v>15.87</v>
      </c>
      <c r="G72">
        <v>9</v>
      </c>
      <c r="H72" t="s">
        <v>21</v>
      </c>
      <c r="I72">
        <f t="shared" ca="1" si="9"/>
        <v>56</v>
      </c>
      <c r="J72" t="s">
        <v>25</v>
      </c>
      <c r="K72" t="s">
        <v>23</v>
      </c>
      <c r="L72" t="s">
        <v>23</v>
      </c>
      <c r="M72" t="s">
        <v>23</v>
      </c>
      <c r="N72" t="s">
        <v>23</v>
      </c>
      <c r="O72" t="s">
        <v>23</v>
      </c>
      <c r="P72" t="str">
        <f t="shared" ca="1" si="11"/>
        <v>{71, "Runed Crossbow", "A finely crafted crossbow inscribed with runes for extra power.", 146.24, 6, 15.87, 9, "Weapon", 56, DamageType.Magical, null, null, null, null, null},</v>
      </c>
    </row>
    <row r="73" spans="1:16" x14ac:dyDescent="0.3">
      <c r="A73">
        <v>72</v>
      </c>
      <c r="B73" t="s">
        <v>169</v>
      </c>
      <c r="C73" t="s">
        <v>114</v>
      </c>
      <c r="D73" s="1">
        <f t="shared" ca="1" si="10"/>
        <v>146.34</v>
      </c>
      <c r="E73">
        <v>7</v>
      </c>
      <c r="F73" s="1">
        <f t="shared" ca="1" si="8"/>
        <v>15.14</v>
      </c>
      <c r="G73">
        <v>9</v>
      </c>
      <c r="H73" t="s">
        <v>21</v>
      </c>
      <c r="I73">
        <f t="shared" ca="1" si="9"/>
        <v>56</v>
      </c>
      <c r="J73" t="s">
        <v>25</v>
      </c>
      <c r="K73" t="s">
        <v>23</v>
      </c>
      <c r="L73" t="s">
        <v>23</v>
      </c>
      <c r="M73" t="s">
        <v>23</v>
      </c>
      <c r="N73" t="s">
        <v>23</v>
      </c>
      <c r="O73" t="s">
        <v>23</v>
      </c>
      <c r="P73" t="str">
        <f t="shared" ca="1" si="11"/>
        <v>{72, "Wand of Stormcall", "Crackles with electricity; forged in a hurricane.", 146.34, 7, 15.14, 9, "Weapon", 56, DamageType.Magical, null, null, null, null, null},</v>
      </c>
    </row>
    <row r="74" spans="1:16" x14ac:dyDescent="0.3">
      <c r="A74">
        <v>73</v>
      </c>
      <c r="B74" t="s">
        <v>170</v>
      </c>
      <c r="C74" t="s">
        <v>115</v>
      </c>
      <c r="D74" s="1">
        <f t="shared" ca="1" si="10"/>
        <v>152.91</v>
      </c>
      <c r="E74">
        <v>6</v>
      </c>
      <c r="F74" s="1">
        <f t="shared" ca="1" si="8"/>
        <v>14.17</v>
      </c>
      <c r="G74">
        <v>9</v>
      </c>
      <c r="H74" t="s">
        <v>21</v>
      </c>
      <c r="I74">
        <f t="shared" ca="1" si="9"/>
        <v>59</v>
      </c>
      <c r="J74" t="s">
        <v>25</v>
      </c>
      <c r="K74" t="s">
        <v>23</v>
      </c>
      <c r="L74" t="s">
        <v>23</v>
      </c>
      <c r="M74" t="s">
        <v>23</v>
      </c>
      <c r="N74" t="s">
        <v>23</v>
      </c>
      <c r="O74" t="s">
        <v>23</v>
      </c>
      <c r="P74" t="str">
        <f t="shared" ca="1" si="11"/>
        <v>{73, "Rod of the Depths", "Deep green and blue rod; forged in the oceanic abyss.", 152.91, 6, 14.17, 9, "Weapon", 59, DamageType.Magical, null, null, null, null, null},</v>
      </c>
    </row>
    <row r="75" spans="1:16" x14ac:dyDescent="0.3">
      <c r="A75">
        <v>74</v>
      </c>
      <c r="B75" t="s">
        <v>171</v>
      </c>
      <c r="C75" t="s">
        <v>116</v>
      </c>
      <c r="D75" s="1">
        <f t="shared" ca="1" si="10"/>
        <v>143.80000000000001</v>
      </c>
      <c r="E75">
        <v>7</v>
      </c>
      <c r="F75" s="1">
        <f t="shared" ca="1" si="8"/>
        <v>15.29</v>
      </c>
      <c r="G75">
        <v>9</v>
      </c>
      <c r="H75" t="s">
        <v>21</v>
      </c>
      <c r="I75">
        <f t="shared" ca="1" si="9"/>
        <v>55</v>
      </c>
      <c r="J75" t="s">
        <v>25</v>
      </c>
      <c r="K75" t="s">
        <v>23</v>
      </c>
      <c r="L75" t="s">
        <v>23</v>
      </c>
      <c r="M75" t="s">
        <v>23</v>
      </c>
      <c r="N75" t="s">
        <v>23</v>
      </c>
      <c r="O75" t="s">
        <v>23</v>
      </c>
      <c r="P75" t="str">
        <f t="shared" ca="1" si="11"/>
        <v>{74, "Scepter of Authority", "Symbol of magical leadership, a true object of power.", 143.8, 7, 15.29, 9, "Weapon", 55, DamageType.Magical, null, null, null, null, null},</v>
      </c>
    </row>
    <row r="76" spans="1:16" x14ac:dyDescent="0.3">
      <c r="A76">
        <v>75</v>
      </c>
      <c r="B76" t="s">
        <v>172</v>
      </c>
      <c r="C76" t="s">
        <v>117</v>
      </c>
      <c r="D76" s="1">
        <f t="shared" ca="1" si="10"/>
        <v>159.62</v>
      </c>
      <c r="E76">
        <v>6</v>
      </c>
      <c r="F76" s="1">
        <f t="shared" ca="1" si="8"/>
        <v>14.69</v>
      </c>
      <c r="G76">
        <v>9</v>
      </c>
      <c r="H76" t="s">
        <v>21</v>
      </c>
      <c r="I76">
        <f t="shared" ca="1" si="9"/>
        <v>62</v>
      </c>
      <c r="J76" t="s">
        <v>25</v>
      </c>
      <c r="K76" t="s">
        <v>23</v>
      </c>
      <c r="L76" t="s">
        <v>23</v>
      </c>
      <c r="M76" t="s">
        <v>23</v>
      </c>
      <c r="N76" t="s">
        <v>23</v>
      </c>
      <c r="O76" t="s">
        <v>23</v>
      </c>
      <c r="P76" t="str">
        <f t="shared" ca="1" si="11"/>
        <v>{75, "Celestial Staff", "Carved from starlight wood, aligns with radiant and astral magic.", 159.62, 6, 14.69, 9, "Weapon", 62, DamageType.Magical, null, null, null, null, null},</v>
      </c>
    </row>
    <row r="77" spans="1:16" x14ac:dyDescent="0.3">
      <c r="A77">
        <v>76</v>
      </c>
      <c r="B77" t="s">
        <v>173</v>
      </c>
      <c r="C77" t="s">
        <v>118</v>
      </c>
      <c r="D77" s="1">
        <f t="shared" ca="1" si="10"/>
        <v>162.30000000000001</v>
      </c>
      <c r="E77">
        <v>9</v>
      </c>
      <c r="F77" s="1">
        <f t="shared" ca="1" si="8"/>
        <v>14.13</v>
      </c>
      <c r="G77">
        <v>9</v>
      </c>
      <c r="H77" t="s">
        <v>21</v>
      </c>
      <c r="I77">
        <f t="shared" ca="1" si="9"/>
        <v>63</v>
      </c>
      <c r="J77" t="s">
        <v>25</v>
      </c>
      <c r="K77" t="s">
        <v>23</v>
      </c>
      <c r="L77" t="s">
        <v>23</v>
      </c>
      <c r="M77" t="s">
        <v>23</v>
      </c>
      <c r="N77" t="s">
        <v>23</v>
      </c>
      <c r="O77" t="s">
        <v>23</v>
      </c>
      <c r="P77" t="str">
        <f t="shared" ca="1" si="11"/>
        <v>{76, "Orb of Chaos", "A swirling, shifting orb that draws out full magical ability.", 162.3, 9, 14.13, 9, "Weapon", 63, DamageType.Magical, null, null, null, null, null},</v>
      </c>
    </row>
    <row r="78" spans="1:16" x14ac:dyDescent="0.3">
      <c r="A78">
        <v>77</v>
      </c>
      <c r="B78" t="s">
        <v>178</v>
      </c>
      <c r="C78" t="s">
        <v>218</v>
      </c>
      <c r="D78" s="1">
        <f ca="1">ROUND(1.5 + ((K78 + L78) * G78 * 0.33) + (E78 * 0.1) + (G78 * 2) + (RAND() * 0.6), 2)</f>
        <v>5.49</v>
      </c>
      <c r="E78">
        <v>5</v>
      </c>
      <c r="F78" s="1">
        <f ca="1">ROUND(RAND() + 4.5, 2)</f>
        <v>5.43</v>
      </c>
      <c r="G78">
        <v>1</v>
      </c>
      <c r="H78" t="s">
        <v>22</v>
      </c>
      <c r="I78" t="s">
        <v>23</v>
      </c>
      <c r="J78" t="s">
        <v>23</v>
      </c>
      <c r="K78">
        <f ca="1">RANDBETWEEN(0,3)</f>
        <v>2</v>
      </c>
      <c r="L78">
        <f ca="1">3 - K78</f>
        <v>1</v>
      </c>
      <c r="M78" t="s">
        <v>28</v>
      </c>
      <c r="N78" t="s">
        <v>23</v>
      </c>
      <c r="O78" t="s">
        <v>23</v>
      </c>
      <c r="P78" t="str">
        <f t="shared" ca="1" si="11"/>
        <v>{77, "Bracers", "Simple leather bracers that offer limited defense for your forearms.", 5.49, 5, 5.43, 1, "Armor", null, null, 2, 1, ArmorType.Arms, null, null},</v>
      </c>
    </row>
    <row r="79" spans="1:16" x14ac:dyDescent="0.3">
      <c r="A79">
        <v>78</v>
      </c>
      <c r="B79" t="s">
        <v>179</v>
      </c>
      <c r="C79" t="s">
        <v>219</v>
      </c>
      <c r="D79" s="1">
        <f t="shared" ref="D79:D117" ca="1" si="12">ROUND(1.5 + ((K79 + L79) * G79 * 0.33) + (E79 * 0.1) + (G79 * 2) + (RAND() * 0.6), 2)</f>
        <v>5.37</v>
      </c>
      <c r="E79">
        <v>5</v>
      </c>
      <c r="F79" s="1">
        <f t="shared" ref="F79:F85" ca="1" si="13">ROUND(RAND() + 4.5, 2)</f>
        <v>4.75</v>
      </c>
      <c r="G79">
        <v>1</v>
      </c>
      <c r="H79" t="s">
        <v>22</v>
      </c>
      <c r="I79" t="s">
        <v>23</v>
      </c>
      <c r="J79" t="s">
        <v>23</v>
      </c>
      <c r="K79">
        <f t="shared" ref="K79:K85" ca="1" si="14">RANDBETWEEN(0,3)</f>
        <v>3</v>
      </c>
      <c r="L79">
        <f t="shared" ref="L79:L85" ca="1" si="15">3 - K79</f>
        <v>0</v>
      </c>
      <c r="M79" t="s">
        <v>28</v>
      </c>
      <c r="N79" t="s">
        <v>23</v>
      </c>
      <c r="O79" t="s">
        <v>23</v>
      </c>
      <c r="P79" t="str">
        <f t="shared" ca="1" si="11"/>
        <v>{78, "Cloth Sleeves", "Light cloth sleeves, offering no real protection but easy to wear.", 5.37, 5, 4.75, 1, "Armor", null, null, 3, 0, ArmorType.Arms, null, null},</v>
      </c>
    </row>
    <row r="80" spans="1:16" x14ac:dyDescent="0.3">
      <c r="A80">
        <v>79</v>
      </c>
      <c r="B80" t="s">
        <v>174</v>
      </c>
      <c r="C80" t="s">
        <v>214</v>
      </c>
      <c r="D80" s="1">
        <f t="shared" ca="1" si="12"/>
        <v>5.21</v>
      </c>
      <c r="E80">
        <v>5</v>
      </c>
      <c r="F80" s="1">
        <f t="shared" ca="1" si="13"/>
        <v>5.07</v>
      </c>
      <c r="G80">
        <v>1</v>
      </c>
      <c r="H80" t="s">
        <v>22</v>
      </c>
      <c r="I80" t="s">
        <v>23</v>
      </c>
      <c r="J80" t="s">
        <v>23</v>
      </c>
      <c r="K80">
        <f t="shared" ca="1" si="14"/>
        <v>1</v>
      </c>
      <c r="L80">
        <f t="shared" ca="1" si="15"/>
        <v>2</v>
      </c>
      <c r="M80" t="s">
        <v>26</v>
      </c>
      <c r="N80" t="s">
        <v>23</v>
      </c>
      <c r="O80" t="s">
        <v>23</v>
      </c>
      <c r="P80" t="str">
        <f t="shared" ca="1" si="11"/>
        <v>{79, "Leather Armor", "Basic armor made of flexible leather. It won't stop a heavy blow, but it’s better than nothing.", 5.21, 5, 5.07, 1, "Armor", null, null, 1, 2, ArmorType.Chest, null, null},</v>
      </c>
    </row>
    <row r="81" spans="1:16" x14ac:dyDescent="0.3">
      <c r="A81">
        <v>80</v>
      </c>
      <c r="B81" t="s">
        <v>175</v>
      </c>
      <c r="C81" t="s">
        <v>215</v>
      </c>
      <c r="D81" s="1">
        <f t="shared" ca="1" si="12"/>
        <v>5.57</v>
      </c>
      <c r="E81">
        <v>5</v>
      </c>
      <c r="F81" s="1">
        <f t="shared" ca="1" si="13"/>
        <v>4.78</v>
      </c>
      <c r="G81">
        <v>1</v>
      </c>
      <c r="H81" t="s">
        <v>22</v>
      </c>
      <c r="I81" t="s">
        <v>23</v>
      </c>
      <c r="J81" t="s">
        <v>23</v>
      </c>
      <c r="K81">
        <f t="shared" ca="1" si="14"/>
        <v>2</v>
      </c>
      <c r="L81">
        <f t="shared" ca="1" si="15"/>
        <v>1</v>
      </c>
      <c r="M81" t="s">
        <v>26</v>
      </c>
      <c r="N81" t="s">
        <v>23</v>
      </c>
      <c r="O81" t="s">
        <v>23</v>
      </c>
      <c r="P81" t="str">
        <f t="shared" ca="1" si="11"/>
        <v>{80, "Padded Armor", "Thickly quilted fabric designed to absorb blows, but still leaves you vulnerable to piercing strikes.", 5.57, 5, 4.78, 1, "Armor", null, null, 2, 1, ArmorType.Chest, null, null},</v>
      </c>
    </row>
    <row r="82" spans="1:16" x14ac:dyDescent="0.3">
      <c r="A82">
        <v>81</v>
      </c>
      <c r="B82" t="s">
        <v>180</v>
      </c>
      <c r="C82" t="s">
        <v>220</v>
      </c>
      <c r="D82" s="1">
        <f t="shared" ca="1" si="12"/>
        <v>5.57</v>
      </c>
      <c r="E82">
        <v>5</v>
      </c>
      <c r="F82" s="1">
        <f t="shared" ca="1" si="13"/>
        <v>4.6399999999999997</v>
      </c>
      <c r="G82">
        <v>1</v>
      </c>
      <c r="H82" t="s">
        <v>22</v>
      </c>
      <c r="I82" t="s">
        <v>23</v>
      </c>
      <c r="J82" t="s">
        <v>23</v>
      </c>
      <c r="K82">
        <f t="shared" ca="1" si="14"/>
        <v>0</v>
      </c>
      <c r="L82">
        <f t="shared" ca="1" si="15"/>
        <v>3</v>
      </c>
      <c r="M82" t="s">
        <v>29</v>
      </c>
      <c r="N82" t="s">
        <v>23</v>
      </c>
      <c r="O82" t="s">
        <v>23</v>
      </c>
      <c r="P82" t="str">
        <f t="shared" ca="1" si="11"/>
        <v>{81, "Cloth Hood", "A soft hood, more for warmth than protection, but it does help hide your face.", 5.57, 5, 4.64, 1, "Armor", null, null, 0, 3, ArmorType.Head, null, null},</v>
      </c>
    </row>
    <row r="83" spans="1:16" x14ac:dyDescent="0.3">
      <c r="A83">
        <v>82</v>
      </c>
      <c r="B83" t="s">
        <v>181</v>
      </c>
      <c r="C83" t="s">
        <v>221</v>
      </c>
      <c r="D83" s="1">
        <f t="shared" ca="1" si="12"/>
        <v>5.45</v>
      </c>
      <c r="E83">
        <v>5</v>
      </c>
      <c r="F83" s="1">
        <f t="shared" ca="1" si="13"/>
        <v>4.82</v>
      </c>
      <c r="G83">
        <v>1</v>
      </c>
      <c r="H83" t="s">
        <v>22</v>
      </c>
      <c r="I83" t="s">
        <v>23</v>
      </c>
      <c r="J83" t="s">
        <v>23</v>
      </c>
      <c r="K83">
        <f t="shared" ca="1" si="14"/>
        <v>3</v>
      </c>
      <c r="L83">
        <f t="shared" ca="1" si="15"/>
        <v>0</v>
      </c>
      <c r="M83" t="s">
        <v>29</v>
      </c>
      <c r="N83" t="s">
        <v>23</v>
      </c>
      <c r="O83" t="s">
        <v>23</v>
      </c>
      <c r="P83" t="str">
        <f t="shared" ca="1" si="11"/>
        <v>{82, "Simple Helmet", "A basic helmet that covers your head, but offers little in the way of defense.", 5.45, 5, 4.82, 1, "Armor", null, null, 3, 0, ArmorType.Head, null, null},</v>
      </c>
    </row>
    <row r="84" spans="1:16" x14ac:dyDescent="0.3">
      <c r="A84">
        <v>83</v>
      </c>
      <c r="B84" t="s">
        <v>177</v>
      </c>
      <c r="C84" t="s">
        <v>217</v>
      </c>
      <c r="D84" s="1">
        <f t="shared" ca="1" si="12"/>
        <v>5.05</v>
      </c>
      <c r="E84">
        <v>5</v>
      </c>
      <c r="F84" s="1">
        <f t="shared" ca="1" si="13"/>
        <v>5.3</v>
      </c>
      <c r="G84">
        <v>1</v>
      </c>
      <c r="H84" t="s">
        <v>22</v>
      </c>
      <c r="I84" t="s">
        <v>23</v>
      </c>
      <c r="J84" t="s">
        <v>23</v>
      </c>
      <c r="K84">
        <f t="shared" ca="1" si="14"/>
        <v>1</v>
      </c>
      <c r="L84">
        <f t="shared" ca="1" si="15"/>
        <v>2</v>
      </c>
      <c r="M84" t="s">
        <v>27</v>
      </c>
      <c r="N84" t="s">
        <v>23</v>
      </c>
      <c r="O84" t="s">
        <v>23</v>
      </c>
      <c r="P84" t="str">
        <f t="shared" ca="1" si="11"/>
        <v>{83, "Cloth Leggings", "Light fabric leggings, not much defense, but they won’t slow you down.", 5.05, 5, 5.3, 1, "Armor", null, null, 1, 2, ArmorType.Legs, null, null},</v>
      </c>
    </row>
    <row r="85" spans="1:16" x14ac:dyDescent="0.3">
      <c r="A85">
        <v>84</v>
      </c>
      <c r="B85" t="s">
        <v>176</v>
      </c>
      <c r="C85" t="s">
        <v>216</v>
      </c>
      <c r="D85" s="1">
        <f t="shared" ca="1" si="12"/>
        <v>5.31</v>
      </c>
      <c r="E85">
        <v>5</v>
      </c>
      <c r="F85" s="1">
        <f t="shared" ca="1" si="13"/>
        <v>5.46</v>
      </c>
      <c r="G85">
        <v>1</v>
      </c>
      <c r="H85" t="s">
        <v>22</v>
      </c>
      <c r="I85" t="s">
        <v>23</v>
      </c>
      <c r="J85" t="s">
        <v>23</v>
      </c>
      <c r="K85">
        <f t="shared" ca="1" si="14"/>
        <v>0</v>
      </c>
      <c r="L85">
        <f t="shared" ca="1" si="15"/>
        <v>3</v>
      </c>
      <c r="M85" t="s">
        <v>27</v>
      </c>
      <c r="N85" t="s">
        <v>23</v>
      </c>
      <c r="O85" t="s">
        <v>23</v>
      </c>
      <c r="P85" t="str">
        <f t="shared" ca="1" si="11"/>
        <v>{84, "Leather Pants", "Sturdy pants made from tanned leather, offering minimal protection but decent mobility.", 5.31, 5, 5.46, 1, "Armor", null, null, 0, 3, ArmorType.Legs, null, null},</v>
      </c>
    </row>
    <row r="86" spans="1:16" x14ac:dyDescent="0.3">
      <c r="A86">
        <v>85</v>
      </c>
      <c r="B86" t="s">
        <v>187</v>
      </c>
      <c r="C86" t="s">
        <v>227</v>
      </c>
      <c r="D86" s="1">
        <f t="shared" ca="1" si="12"/>
        <v>16.420000000000002</v>
      </c>
      <c r="E86">
        <f ca="1">RANDBETWEEN(3,8)</f>
        <v>7</v>
      </c>
      <c r="F86" s="1">
        <f ca="1">ROUND(RAND() + 8.5, 2)</f>
        <v>8.57</v>
      </c>
      <c r="G86">
        <v>3</v>
      </c>
      <c r="H86" t="s">
        <v>22</v>
      </c>
      <c r="I86" t="s">
        <v>23</v>
      </c>
      <c r="J86" t="s">
        <v>23</v>
      </c>
      <c r="K86">
        <f ca="1">RANDBETWEEN(0, 8)</f>
        <v>1</v>
      </c>
      <c r="L86">
        <f ca="1">8 - K86</f>
        <v>7</v>
      </c>
      <c r="M86" t="s">
        <v>28</v>
      </c>
      <c r="N86" t="s">
        <v>23</v>
      </c>
      <c r="O86" t="s">
        <v>23</v>
      </c>
      <c r="P86" t="str">
        <f t="shared" ca="1" si="11"/>
        <v>{85, "Chain Sleeves", "Armored sleeves made of interwoven metal rings, offering better protection for your arms.", 16.42, 7, 8.57, 3, "Armor", null, null, 1, 7, ArmorType.Arms, null, null},</v>
      </c>
    </row>
    <row r="87" spans="1:16" x14ac:dyDescent="0.3">
      <c r="A87">
        <v>86</v>
      </c>
      <c r="B87" t="s">
        <v>186</v>
      </c>
      <c r="C87" t="s">
        <v>226</v>
      </c>
      <c r="D87" s="1">
        <f t="shared" ca="1" si="12"/>
        <v>16.63</v>
      </c>
      <c r="E87">
        <f t="shared" ref="E87:E117" ca="1" si="16">RANDBETWEEN(3,8)</f>
        <v>8</v>
      </c>
      <c r="F87" s="1">
        <f t="shared" ref="F87:F93" ca="1" si="17">ROUND(RAND() + 8.5, 2)</f>
        <v>9.19</v>
      </c>
      <c r="G87">
        <v>3</v>
      </c>
      <c r="H87" t="s">
        <v>22</v>
      </c>
      <c r="I87" t="s">
        <v>23</v>
      </c>
      <c r="J87" t="s">
        <v>23</v>
      </c>
      <c r="K87">
        <f t="shared" ref="K87:K92" ca="1" si="18">RANDBETWEEN(0, 8)</f>
        <v>8</v>
      </c>
      <c r="L87">
        <f t="shared" ref="L87:L93" ca="1" si="19">8 - K87</f>
        <v>0</v>
      </c>
      <c r="M87" t="s">
        <v>28</v>
      </c>
      <c r="N87" t="s">
        <v>23</v>
      </c>
      <c r="O87" t="s">
        <v>23</v>
      </c>
      <c r="P87" t="str">
        <f t="shared" ca="1" si="11"/>
        <v>{86, "Studded Leather Bracers", "Leather bracers with metal studs, offering increased protection for your forearms.", 16.63, 8, 9.19, 3, "Armor", null, null, 8, 0, ArmorType.Arms, null, null},</v>
      </c>
    </row>
    <row r="88" spans="1:16" x14ac:dyDescent="0.3">
      <c r="A88">
        <v>87</v>
      </c>
      <c r="B88" t="s">
        <v>183</v>
      </c>
      <c r="C88" t="s">
        <v>223</v>
      </c>
      <c r="D88" s="1">
        <f t="shared" ca="1" si="12"/>
        <v>16.350000000000001</v>
      </c>
      <c r="E88">
        <f t="shared" ca="1" si="16"/>
        <v>4</v>
      </c>
      <c r="F88" s="1">
        <f t="shared" ca="1" si="17"/>
        <v>9.31</v>
      </c>
      <c r="G88">
        <v>3</v>
      </c>
      <c r="H88" t="s">
        <v>22</v>
      </c>
      <c r="I88" t="s">
        <v>23</v>
      </c>
      <c r="J88" t="s">
        <v>23</v>
      </c>
      <c r="K88">
        <f t="shared" ca="1" si="18"/>
        <v>6</v>
      </c>
      <c r="L88">
        <f t="shared" ca="1" si="19"/>
        <v>2</v>
      </c>
      <c r="M88" t="s">
        <v>26</v>
      </c>
      <c r="N88" t="s">
        <v>23</v>
      </c>
      <c r="O88" t="s">
        <v>23</v>
      </c>
      <c r="P88" t="str">
        <f t="shared" ca="1" si="11"/>
        <v>{87, "Chain Shirt", "A shirt of interwoven metal rings, offering good protection without too much weight.", 16.35, 4, 9.31, 3, "Armor", null, null, 6, 2, ArmorType.Chest, null, null},</v>
      </c>
    </row>
    <row r="89" spans="1:16" x14ac:dyDescent="0.3">
      <c r="A89">
        <v>88</v>
      </c>
      <c r="B89" t="s">
        <v>182</v>
      </c>
      <c r="C89" t="s">
        <v>222</v>
      </c>
      <c r="D89" s="1">
        <f t="shared" ca="1" si="12"/>
        <v>16.32</v>
      </c>
      <c r="E89">
        <f t="shared" ca="1" si="16"/>
        <v>8</v>
      </c>
      <c r="F89" s="1">
        <f t="shared" ca="1" si="17"/>
        <v>9.2100000000000009</v>
      </c>
      <c r="G89">
        <v>3</v>
      </c>
      <c r="H89" t="s">
        <v>22</v>
      </c>
      <c r="I89" t="s">
        <v>23</v>
      </c>
      <c r="J89" t="s">
        <v>23</v>
      </c>
      <c r="K89">
        <f t="shared" ca="1" si="18"/>
        <v>1</v>
      </c>
      <c r="L89">
        <f t="shared" ca="1" si="19"/>
        <v>7</v>
      </c>
      <c r="M89" t="s">
        <v>26</v>
      </c>
      <c r="N89" t="s">
        <v>23</v>
      </c>
      <c r="O89" t="s">
        <v>23</v>
      </c>
      <c r="P89" t="str">
        <f t="shared" ca="1" si="11"/>
        <v>{88, "Studded Leather Armor", "Leather armor with small metal studs, providing better defense than standard leather.", 16.32, 8, 9.21, 3, "Armor", null, null, 1, 7, ArmorType.Chest, null, null},</v>
      </c>
    </row>
    <row r="90" spans="1:16" x14ac:dyDescent="0.3">
      <c r="A90">
        <v>89</v>
      </c>
      <c r="B90" t="s">
        <v>189</v>
      </c>
      <c r="C90" t="s">
        <v>229</v>
      </c>
      <c r="D90" s="1">
        <f t="shared" ca="1" si="12"/>
        <v>16.309999999999999</v>
      </c>
      <c r="E90">
        <f t="shared" ca="1" si="16"/>
        <v>8</v>
      </c>
      <c r="F90" s="1">
        <f t="shared" ca="1" si="17"/>
        <v>9.31</v>
      </c>
      <c r="G90">
        <v>3</v>
      </c>
      <c r="H90" t="s">
        <v>22</v>
      </c>
      <c r="I90" t="s">
        <v>23</v>
      </c>
      <c r="J90" t="s">
        <v>23</v>
      </c>
      <c r="K90">
        <f t="shared" ca="1" si="18"/>
        <v>6</v>
      </c>
      <c r="L90">
        <f t="shared" ca="1" si="19"/>
        <v>2</v>
      </c>
      <c r="M90" t="s">
        <v>29</v>
      </c>
      <c r="N90" t="s">
        <v>23</v>
      </c>
      <c r="O90" t="s">
        <v>23</v>
      </c>
      <c r="P90" t="str">
        <f t="shared" ca="1" si="11"/>
        <v>{89, "Iron Helmet", "A heavy helmet made of iron, offering solid protection against blunt force.", 16.31, 8, 9.31, 3, "Armor", null, null, 6, 2, ArmorType.Head, null, null},</v>
      </c>
    </row>
    <row r="91" spans="1:16" x14ac:dyDescent="0.3">
      <c r="A91">
        <v>90</v>
      </c>
      <c r="B91" t="s">
        <v>188</v>
      </c>
      <c r="C91" t="s">
        <v>228</v>
      </c>
      <c r="D91" s="1">
        <f t="shared" ca="1" si="12"/>
        <v>16.32</v>
      </c>
      <c r="E91">
        <f t="shared" ca="1" si="16"/>
        <v>6</v>
      </c>
      <c r="F91" s="1">
        <f t="shared" ca="1" si="17"/>
        <v>8.6</v>
      </c>
      <c r="G91">
        <v>3</v>
      </c>
      <c r="H91" t="s">
        <v>22</v>
      </c>
      <c r="I91" t="s">
        <v>23</v>
      </c>
      <c r="J91" t="s">
        <v>23</v>
      </c>
      <c r="K91">
        <f t="shared" ca="1" si="18"/>
        <v>0</v>
      </c>
      <c r="L91">
        <f t="shared" ca="1" si="19"/>
        <v>8</v>
      </c>
      <c r="M91" t="s">
        <v>29</v>
      </c>
      <c r="N91" t="s">
        <v>23</v>
      </c>
      <c r="O91" t="s">
        <v>23</v>
      </c>
      <c r="P91" t="str">
        <f t="shared" ca="1" si="11"/>
        <v>{90, "Leather Cap", "A basic leather cap, not much for defense, but good for covering your head.", 16.32, 6, 8.6, 3, "Armor", null, null, 0, 8, ArmorType.Head, null, null},</v>
      </c>
    </row>
    <row r="92" spans="1:16" x14ac:dyDescent="0.3">
      <c r="A92">
        <v>91</v>
      </c>
      <c r="B92" t="s">
        <v>185</v>
      </c>
      <c r="C92" t="s">
        <v>225</v>
      </c>
      <c r="D92" s="1">
        <f t="shared" ca="1" si="12"/>
        <v>16.71</v>
      </c>
      <c r="E92">
        <f t="shared" ca="1" si="16"/>
        <v>7</v>
      </c>
      <c r="F92" s="1">
        <f t="shared" ca="1" si="17"/>
        <v>8.51</v>
      </c>
      <c r="G92">
        <v>3</v>
      </c>
      <c r="H92" t="s">
        <v>22</v>
      </c>
      <c r="I92" t="s">
        <v>23</v>
      </c>
      <c r="J92" t="s">
        <v>23</v>
      </c>
      <c r="K92">
        <f t="shared" ca="1" si="18"/>
        <v>3</v>
      </c>
      <c r="L92">
        <f t="shared" ca="1" si="19"/>
        <v>5</v>
      </c>
      <c r="M92" t="s">
        <v>27</v>
      </c>
      <c r="N92" t="s">
        <v>23</v>
      </c>
      <c r="O92" t="s">
        <v>23</v>
      </c>
      <c r="P92" t="str">
        <f t="shared" ca="1" si="11"/>
        <v>{91, "Scale Mail", "Metal scales sewn onto fabric, providing solid defense with a bit of flexibility.", 16.71, 7, 8.51, 3, "Armor", null, null, 3, 5, ArmorType.Legs, null, null},</v>
      </c>
    </row>
    <row r="93" spans="1:16" x14ac:dyDescent="0.3">
      <c r="A93">
        <v>92</v>
      </c>
      <c r="B93" t="s">
        <v>184</v>
      </c>
      <c r="C93" t="s">
        <v>224</v>
      </c>
      <c r="D93" s="1">
        <f t="shared" ca="1" si="12"/>
        <v>16.43</v>
      </c>
      <c r="E93">
        <f t="shared" ca="1" si="16"/>
        <v>6</v>
      </c>
      <c r="F93" s="1">
        <f t="shared" ca="1" si="17"/>
        <v>9.31</v>
      </c>
      <c r="G93">
        <v>3</v>
      </c>
      <c r="H93" t="s">
        <v>22</v>
      </c>
      <c r="I93" t="s">
        <v>23</v>
      </c>
      <c r="J93" t="s">
        <v>23</v>
      </c>
      <c r="K93">
        <f ca="1">RANDBETWEEN(0, 8)</f>
        <v>7</v>
      </c>
      <c r="L93">
        <f t="shared" ca="1" si="19"/>
        <v>1</v>
      </c>
      <c r="M93" t="s">
        <v>27</v>
      </c>
      <c r="N93" t="s">
        <v>23</v>
      </c>
      <c r="O93" t="s">
        <v>23</v>
      </c>
      <c r="P93" t="str">
        <f t="shared" ca="1" si="11"/>
        <v>{92, "Studded Leather Pants", "Leather pants reinforced with metal studs, offering more defense than regular leather.", 16.43, 6, 9.31, 3, "Armor", null, null, 7, 1, ArmorType.Legs, null, null},</v>
      </c>
    </row>
    <row r="94" spans="1:16" x14ac:dyDescent="0.3">
      <c r="A94">
        <v>93</v>
      </c>
      <c r="B94" t="s">
        <v>194</v>
      </c>
      <c r="C94" t="s">
        <v>234</v>
      </c>
      <c r="D94" s="1">
        <f t="shared" ca="1" si="12"/>
        <v>42.43</v>
      </c>
      <c r="E94">
        <f t="shared" ca="1" si="16"/>
        <v>7</v>
      </c>
      <c r="F94" s="1">
        <f ca="1">ROUND(RAND() + 11.5, 2)</f>
        <v>12.41</v>
      </c>
      <c r="G94">
        <v>5</v>
      </c>
      <c r="H94" t="s">
        <v>22</v>
      </c>
      <c r="I94" t="s">
        <v>23</v>
      </c>
      <c r="J94" t="s">
        <v>23</v>
      </c>
      <c r="K94">
        <f ca="1">RANDBETWEEN(0,18)</f>
        <v>9</v>
      </c>
      <c r="L94">
        <f ca="1">18 - K94</f>
        <v>9</v>
      </c>
      <c r="M94" t="s">
        <v>28</v>
      </c>
      <c r="N94" t="s">
        <v>23</v>
      </c>
      <c r="O94" t="s">
        <v>23</v>
      </c>
      <c r="P94" t="str">
        <f t="shared" ca="1" si="11"/>
        <v>{93, "Full Plate Bracers", "Bracers made of solid metal, offering maximum protection for your forearms.", 42.43, 7, 12.41, 5, "Armor", null, null, 9, 9, ArmorType.Arms, null, null},</v>
      </c>
    </row>
    <row r="95" spans="1:16" x14ac:dyDescent="0.3">
      <c r="A95">
        <v>94</v>
      </c>
      <c r="B95" t="s">
        <v>195</v>
      </c>
      <c r="C95" t="s">
        <v>235</v>
      </c>
      <c r="D95" s="1">
        <f t="shared" ca="1" si="12"/>
        <v>42.17</v>
      </c>
      <c r="E95">
        <f t="shared" ca="1" si="16"/>
        <v>6</v>
      </c>
      <c r="F95" s="1">
        <f t="shared" ref="F95:F101" ca="1" si="20">ROUND(RAND() + 11.5, 2)</f>
        <v>12.14</v>
      </c>
      <c r="G95">
        <v>5</v>
      </c>
      <c r="H95" t="s">
        <v>22</v>
      </c>
      <c r="I95" t="s">
        <v>23</v>
      </c>
      <c r="J95" t="s">
        <v>23</v>
      </c>
      <c r="K95">
        <f t="shared" ref="K95:K101" ca="1" si="21">RANDBETWEEN(0,18)</f>
        <v>12</v>
      </c>
      <c r="L95">
        <f t="shared" ref="L95:L101" ca="1" si="22">18 - K95</f>
        <v>6</v>
      </c>
      <c r="M95" t="s">
        <v>28</v>
      </c>
      <c r="N95" t="s">
        <v>23</v>
      </c>
      <c r="O95" t="s">
        <v>23</v>
      </c>
      <c r="P95" t="str">
        <f t="shared" ca="1" si="11"/>
        <v>{94, "Reinforced Leather Armguards", "Leather armguards reinforced with metal, offering a balance of flexibility and defense.", 42.17, 6, 12.14, 5, "Armor", null, null, 12, 6, ArmorType.Arms, null, null},</v>
      </c>
    </row>
    <row r="96" spans="1:16" x14ac:dyDescent="0.3">
      <c r="A96">
        <v>95</v>
      </c>
      <c r="B96" t="s">
        <v>190</v>
      </c>
      <c r="C96" t="s">
        <v>230</v>
      </c>
      <c r="D96" s="1">
        <f t="shared" ca="1" si="12"/>
        <v>42.1</v>
      </c>
      <c r="E96">
        <f t="shared" ca="1" si="16"/>
        <v>8</v>
      </c>
      <c r="F96" s="1">
        <f t="shared" ca="1" si="20"/>
        <v>11.67</v>
      </c>
      <c r="G96">
        <v>5</v>
      </c>
      <c r="H96" t="s">
        <v>22</v>
      </c>
      <c r="I96" t="s">
        <v>23</v>
      </c>
      <c r="J96" t="s">
        <v>23</v>
      </c>
      <c r="K96">
        <f t="shared" ca="1" si="21"/>
        <v>4</v>
      </c>
      <c r="L96">
        <f t="shared" ca="1" si="22"/>
        <v>14</v>
      </c>
      <c r="M96" t="s">
        <v>26</v>
      </c>
      <c r="N96" t="s">
        <v>23</v>
      </c>
      <c r="O96" t="s">
        <v>23</v>
      </c>
      <c r="P96" t="str">
        <f t="shared" ca="1" si="11"/>
        <v>{95, "Breastplate", "A sturdy metal chestplate that provides good protection without restricting movement too much.", 42.1, 8, 11.67, 5, "Armor", null, null, 4, 14, ArmorType.Chest, null, null},</v>
      </c>
    </row>
    <row r="97" spans="1:16" x14ac:dyDescent="0.3">
      <c r="A97">
        <v>96</v>
      </c>
      <c r="B97" t="s">
        <v>191</v>
      </c>
      <c r="C97" t="s">
        <v>231</v>
      </c>
      <c r="D97" s="1">
        <f t="shared" ca="1" si="12"/>
        <v>41.51</v>
      </c>
      <c r="E97">
        <f t="shared" ca="1" si="16"/>
        <v>3</v>
      </c>
      <c r="F97" s="1">
        <f t="shared" ca="1" si="20"/>
        <v>11.74</v>
      </c>
      <c r="G97">
        <v>5</v>
      </c>
      <c r="H97" t="s">
        <v>22</v>
      </c>
      <c r="I97" t="s">
        <v>23</v>
      </c>
      <c r="J97" t="s">
        <v>23</v>
      </c>
      <c r="K97">
        <f t="shared" ca="1" si="21"/>
        <v>8</v>
      </c>
      <c r="L97">
        <f t="shared" ca="1" si="22"/>
        <v>10</v>
      </c>
      <c r="M97" t="s">
        <v>26</v>
      </c>
      <c r="N97" t="s">
        <v>23</v>
      </c>
      <c r="O97" t="s">
        <v>23</v>
      </c>
      <c r="P97" t="str">
        <f t="shared" ca="1" si="11"/>
        <v>{96, "Half-Plate", "A suit of armor that covers the torso and shoulders with a mix of plate and chain, offering solid protection.", 41.51, 3, 11.74, 5, "Armor", null, null, 8, 10, ArmorType.Chest, null, null},</v>
      </c>
    </row>
    <row r="98" spans="1:16" x14ac:dyDescent="0.3">
      <c r="A98">
        <v>97</v>
      </c>
      <c r="B98" t="s">
        <v>196</v>
      </c>
      <c r="C98" t="s">
        <v>236</v>
      </c>
      <c r="D98" s="1">
        <f t="shared" ca="1" si="12"/>
        <v>41.6</v>
      </c>
      <c r="E98">
        <f t="shared" ca="1" si="16"/>
        <v>4</v>
      </c>
      <c r="F98" s="1">
        <f t="shared" ca="1" si="20"/>
        <v>12.35</v>
      </c>
      <c r="G98">
        <v>5</v>
      </c>
      <c r="H98" t="s">
        <v>22</v>
      </c>
      <c r="I98" t="s">
        <v>23</v>
      </c>
      <c r="J98" t="s">
        <v>23</v>
      </c>
      <c r="K98">
        <f t="shared" ca="1" si="21"/>
        <v>4</v>
      </c>
      <c r="L98">
        <f t="shared" ca="1" si="22"/>
        <v>14</v>
      </c>
      <c r="M98" t="s">
        <v>29</v>
      </c>
      <c r="N98" t="s">
        <v>23</v>
      </c>
      <c r="O98" t="s">
        <v>23</v>
      </c>
      <c r="P98" t="str">
        <f t="shared" ca="1" si="11"/>
        <v>{97, "Steel Helm", "A heavy, steel helmet that offers excellent protection for your head.", 41.6, 4, 12.35, 5, "Armor", null, null, 4, 14, ArmorType.Head, null, null},</v>
      </c>
    </row>
    <row r="99" spans="1:16" x14ac:dyDescent="0.3">
      <c r="A99">
        <v>98</v>
      </c>
      <c r="B99" t="s">
        <v>197</v>
      </c>
      <c r="C99" t="s">
        <v>237</v>
      </c>
      <c r="D99" s="1">
        <f t="shared" ca="1" si="12"/>
        <v>42.58</v>
      </c>
      <c r="E99">
        <f t="shared" ca="1" si="16"/>
        <v>8</v>
      </c>
      <c r="F99" s="1">
        <f t="shared" ca="1" si="20"/>
        <v>11.79</v>
      </c>
      <c r="G99">
        <v>5</v>
      </c>
      <c r="H99" t="s">
        <v>22</v>
      </c>
      <c r="I99" t="s">
        <v>23</v>
      </c>
      <c r="J99" t="s">
        <v>23</v>
      </c>
      <c r="K99">
        <f t="shared" ca="1" si="21"/>
        <v>15</v>
      </c>
      <c r="L99">
        <f t="shared" ca="1" si="22"/>
        <v>3</v>
      </c>
      <c r="M99" t="s">
        <v>29</v>
      </c>
      <c r="N99" t="s">
        <v>23</v>
      </c>
      <c r="O99" t="s">
        <v>23</v>
      </c>
      <c r="P99" t="str">
        <f t="shared" ca="1" si="11"/>
        <v>{98, "Visored Helmet", "A helmet with a movable visor, offering good head protection with added versatility.", 42.58, 8, 11.79, 5, "Armor", null, null, 15, 3, ArmorType.Head, null, null},</v>
      </c>
    </row>
    <row r="100" spans="1:16" x14ac:dyDescent="0.3">
      <c r="A100">
        <v>99</v>
      </c>
      <c r="B100" t="s">
        <v>192</v>
      </c>
      <c r="C100" t="s">
        <v>232</v>
      </c>
      <c r="D100" s="1">
        <f t="shared" ca="1" si="12"/>
        <v>41.75</v>
      </c>
      <c r="E100">
        <f t="shared" ca="1" si="16"/>
        <v>3</v>
      </c>
      <c r="F100" s="1">
        <f t="shared" ca="1" si="20"/>
        <v>11.94</v>
      </c>
      <c r="G100">
        <v>5</v>
      </c>
      <c r="H100" t="s">
        <v>22</v>
      </c>
      <c r="I100" t="s">
        <v>23</v>
      </c>
      <c r="J100" t="s">
        <v>23</v>
      </c>
      <c r="K100">
        <f t="shared" ca="1" si="21"/>
        <v>16</v>
      </c>
      <c r="L100">
        <f t="shared" ca="1" si="22"/>
        <v>2</v>
      </c>
      <c r="M100" t="s">
        <v>27</v>
      </c>
      <c r="N100" t="s">
        <v>23</v>
      </c>
      <c r="O100" t="s">
        <v>23</v>
      </c>
      <c r="P100" t="str">
        <f t="shared" ca="1" si="11"/>
        <v>{99, "Chainmail Pants", "A pair of pants made of interwoven metal rings, offering defense for your legs without too much weight.", 41.75, 3, 11.94, 5, "Armor", null, null, 16, 2, ArmorType.Legs, null, null},</v>
      </c>
    </row>
    <row r="101" spans="1:16" x14ac:dyDescent="0.3">
      <c r="A101">
        <v>100</v>
      </c>
      <c r="B101" t="s">
        <v>193</v>
      </c>
      <c r="C101" t="s">
        <v>233</v>
      </c>
      <c r="D101" s="1">
        <f t="shared" ca="1" si="12"/>
        <v>41.99</v>
      </c>
      <c r="E101">
        <f t="shared" ca="1" si="16"/>
        <v>6</v>
      </c>
      <c r="F101" s="1">
        <f t="shared" ca="1" si="20"/>
        <v>11.98</v>
      </c>
      <c r="G101">
        <v>5</v>
      </c>
      <c r="H101" t="s">
        <v>22</v>
      </c>
      <c r="I101" t="s">
        <v>23</v>
      </c>
      <c r="J101" t="s">
        <v>23</v>
      </c>
      <c r="K101">
        <f t="shared" ca="1" si="21"/>
        <v>17</v>
      </c>
      <c r="L101">
        <f t="shared" ca="1" si="22"/>
        <v>1</v>
      </c>
      <c r="M101" t="s">
        <v>27</v>
      </c>
      <c r="N101" t="s">
        <v>23</v>
      </c>
      <c r="O101" t="s">
        <v>23</v>
      </c>
      <c r="P101" t="str">
        <f t="shared" ca="1" si="11"/>
        <v>{100, "Plate Mail Greaves", "Heavy, full-leg armor made of solid metal, offering excellent protection for your legs.", 41.99, 6, 11.98, 5, "Armor", null, null, 17, 1, ArmorType.Legs, null, null},</v>
      </c>
    </row>
    <row r="102" spans="1:16" x14ac:dyDescent="0.3">
      <c r="A102">
        <v>101</v>
      </c>
      <c r="B102" t="s">
        <v>203</v>
      </c>
      <c r="C102" t="s">
        <v>243</v>
      </c>
      <c r="D102" s="1">
        <f t="shared" ca="1" si="12"/>
        <v>92.53</v>
      </c>
      <c r="E102">
        <f t="shared" ca="1" si="16"/>
        <v>3</v>
      </c>
      <c r="F102" s="1">
        <f ca="1">ROUND(RAND() + 14.5, 2)</f>
        <v>15.15</v>
      </c>
      <c r="G102">
        <v>7</v>
      </c>
      <c r="H102" t="s">
        <v>22</v>
      </c>
      <c r="I102" t="s">
        <v>23</v>
      </c>
      <c r="J102" t="s">
        <v>23</v>
      </c>
      <c r="K102">
        <f ca="1">RANDBETWEEN(0,33)</f>
        <v>11</v>
      </c>
      <c r="L102">
        <f ca="1">33 - K102</f>
        <v>22</v>
      </c>
      <c r="M102" t="s">
        <v>28</v>
      </c>
      <c r="N102" t="s">
        <v>23</v>
      </c>
      <c r="O102" t="s">
        <v>23</v>
      </c>
      <c r="P102" t="str">
        <f t="shared" ca="1" si="11"/>
        <v>{101, "Full Plate Gauntlets", "Heavy, full-arm gauntlets made of plate metal, providing top-notch protection for your hands and wrists.", 92.53, 3, 15.15, 7, "Armor", null, null, 11, 22, ArmorType.Arms, null, null},</v>
      </c>
    </row>
    <row r="103" spans="1:16" x14ac:dyDescent="0.3">
      <c r="A103">
        <v>102</v>
      </c>
      <c r="B103" t="s">
        <v>202</v>
      </c>
      <c r="C103" t="s">
        <v>242</v>
      </c>
      <c r="D103" s="1">
        <f t="shared" ca="1" si="12"/>
        <v>92.62</v>
      </c>
      <c r="E103">
        <f t="shared" ca="1" si="16"/>
        <v>8</v>
      </c>
      <c r="F103" s="1">
        <f t="shared" ref="F103:F109" ca="1" si="23">ROUND(RAND() + 14.5, 2)</f>
        <v>14.87</v>
      </c>
      <c r="G103">
        <v>7</v>
      </c>
      <c r="H103" t="s">
        <v>22</v>
      </c>
      <c r="I103" t="s">
        <v>23</v>
      </c>
      <c r="J103" t="s">
        <v>23</v>
      </c>
      <c r="K103">
        <f t="shared" ref="K103:K109" ca="1" si="24">RANDBETWEEN(0,33)</f>
        <v>13</v>
      </c>
      <c r="L103">
        <f t="shared" ref="L103:L109" ca="1" si="25">33 - K103</f>
        <v>20</v>
      </c>
      <c r="M103" t="s">
        <v>28</v>
      </c>
      <c r="N103" t="s">
        <v>23</v>
      </c>
      <c r="O103" t="s">
        <v>23</v>
      </c>
      <c r="P103" t="str">
        <f t="shared" ca="1" si="11"/>
        <v>{102, "Mithral Bracers", "Bracers made from mithral, offering excellent protection without the weight of regular metal.", 92.62, 8, 14.87, 7, "Armor", null, null, 13, 20, ArmorType.Arms, null, null},</v>
      </c>
    </row>
    <row r="104" spans="1:16" x14ac:dyDescent="0.3">
      <c r="A104">
        <v>103</v>
      </c>
      <c r="B104" t="s">
        <v>199</v>
      </c>
      <c r="C104" t="s">
        <v>239</v>
      </c>
      <c r="D104" s="1">
        <f t="shared" ca="1" si="12"/>
        <v>92.65</v>
      </c>
      <c r="E104">
        <f t="shared" ca="1" si="16"/>
        <v>6</v>
      </c>
      <c r="F104" s="1">
        <f t="shared" ca="1" si="23"/>
        <v>15</v>
      </c>
      <c r="G104">
        <v>7</v>
      </c>
      <c r="H104" t="s">
        <v>22</v>
      </c>
      <c r="I104" t="s">
        <v>23</v>
      </c>
      <c r="J104" t="s">
        <v>23</v>
      </c>
      <c r="K104">
        <f t="shared" ca="1" si="24"/>
        <v>19</v>
      </c>
      <c r="L104">
        <f t="shared" ca="1" si="25"/>
        <v>14</v>
      </c>
      <c r="M104" t="s">
        <v>26</v>
      </c>
      <c r="N104" t="s">
        <v>23</v>
      </c>
      <c r="O104" t="s">
        <v>23</v>
      </c>
      <c r="P104" t="str">
        <f t="shared" ca="1" si="11"/>
        <v>{103, "Dragonhide Armor", "Armor crafted from the hide of a dragon, offering both protection and a touch of the dragon’s magical resistance.", 92.65, 6, 15, 7, "Armor", null, null, 19, 14, ArmorType.Chest, null, null},</v>
      </c>
    </row>
    <row r="105" spans="1:16" x14ac:dyDescent="0.3">
      <c r="A105">
        <v>104</v>
      </c>
      <c r="B105" t="s">
        <v>198</v>
      </c>
      <c r="C105" t="s">
        <v>238</v>
      </c>
      <c r="D105" s="1">
        <f t="shared" ca="1" si="12"/>
        <v>92.75</v>
      </c>
      <c r="E105">
        <f t="shared" ca="1" si="16"/>
        <v>8</v>
      </c>
      <c r="F105" s="1">
        <f t="shared" ca="1" si="23"/>
        <v>14.91</v>
      </c>
      <c r="G105">
        <v>7</v>
      </c>
      <c r="H105" t="s">
        <v>22</v>
      </c>
      <c r="I105" t="s">
        <v>23</v>
      </c>
      <c r="J105" t="s">
        <v>23</v>
      </c>
      <c r="K105">
        <f t="shared" ca="1" si="24"/>
        <v>4</v>
      </c>
      <c r="L105">
        <f t="shared" ca="1" si="25"/>
        <v>29</v>
      </c>
      <c r="M105" t="s">
        <v>26</v>
      </c>
      <c r="N105" t="s">
        <v>23</v>
      </c>
      <c r="O105" t="s">
        <v>23</v>
      </c>
      <c r="P105" t="str">
        <f t="shared" ca="1" si="11"/>
        <v>{104, "Plate Armor", "Full-body armor made of solid metal plates, providing superior defense but limiting mobility.", 92.75, 8, 14.91, 7, "Armor", null, null, 4, 29, ArmorType.Chest, null, null},</v>
      </c>
    </row>
    <row r="106" spans="1:16" x14ac:dyDescent="0.3">
      <c r="A106">
        <v>105</v>
      </c>
      <c r="B106" t="s">
        <v>205</v>
      </c>
      <c r="C106" t="s">
        <v>245</v>
      </c>
      <c r="D106" s="1">
        <f t="shared" ca="1" si="12"/>
        <v>93.02</v>
      </c>
      <c r="E106">
        <f t="shared" ca="1" si="16"/>
        <v>8</v>
      </c>
      <c r="F106" s="1">
        <f t="shared" ca="1" si="23"/>
        <v>14.81</v>
      </c>
      <c r="G106">
        <v>7</v>
      </c>
      <c r="H106" t="s">
        <v>22</v>
      </c>
      <c r="I106" t="s">
        <v>23</v>
      </c>
      <c r="J106" t="s">
        <v>23</v>
      </c>
      <c r="K106">
        <f t="shared" ca="1" si="24"/>
        <v>18</v>
      </c>
      <c r="L106">
        <f t="shared" ca="1" si="25"/>
        <v>15</v>
      </c>
      <c r="M106" t="s">
        <v>29</v>
      </c>
      <c r="N106" t="s">
        <v>23</v>
      </c>
      <c r="O106" t="s">
        <v>23</v>
      </c>
      <c r="P106" t="str">
        <f t="shared" ca="1" si="11"/>
        <v>{105, "Dragonbone Crown", "A crown made from the bones of a dragon, offering a magical aura and protection for the wearer’s head.", 93.02, 8, 14.81, 7, "Armor", null, null, 18, 15, ArmorType.Head, null, null},</v>
      </c>
    </row>
    <row r="107" spans="1:16" x14ac:dyDescent="0.3">
      <c r="A107">
        <v>106</v>
      </c>
      <c r="B107" t="s">
        <v>204</v>
      </c>
      <c r="C107" t="s">
        <v>244</v>
      </c>
      <c r="D107" s="1">
        <f t="shared" ca="1" si="12"/>
        <v>92.16</v>
      </c>
      <c r="E107">
        <f t="shared" ca="1" si="16"/>
        <v>3</v>
      </c>
      <c r="F107" s="1">
        <f t="shared" ca="1" si="23"/>
        <v>15.15</v>
      </c>
      <c r="G107">
        <v>7</v>
      </c>
      <c r="H107" t="s">
        <v>22</v>
      </c>
      <c r="I107" t="s">
        <v>23</v>
      </c>
      <c r="J107" t="s">
        <v>23</v>
      </c>
      <c r="K107">
        <f t="shared" ca="1" si="24"/>
        <v>33</v>
      </c>
      <c r="L107">
        <f t="shared" ca="1" si="25"/>
        <v>0</v>
      </c>
      <c r="M107" t="s">
        <v>29</v>
      </c>
      <c r="N107" t="s">
        <v>23</v>
      </c>
      <c r="O107" t="s">
        <v>23</v>
      </c>
      <c r="P107" t="str">
        <f t="shared" ca="1" si="11"/>
        <v>{106, "Full Helm", "A complete, solid helmet that covers the entire head, offering maximum protection.", 92.16, 3, 15.15, 7, "Armor", null, null, 33, 0, ArmorType.Head, null, null},</v>
      </c>
    </row>
    <row r="108" spans="1:16" x14ac:dyDescent="0.3">
      <c r="A108">
        <v>107</v>
      </c>
      <c r="B108" t="s">
        <v>201</v>
      </c>
      <c r="C108" t="s">
        <v>241</v>
      </c>
      <c r="D108" s="1">
        <f t="shared" ca="1" si="12"/>
        <v>92.37</v>
      </c>
      <c r="E108">
        <f t="shared" ca="1" si="16"/>
        <v>4</v>
      </c>
      <c r="F108" s="1">
        <f t="shared" ca="1" si="23"/>
        <v>15.13</v>
      </c>
      <c r="G108">
        <v>7</v>
      </c>
      <c r="H108" t="s">
        <v>22</v>
      </c>
      <c r="I108" t="s">
        <v>23</v>
      </c>
      <c r="J108" t="s">
        <v>23</v>
      </c>
      <c r="K108">
        <f t="shared" ca="1" si="24"/>
        <v>6</v>
      </c>
      <c r="L108">
        <f t="shared" ca="1" si="25"/>
        <v>27</v>
      </c>
      <c r="M108" t="s">
        <v>27</v>
      </c>
      <c r="N108" t="s">
        <v>23</v>
      </c>
      <c r="O108" t="s">
        <v>23</v>
      </c>
      <c r="P108" t="str">
        <f t="shared" ca="1" si="11"/>
        <v>{107, "Mithral Leggings", "Leggings made from lightweight mithral, offering full protection without slowing you down.", 92.37, 4, 15.13, 7, "Armor", null, null, 6, 27, ArmorType.Legs, null, null},</v>
      </c>
    </row>
    <row r="109" spans="1:16" x14ac:dyDescent="0.3">
      <c r="A109">
        <v>108</v>
      </c>
      <c r="B109" t="s">
        <v>200</v>
      </c>
      <c r="C109" t="s">
        <v>240</v>
      </c>
      <c r="D109" s="1">
        <f t="shared" ca="1" si="12"/>
        <v>92.45</v>
      </c>
      <c r="E109">
        <f t="shared" ca="1" si="16"/>
        <v>6</v>
      </c>
      <c r="F109" s="1">
        <f t="shared" ca="1" si="23"/>
        <v>15.18</v>
      </c>
      <c r="G109">
        <v>7</v>
      </c>
      <c r="H109" t="s">
        <v>22</v>
      </c>
      <c r="I109" t="s">
        <v>23</v>
      </c>
      <c r="J109" t="s">
        <v>23</v>
      </c>
      <c r="K109">
        <f t="shared" ca="1" si="24"/>
        <v>23</v>
      </c>
      <c r="L109">
        <f t="shared" ca="1" si="25"/>
        <v>10</v>
      </c>
      <c r="M109" t="s">
        <v>27</v>
      </c>
      <c r="N109" t="s">
        <v>23</v>
      </c>
      <c r="O109" t="s">
        <v>23</v>
      </c>
      <c r="P109" t="str">
        <f t="shared" ca="1" si="11"/>
        <v>{108, "Plate Leggings", "Full-leg armor made of plate metal, offering solid protection for your legs.", 92.45, 6, 15.18, 7, "Armor", null, null, 23, 10, ArmorType.Legs, null, null},</v>
      </c>
    </row>
    <row r="110" spans="1:16" x14ac:dyDescent="0.3">
      <c r="A110">
        <v>109</v>
      </c>
      <c r="B110" t="s">
        <v>210</v>
      </c>
      <c r="C110" t="s">
        <v>250</v>
      </c>
      <c r="D110" s="1">
        <f t="shared" ca="1" si="12"/>
        <v>174.64</v>
      </c>
      <c r="E110">
        <f t="shared" ca="1" si="16"/>
        <v>6</v>
      </c>
      <c r="F110" s="1">
        <f ca="1">ROUND(RAND() + 20, 2)</f>
        <v>20.5</v>
      </c>
      <c r="G110">
        <v>9</v>
      </c>
      <c r="H110" t="s">
        <v>22</v>
      </c>
      <c r="I110" t="s">
        <v>23</v>
      </c>
      <c r="J110" t="s">
        <v>23</v>
      </c>
      <c r="K110">
        <f ca="1">RANDBETWEEN(0,52)</f>
        <v>13</v>
      </c>
      <c r="L110">
        <f ca="1">52 - K110</f>
        <v>39</v>
      </c>
      <c r="M110" t="s">
        <v>28</v>
      </c>
      <c r="N110" t="s">
        <v>23</v>
      </c>
      <c r="O110" t="s">
        <v>23</v>
      </c>
      <c r="P110" t="str">
        <f t="shared" ca="1" si="11"/>
        <v>{109, "Celestial Bracers", "Bracers imbued with celestial magic, offering protection and a hint of divine grace.", 174.64, 6, 20.5, 9, "Armor", null, null, 13, 39, ArmorType.Arms, null, null},</v>
      </c>
    </row>
    <row r="111" spans="1:16" x14ac:dyDescent="0.3">
      <c r="A111">
        <v>110</v>
      </c>
      <c r="B111" t="s">
        <v>211</v>
      </c>
      <c r="C111" t="s">
        <v>251</v>
      </c>
      <c r="D111" s="1">
        <f t="shared" ca="1" si="12"/>
        <v>175.07</v>
      </c>
      <c r="E111">
        <f t="shared" ca="1" si="16"/>
        <v>7</v>
      </c>
      <c r="F111" s="1">
        <f t="shared" ref="F111:F117" ca="1" si="26">ROUND(RAND() + 20, 2)</f>
        <v>20.5</v>
      </c>
      <c r="G111">
        <v>9</v>
      </c>
      <c r="H111" t="s">
        <v>22</v>
      </c>
      <c r="I111" t="s">
        <v>23</v>
      </c>
      <c r="J111" t="s">
        <v>23</v>
      </c>
      <c r="K111">
        <f t="shared" ref="K111:K117" ca="1" si="27">RANDBETWEEN(0,52)</f>
        <v>15</v>
      </c>
      <c r="L111">
        <f t="shared" ref="L111:L117" ca="1" si="28">52 - K111</f>
        <v>37</v>
      </c>
      <c r="M111" t="s">
        <v>28</v>
      </c>
      <c r="N111" t="s">
        <v>23</v>
      </c>
      <c r="O111" t="s">
        <v>23</v>
      </c>
      <c r="P111" t="str">
        <f t="shared" ca="1" si="11"/>
        <v>{110, "Enchanted Gauntlets", "Gauntlets imbued with magic that enhances your strength and offers protection to your hands.", 175.07, 7, 20.5, 9, "Armor", null, null, 15, 37, ArmorType.Arms, null, null},</v>
      </c>
    </row>
    <row r="112" spans="1:16" x14ac:dyDescent="0.3">
      <c r="A112">
        <v>111</v>
      </c>
      <c r="B112" t="s">
        <v>206</v>
      </c>
      <c r="C112" t="s">
        <v>246</v>
      </c>
      <c r="D112" s="1">
        <f t="shared" ca="1" si="12"/>
        <v>174.83</v>
      </c>
      <c r="E112">
        <f t="shared" ca="1" si="16"/>
        <v>4</v>
      </c>
      <c r="F112" s="1">
        <f t="shared" ca="1" si="26"/>
        <v>20.94</v>
      </c>
      <c r="G112">
        <v>9</v>
      </c>
      <c r="H112" t="s">
        <v>22</v>
      </c>
      <c r="I112" t="s">
        <v>23</v>
      </c>
      <c r="J112" t="s">
        <v>23</v>
      </c>
      <c r="K112">
        <f t="shared" ca="1" si="27"/>
        <v>51</v>
      </c>
      <c r="L112">
        <f t="shared" ca="1" si="28"/>
        <v>1</v>
      </c>
      <c r="M112" t="s">
        <v>26</v>
      </c>
      <c r="N112" t="s">
        <v>23</v>
      </c>
      <c r="O112" t="s">
        <v>23</v>
      </c>
      <c r="P112" t="str">
        <f t="shared" ca="1" si="11"/>
        <v>{111, "Adamantine Armor", "Armor made of the nearly indestructible metal, offering superior protection against physical damage.", 174.83, 4, 20.94, 9, "Armor", null, null, 51, 1, ArmorType.Chest, null, null},</v>
      </c>
    </row>
    <row r="113" spans="1:16" x14ac:dyDescent="0.3">
      <c r="A113">
        <v>112</v>
      </c>
      <c r="B113" t="s">
        <v>207</v>
      </c>
      <c r="C113" t="s">
        <v>247</v>
      </c>
      <c r="D113" s="1">
        <f t="shared" ca="1" si="12"/>
        <v>174.62</v>
      </c>
      <c r="E113">
        <f t="shared" ca="1" si="16"/>
        <v>3</v>
      </c>
      <c r="F113" s="1">
        <f t="shared" ca="1" si="26"/>
        <v>20.03</v>
      </c>
      <c r="G113">
        <v>9</v>
      </c>
      <c r="H113" t="s">
        <v>22</v>
      </c>
      <c r="I113" t="s">
        <v>23</v>
      </c>
      <c r="J113" t="s">
        <v>23</v>
      </c>
      <c r="K113">
        <f t="shared" ca="1" si="27"/>
        <v>47</v>
      </c>
      <c r="L113">
        <f t="shared" ca="1" si="28"/>
        <v>5</v>
      </c>
      <c r="M113" t="s">
        <v>26</v>
      </c>
      <c r="N113" t="s">
        <v>23</v>
      </c>
      <c r="O113" t="s">
        <v>23</v>
      </c>
      <c r="P113" t="str">
        <f t="shared" ca="1" si="11"/>
        <v>{112, "Celestial Armor", "Armor imbued with celestial magic, offering divine protection that shines with a faint light.", 174.62, 3, 20.03, 9, "Armor", null, null, 47, 5, ArmorType.Chest, null, null},</v>
      </c>
    </row>
    <row r="114" spans="1:16" x14ac:dyDescent="0.3">
      <c r="A114">
        <v>113</v>
      </c>
      <c r="B114" t="s">
        <v>212</v>
      </c>
      <c r="C114" t="s">
        <v>252</v>
      </c>
      <c r="D114" s="1">
        <f t="shared" ca="1" si="12"/>
        <v>175.06</v>
      </c>
      <c r="E114">
        <f t="shared" ca="1" si="16"/>
        <v>7</v>
      </c>
      <c r="F114" s="1">
        <f t="shared" ca="1" si="26"/>
        <v>20.66</v>
      </c>
      <c r="G114">
        <v>9</v>
      </c>
      <c r="H114" t="s">
        <v>22</v>
      </c>
      <c r="I114" t="s">
        <v>23</v>
      </c>
      <c r="J114" t="s">
        <v>23</v>
      </c>
      <c r="K114">
        <f t="shared" ca="1" si="27"/>
        <v>51</v>
      </c>
      <c r="L114">
        <f t="shared" ca="1" si="28"/>
        <v>1</v>
      </c>
      <c r="M114" t="s">
        <v>29</v>
      </c>
      <c r="N114" t="s">
        <v>23</v>
      </c>
      <c r="O114" t="s">
        <v>23</v>
      </c>
      <c r="P114" t="str">
        <f t="shared" ca="1" si="11"/>
        <v>{113, "Crown of the Storm", "A crown that crackles with storm energy, offering protection against lightning and thunder.", 175.06, 7, 20.66, 9, "Armor", null, null, 51, 1, ArmorType.Head, null, null},</v>
      </c>
    </row>
    <row r="115" spans="1:16" x14ac:dyDescent="0.3">
      <c r="A115">
        <v>114</v>
      </c>
      <c r="B115" t="s">
        <v>213</v>
      </c>
      <c r="C115" t="s">
        <v>253</v>
      </c>
      <c r="D115" s="1">
        <f t="shared" ca="1" si="12"/>
        <v>174.45</v>
      </c>
      <c r="E115">
        <f t="shared" ca="1" si="16"/>
        <v>4</v>
      </c>
      <c r="F115" s="1">
        <f t="shared" ca="1" si="26"/>
        <v>20.27</v>
      </c>
      <c r="G115">
        <v>9</v>
      </c>
      <c r="H115" t="s">
        <v>22</v>
      </c>
      <c r="I115" t="s">
        <v>23</v>
      </c>
      <c r="J115" t="s">
        <v>23</v>
      </c>
      <c r="K115">
        <f t="shared" ca="1" si="27"/>
        <v>33</v>
      </c>
      <c r="L115">
        <f t="shared" ca="1" si="28"/>
        <v>19</v>
      </c>
      <c r="M115" t="s">
        <v>29</v>
      </c>
      <c r="N115" t="s">
        <v>23</v>
      </c>
      <c r="O115" t="s">
        <v>23</v>
      </c>
      <c r="P115" t="str">
        <f t="shared" ca="1" si="11"/>
        <v>{114, "Helm of the Ancients", "A helm with ancient runes, offering both physical protection and a link to long-forgotten powers.", 174.45, 4, 20.27, 9, "Armor", null, null, 33, 19, ArmorType.Head, null, null},</v>
      </c>
    </row>
    <row r="116" spans="1:16" x14ac:dyDescent="0.3">
      <c r="A116">
        <v>115</v>
      </c>
      <c r="B116" t="s">
        <v>208</v>
      </c>
      <c r="C116" t="s">
        <v>248</v>
      </c>
      <c r="D116" s="1">
        <f t="shared" ca="1" si="12"/>
        <v>175.07</v>
      </c>
      <c r="E116">
        <f t="shared" ca="1" si="16"/>
        <v>8</v>
      </c>
      <c r="F116" s="1">
        <f t="shared" ca="1" si="26"/>
        <v>20.82</v>
      </c>
      <c r="G116">
        <v>9</v>
      </c>
      <c r="H116" t="s">
        <v>22</v>
      </c>
      <c r="I116" t="s">
        <v>23</v>
      </c>
      <c r="J116" t="s">
        <v>23</v>
      </c>
      <c r="K116">
        <f t="shared" ca="1" si="27"/>
        <v>17</v>
      </c>
      <c r="L116">
        <f t="shared" ca="1" si="28"/>
        <v>35</v>
      </c>
      <c r="M116" t="s">
        <v>27</v>
      </c>
      <c r="N116" t="s">
        <v>23</v>
      </c>
      <c r="O116" t="s">
        <v>23</v>
      </c>
      <c r="P116" t="str">
        <f t="shared" ca="1" si="11"/>
        <v>{115, "Adamantine Leggings", "Leggings made from adamantine, nearly impervious to damage, offering unrivaled protection for your legs.", 175.07, 8, 20.82, 9, "Armor", null, null, 17, 35, ArmorType.Legs, null, null},</v>
      </c>
    </row>
    <row r="117" spans="1:16" x14ac:dyDescent="0.3">
      <c r="A117">
        <v>116</v>
      </c>
      <c r="B117" t="s">
        <v>209</v>
      </c>
      <c r="C117" t="s">
        <v>249</v>
      </c>
      <c r="D117" s="1">
        <f t="shared" ca="1" si="12"/>
        <v>174.75</v>
      </c>
      <c r="E117">
        <f t="shared" ca="1" si="16"/>
        <v>8</v>
      </c>
      <c r="F117" s="1">
        <f t="shared" ca="1" si="26"/>
        <v>20.399999999999999</v>
      </c>
      <c r="G117">
        <v>9</v>
      </c>
      <c r="H117" t="s">
        <v>22</v>
      </c>
      <c r="I117" t="s">
        <v>23</v>
      </c>
      <c r="J117" t="s">
        <v>23</v>
      </c>
      <c r="K117">
        <f t="shared" ca="1" si="27"/>
        <v>8</v>
      </c>
      <c r="L117">
        <f t="shared" ca="1" si="28"/>
        <v>44</v>
      </c>
      <c r="M117" t="s">
        <v>27</v>
      </c>
      <c r="N117" t="s">
        <v>23</v>
      </c>
      <c r="O117" t="s">
        <v>23</v>
      </c>
      <c r="P117" t="str">
        <f t="shared" ca="1" si="11"/>
        <v>{116, "Dragonscale Plate Greaves", "Greaves made from the scales of a dragon, offering both protection and a connection to the dragon’s power.", 174.75, 8, 20.4, 9, "Armor", null, null, 8, 44, ArmorType.Legs, null, null},</v>
      </c>
    </row>
    <row r="118" spans="1:16" x14ac:dyDescent="0.3">
      <c r="A118">
        <v>117</v>
      </c>
      <c r="B118" t="s">
        <v>264</v>
      </c>
      <c r="C118" t="s">
        <v>265</v>
      </c>
      <c r="D118" s="1">
        <f ca="1">RAND() * 2 + 2</f>
        <v>2.0631214101941104</v>
      </c>
      <c r="E118">
        <v>1</v>
      </c>
      <c r="F118" s="1">
        <f ca="1">RAND() * (5 - 2) + 2</f>
        <v>3.7804995275614441</v>
      </c>
      <c r="G118">
        <v>1</v>
      </c>
      <c r="H118" t="s">
        <v>274</v>
      </c>
      <c r="I118" t="s">
        <v>23</v>
      </c>
      <c r="J118" t="s">
        <v>23</v>
      </c>
      <c r="K118" t="s">
        <v>23</v>
      </c>
      <c r="L118" t="s">
        <v>23</v>
      </c>
      <c r="M118" t="s">
        <v>23</v>
      </c>
      <c r="N118" t="s">
        <v>23</v>
      </c>
      <c r="O118" t="s">
        <v>23</v>
      </c>
      <c r="P118" t="str">
        <f t="shared" ca="1" si="11"/>
        <v>{117, "Cracked Amethyst Shard", "A broken piece of amethyst with a jagged edge and soft glow.", 2.06312141019411, 1, 3.78049952756144, 1, "Valuable", null, null, null, null, null, null, null},</v>
      </c>
    </row>
    <row r="119" spans="1:16" x14ac:dyDescent="0.3">
      <c r="A119">
        <v>118</v>
      </c>
      <c r="B119" t="s">
        <v>266</v>
      </c>
      <c r="C119" t="s">
        <v>267</v>
      </c>
      <c r="D119" s="1">
        <f t="shared" ref="D119:D127" ca="1" si="29">RAND() * 2 + 2</f>
        <v>2.3148360408870006</v>
      </c>
      <c r="E119">
        <v>1</v>
      </c>
      <c r="F119" s="1">
        <f t="shared" ref="F119:F167" ca="1" si="30">RAND() * (5 - 2) + 2</f>
        <v>4.9522923970744319</v>
      </c>
      <c r="G119">
        <v>1</v>
      </c>
      <c r="H119" t="s">
        <v>274</v>
      </c>
      <c r="I119" t="s">
        <v>23</v>
      </c>
      <c r="J119" t="s">
        <v>23</v>
      </c>
      <c r="K119" t="s">
        <v>23</v>
      </c>
      <c r="L119" t="s">
        <v>23</v>
      </c>
      <c r="M119" t="s">
        <v>23</v>
      </c>
      <c r="N119" t="s">
        <v>23</v>
      </c>
      <c r="O119" t="s">
        <v>23</v>
      </c>
      <c r="P119" t="str">
        <f t="shared" ca="1" si="11"/>
        <v>{118, "Pewter Bracelet", "A dull grey bracelet with faint etchings of vines.", 2.314836040887, 1, 4.95229239707443, 1, "Valuable", null, null, null, null, null, null, null},</v>
      </c>
    </row>
    <row r="120" spans="1:16" x14ac:dyDescent="0.3">
      <c r="A120">
        <v>119</v>
      </c>
      <c r="B120" t="s">
        <v>260</v>
      </c>
      <c r="C120" t="s">
        <v>261</v>
      </c>
      <c r="D120" s="1">
        <f t="shared" ca="1" si="29"/>
        <v>2.4084358745752814</v>
      </c>
      <c r="E120">
        <v>1</v>
      </c>
      <c r="F120" s="1">
        <f t="shared" ca="1" si="30"/>
        <v>3.7073206398591223</v>
      </c>
      <c r="G120">
        <v>1</v>
      </c>
      <c r="H120" t="s">
        <v>274</v>
      </c>
      <c r="I120" t="s">
        <v>23</v>
      </c>
      <c r="J120" t="s">
        <v>23</v>
      </c>
      <c r="K120" t="s">
        <v>23</v>
      </c>
      <c r="L120" t="s">
        <v>23</v>
      </c>
      <c r="M120" t="s">
        <v>23</v>
      </c>
      <c r="N120" t="s">
        <v>23</v>
      </c>
      <c r="O120" t="s">
        <v>23</v>
      </c>
      <c r="P120" t="str">
        <f t="shared" ca="1" si="11"/>
        <v>{119, "Tiny Amber Chip", "A fingernail-sized shard of amber that glows faintly in sunlight.", 2.40843587457528, 1, 3.70732063985912, 1, "Valuable", null, null, null, null, null, null, null},</v>
      </c>
    </row>
    <row r="121" spans="1:16" x14ac:dyDescent="0.3">
      <c r="A121">
        <v>120</v>
      </c>
      <c r="B121" t="s">
        <v>256</v>
      </c>
      <c r="C121" t="s">
        <v>257</v>
      </c>
      <c r="D121" s="1">
        <f t="shared" ca="1" si="29"/>
        <v>3.7258160436583792</v>
      </c>
      <c r="E121">
        <v>1</v>
      </c>
      <c r="F121" s="1">
        <f t="shared" ca="1" si="30"/>
        <v>4.8634329617798269</v>
      </c>
      <c r="G121">
        <v>1</v>
      </c>
      <c r="H121" t="s">
        <v>274</v>
      </c>
      <c r="I121" t="s">
        <v>23</v>
      </c>
      <c r="J121" t="s">
        <v>23</v>
      </c>
      <c r="K121" t="s">
        <v>23</v>
      </c>
      <c r="L121" t="s">
        <v>23</v>
      </c>
      <c r="M121" t="s">
        <v>23</v>
      </c>
      <c r="N121" t="s">
        <v>23</v>
      </c>
      <c r="O121" t="s">
        <v>23</v>
      </c>
      <c r="P121" t="str">
        <f t="shared" ca="1" si="11"/>
        <v>{120, "Copper Ring with a Glass Bead", "A simple ring with a cloudy red bead set in dented copper.", 3.72581604365838, 1, 4.86343296177983, 1, "Valuable", null, null, null, null, null, null, null},</v>
      </c>
    </row>
    <row r="122" spans="1:16" x14ac:dyDescent="0.3">
      <c r="A122">
        <v>121</v>
      </c>
      <c r="B122" t="s">
        <v>262</v>
      </c>
      <c r="C122" t="s">
        <v>263</v>
      </c>
      <c r="D122" s="1">
        <f t="shared" ca="1" si="29"/>
        <v>2.8203263787301016</v>
      </c>
      <c r="E122">
        <v>1</v>
      </c>
      <c r="F122" s="1">
        <f t="shared" ca="1" si="30"/>
        <v>3.0543002177811491</v>
      </c>
      <c r="G122">
        <v>1</v>
      </c>
      <c r="H122" t="s">
        <v>274</v>
      </c>
      <c r="I122" t="s">
        <v>23</v>
      </c>
      <c r="J122" t="s">
        <v>23</v>
      </c>
      <c r="K122" t="s">
        <v>23</v>
      </c>
      <c r="L122" t="s">
        <v>23</v>
      </c>
      <c r="M122" t="s">
        <v>23</v>
      </c>
      <c r="N122" t="s">
        <v>23</v>
      </c>
      <c r="O122" t="s">
        <v>23</v>
      </c>
      <c r="P122" t="str">
        <f t="shared" ca="1" si="11"/>
        <v>{121, "Carved Wooden Brooch", "A small brooch shaped like a leaf, whittled with care.", 2.8203263787301, 1, 3.05430021778115, 1, "Valuable", null, null, null, null, null, null, null},</v>
      </c>
    </row>
    <row r="123" spans="1:16" x14ac:dyDescent="0.3">
      <c r="A123">
        <v>122</v>
      </c>
      <c r="B123" t="s">
        <v>254</v>
      </c>
      <c r="C123" t="s">
        <v>255</v>
      </c>
      <c r="D123" s="1">
        <f t="shared" ca="1" si="29"/>
        <v>2.3919136121059839</v>
      </c>
      <c r="E123">
        <v>1</v>
      </c>
      <c r="F123" s="1">
        <f t="shared" ca="1" si="30"/>
        <v>2.2862328480715095</v>
      </c>
      <c r="G123">
        <v>1</v>
      </c>
      <c r="H123" t="s">
        <v>274</v>
      </c>
      <c r="I123" t="s">
        <v>23</v>
      </c>
      <c r="J123" t="s">
        <v>23</v>
      </c>
      <c r="K123" t="s">
        <v>23</v>
      </c>
      <c r="L123" t="s">
        <v>23</v>
      </c>
      <c r="M123" t="s">
        <v>23</v>
      </c>
      <c r="N123" t="s">
        <v>23</v>
      </c>
      <c r="O123" t="s">
        <v>23</v>
      </c>
      <c r="P123" t="str">
        <f t="shared" ca="1" si="11"/>
        <v>{122, "Polished River Stone Pendant", "A smooth stone on a leather cord, warm from being worn often.", 2.39191361210598, 1, 2.28623284807151, 1, "Valuable", null, null, null, null, null, null, null},</v>
      </c>
    </row>
    <row r="124" spans="1:16" x14ac:dyDescent="0.3">
      <c r="A124">
        <v>123</v>
      </c>
      <c r="B124" t="s">
        <v>258</v>
      </c>
      <c r="C124" t="s">
        <v>259</v>
      </c>
      <c r="D124" s="1">
        <f t="shared" ca="1" si="29"/>
        <v>3.6140728360736301</v>
      </c>
      <c r="E124">
        <v>1</v>
      </c>
      <c r="F124" s="1">
        <f t="shared" ca="1" si="30"/>
        <v>3.0039955540713006</v>
      </c>
      <c r="G124">
        <v>1</v>
      </c>
      <c r="H124" t="s">
        <v>274</v>
      </c>
      <c r="I124" t="s">
        <v>23</v>
      </c>
      <c r="J124" t="s">
        <v>23</v>
      </c>
      <c r="K124" t="s">
        <v>23</v>
      </c>
      <c r="L124" t="s">
        <v>23</v>
      </c>
      <c r="M124" t="s">
        <v>23</v>
      </c>
      <c r="N124" t="s">
        <v>23</v>
      </c>
      <c r="O124" t="s">
        <v>23</v>
      </c>
      <c r="P124" t="str">
        <f t="shared" ca="1" si="11"/>
        <v>{123, "Simple Bone Necklace", "Animal bones strung together—crude, but oddly charming.", 3.61407283607363, 1, 3.0039955540713, 1, "Valuable", null, null, null, null, null, null, null},</v>
      </c>
    </row>
    <row r="125" spans="1:16" x14ac:dyDescent="0.3">
      <c r="A125">
        <v>124</v>
      </c>
      <c r="B125" t="s">
        <v>270</v>
      </c>
      <c r="C125" t="s">
        <v>271</v>
      </c>
      <c r="D125" s="1">
        <f t="shared" ca="1" si="29"/>
        <v>2.3981577661794828</v>
      </c>
      <c r="E125">
        <v>1</v>
      </c>
      <c r="F125" s="1">
        <f t="shared" ca="1" si="30"/>
        <v>4.695775013229099</v>
      </c>
      <c r="G125">
        <v>1</v>
      </c>
      <c r="H125" t="s">
        <v>274</v>
      </c>
      <c r="I125" t="s">
        <v>23</v>
      </c>
      <c r="J125" t="s">
        <v>23</v>
      </c>
      <c r="K125" t="s">
        <v>23</v>
      </c>
      <c r="L125" t="s">
        <v>23</v>
      </c>
      <c r="M125" t="s">
        <v>23</v>
      </c>
      <c r="N125" t="s">
        <v>23</v>
      </c>
      <c r="O125" t="s">
        <v>23</v>
      </c>
      <c r="P125" t="str">
        <f t="shared" ca="1" si="11"/>
        <v>{124, "Woven Hair Bracelet", "Intertwined strands of human and horsehair, braided tightly.", 2.39815776617948, 1, 4.6957750132291, 1, "Valuable", null, null, null, null, null, null, null},</v>
      </c>
    </row>
    <row r="126" spans="1:16" x14ac:dyDescent="0.3">
      <c r="A126">
        <v>125</v>
      </c>
      <c r="B126" t="s">
        <v>268</v>
      </c>
      <c r="C126" t="s">
        <v>269</v>
      </c>
      <c r="D126" s="1">
        <f t="shared" ca="1" si="29"/>
        <v>2.6193083912773405</v>
      </c>
      <c r="E126">
        <v>1</v>
      </c>
      <c r="F126" s="1">
        <f t="shared" ca="1" si="30"/>
        <v>3.6052517487729876</v>
      </c>
      <c r="G126">
        <v>1</v>
      </c>
      <c r="H126" t="s">
        <v>274</v>
      </c>
      <c r="I126" t="s">
        <v>23</v>
      </c>
      <c r="J126" t="s">
        <v>23</v>
      </c>
      <c r="K126" t="s">
        <v>23</v>
      </c>
      <c r="L126" t="s">
        <v>23</v>
      </c>
      <c r="M126" t="s">
        <v>23</v>
      </c>
      <c r="N126" t="s">
        <v>23</v>
      </c>
      <c r="O126" t="s">
        <v>23</v>
      </c>
      <c r="P126" t="str">
        <f t="shared" ca="1" si="11"/>
        <v>{125, "Obsidian Fragment", "Razor-thin volcanic glass, sharp and mirror-dark.", 2.61930839127734, 1, 3.60525174877299, 1, "Valuable", null, null, null, null, null, null, null},</v>
      </c>
    </row>
    <row r="127" spans="1:16" x14ac:dyDescent="0.3">
      <c r="A127">
        <v>126</v>
      </c>
      <c r="B127" t="s">
        <v>272</v>
      </c>
      <c r="C127" t="s">
        <v>273</v>
      </c>
      <c r="D127" s="1">
        <f t="shared" ca="1" si="29"/>
        <v>3.9345360018052271</v>
      </c>
      <c r="E127">
        <v>1</v>
      </c>
      <c r="F127" s="1">
        <f t="shared" ca="1" si="30"/>
        <v>2.9345679953965318</v>
      </c>
      <c r="G127">
        <v>1</v>
      </c>
      <c r="H127" t="s">
        <v>274</v>
      </c>
      <c r="I127" t="s">
        <v>23</v>
      </c>
      <c r="J127" t="s">
        <v>23</v>
      </c>
      <c r="K127" t="s">
        <v>23</v>
      </c>
      <c r="L127" t="s">
        <v>23</v>
      </c>
      <c r="M127" t="s">
        <v>23</v>
      </c>
      <c r="N127" t="s">
        <v>23</v>
      </c>
      <c r="O127" t="s">
        <v>23</v>
      </c>
      <c r="P127" t="str">
        <f t="shared" ca="1" si="11"/>
        <v>{126, "Shell and String Anklet", "Small seashells knotted onto a bit of twine—smells faintly of salt.", 3.93453600180523, 1, 2.93456799539653, 1, "Valuable", null, null, null, null, null, null, null},</v>
      </c>
    </row>
    <row r="128" spans="1:16" x14ac:dyDescent="0.3">
      <c r="A128">
        <v>127</v>
      </c>
      <c r="B128" t="s">
        <v>282</v>
      </c>
      <c r="C128" t="s">
        <v>283</v>
      </c>
      <c r="D128" s="1">
        <f ca="1">RAND() * 12 + 6</f>
        <v>8.3368388787865975</v>
      </c>
      <c r="E128">
        <v>1</v>
      </c>
      <c r="F128" s="1">
        <f t="shared" ca="1" si="30"/>
        <v>3.4167802916474548</v>
      </c>
      <c r="G128">
        <v>3</v>
      </c>
      <c r="H128" t="s">
        <v>274</v>
      </c>
      <c r="I128" t="s">
        <v>23</v>
      </c>
      <c r="J128" t="s">
        <v>23</v>
      </c>
      <c r="K128" t="s">
        <v>23</v>
      </c>
      <c r="L128" t="s">
        <v>23</v>
      </c>
      <c r="M128" t="s">
        <v>23</v>
      </c>
      <c r="N128" t="s">
        <v>23</v>
      </c>
      <c r="O128" t="s">
        <v>23</v>
      </c>
      <c r="P128" t="str">
        <f t="shared" ca="1" si="11"/>
        <v>{127, "Bronze Armlet with Leaf Etching", "A broad band engraved with curling vine patterns.", 8.3368388787866, 1, 3.41678029164745, 3, "Valuable", null, null, null, null, null, null, null},</v>
      </c>
    </row>
    <row r="129" spans="1:16" x14ac:dyDescent="0.3">
      <c r="A129">
        <v>128</v>
      </c>
      <c r="B129" t="s">
        <v>275</v>
      </c>
      <c r="C129" t="s">
        <v>276</v>
      </c>
      <c r="D129" s="1">
        <f t="shared" ref="D129:D136" ca="1" si="31">RAND() * 12 + 6</f>
        <v>17.106509459242577</v>
      </c>
      <c r="E129">
        <v>1</v>
      </c>
      <c r="F129" s="1">
        <f t="shared" ca="1" si="30"/>
        <v>3.8274318948150556</v>
      </c>
      <c r="G129">
        <v>3</v>
      </c>
      <c r="H129" t="s">
        <v>274</v>
      </c>
      <c r="I129" t="s">
        <v>23</v>
      </c>
      <c r="J129" t="s">
        <v>23</v>
      </c>
      <c r="K129" t="s">
        <v>23</v>
      </c>
      <c r="L129" t="s">
        <v>23</v>
      </c>
      <c r="M129" t="s">
        <v>23</v>
      </c>
      <c r="N129" t="s">
        <v>23</v>
      </c>
      <c r="O129" t="s">
        <v>23</v>
      </c>
      <c r="P129" t="str">
        <f t="shared" ca="1" si="11"/>
        <v>{128, "Cut Quartz Crystal", "A clear crystal with many facets, catching light like fire.", 17.1065094592426, 1, 3.82743189481506, 3, "Valuable", null, null, null, null, null, null, null},</v>
      </c>
    </row>
    <row r="130" spans="1:16" x14ac:dyDescent="0.3">
      <c r="A130">
        <v>129</v>
      </c>
      <c r="B130" t="s">
        <v>279</v>
      </c>
      <c r="C130" t="s">
        <v>280</v>
      </c>
      <c r="D130" s="1">
        <f t="shared" ca="1" si="31"/>
        <v>6.4369814191441144</v>
      </c>
      <c r="E130">
        <v>1</v>
      </c>
      <c r="F130" s="1">
        <f t="shared" ca="1" si="30"/>
        <v>4.4943888265516705</v>
      </c>
      <c r="G130">
        <v>3</v>
      </c>
      <c r="H130" t="s">
        <v>274</v>
      </c>
      <c r="I130" t="s">
        <v>23</v>
      </c>
      <c r="J130" t="s">
        <v>23</v>
      </c>
      <c r="K130" t="s">
        <v>23</v>
      </c>
      <c r="L130" t="s">
        <v>23</v>
      </c>
      <c r="M130" t="s">
        <v>23</v>
      </c>
      <c r="N130" t="s">
        <v>23</v>
      </c>
      <c r="O130" t="s">
        <v>23</v>
      </c>
      <c r="P130" t="str">
        <f t="shared" ca="1" si="11"/>
        <v>{129, "Jasper-inlaid Brooch", "A copper brooch with blood-red jasper set in the center.", 6.43698141914411, 1, 4.49438882655167, 3, "Valuable", null, null, null, null, null, null, null},</v>
      </c>
    </row>
    <row r="131" spans="1:16" x14ac:dyDescent="0.3">
      <c r="A131">
        <v>130</v>
      </c>
      <c r="B131" t="s">
        <v>281</v>
      </c>
      <c r="C131" t="s">
        <v>294</v>
      </c>
      <c r="D131" s="1">
        <f t="shared" ca="1" si="31"/>
        <v>13.319511945720999</v>
      </c>
      <c r="E131">
        <v>1</v>
      </c>
      <c r="F131" s="1">
        <f t="shared" ca="1" si="30"/>
        <v>4.3425123537965167</v>
      </c>
      <c r="G131">
        <v>3</v>
      </c>
      <c r="H131" t="s">
        <v>274</v>
      </c>
      <c r="I131" t="s">
        <v>23</v>
      </c>
      <c r="J131" t="s">
        <v>23</v>
      </c>
      <c r="K131" t="s">
        <v>23</v>
      </c>
      <c r="L131" t="s">
        <v>23</v>
      </c>
      <c r="M131" t="s">
        <v>23</v>
      </c>
      <c r="N131" t="s">
        <v>23</v>
      </c>
      <c r="O131" t="s">
        <v>23</v>
      </c>
      <c r="P131" t="str">
        <f t="shared" ref="P131:P179" ca="1" si="32">_xlfn.CONCAT("{",A131, ", ", CHAR(34), B131, CHAR(34), ", ", CHAR(34), C131, CHAR(34), ", ", D131, ", ", E131, ", ", F131, ", ", G131, ", ", CHAR(34), H131, CHAR(34), ", ", I131, ", ", J131, ", ", K131, ", ", L131, ", ", M131, ", ", N131, ", ", O131, "},")</f>
        <v>{130, "Malachite Cameo", "A green and black stone carved with a woman’s profile.", 13.319511945721, 1, 4.34251235379652, 3, "Valuable", null, null, null, null, null, null, null},</v>
      </c>
    </row>
    <row r="132" spans="1:16" x14ac:dyDescent="0.3">
      <c r="A132">
        <v>131</v>
      </c>
      <c r="B132" t="s">
        <v>286</v>
      </c>
      <c r="C132" t="s">
        <v>287</v>
      </c>
      <c r="D132" s="1">
        <f t="shared" ca="1" si="31"/>
        <v>16.20314154772143</v>
      </c>
      <c r="E132">
        <v>1</v>
      </c>
      <c r="F132" s="1">
        <f t="shared" ca="1" si="30"/>
        <v>2.9197673231788239</v>
      </c>
      <c r="G132">
        <v>3</v>
      </c>
      <c r="H132" t="s">
        <v>274</v>
      </c>
      <c r="I132" t="s">
        <v>23</v>
      </c>
      <c r="J132" t="s">
        <v>23</v>
      </c>
      <c r="K132" t="s">
        <v>23</v>
      </c>
      <c r="L132" t="s">
        <v>23</v>
      </c>
      <c r="M132" t="s">
        <v>23</v>
      </c>
      <c r="N132" t="s">
        <v>23</v>
      </c>
      <c r="O132" t="s">
        <v>23</v>
      </c>
      <c r="P132" t="str">
        <f t="shared" ca="1" si="32"/>
        <v>{131, "Coral Pendant in Silver Wire", "A pink coral sprig wrapped carefully in silver filigree.", 16.2031415477214, 1, 2.91976732317882, 3, "Valuable", null, null, null, null, null, null, null},</v>
      </c>
    </row>
    <row r="133" spans="1:16" x14ac:dyDescent="0.3">
      <c r="A133">
        <v>132</v>
      </c>
      <c r="B133" t="s">
        <v>277</v>
      </c>
      <c r="C133" t="s">
        <v>278</v>
      </c>
      <c r="D133" s="1">
        <f t="shared" ca="1" si="31"/>
        <v>7.1734541706774628</v>
      </c>
      <c r="E133">
        <v>1</v>
      </c>
      <c r="F133" s="1">
        <f t="shared" ca="1" si="30"/>
        <v>3.2686108400476868</v>
      </c>
      <c r="G133">
        <v>3</v>
      </c>
      <c r="H133" t="s">
        <v>274</v>
      </c>
      <c r="I133" t="s">
        <v>23</v>
      </c>
      <c r="J133" t="s">
        <v>23</v>
      </c>
      <c r="K133" t="s">
        <v>23</v>
      </c>
      <c r="L133" t="s">
        <v>23</v>
      </c>
      <c r="M133" t="s">
        <v>23</v>
      </c>
      <c r="N133" t="s">
        <v>23</v>
      </c>
      <c r="O133" t="s">
        <v>23</v>
      </c>
      <c r="P133" t="str">
        <f t="shared" ca="1" si="32"/>
        <v>{132, "Silver Ring with Tiny Opal", "A tarnished silver band with a clouded opal inset.", 7.17345417067746, 1, 3.26861084004769, 3, "Valuable", null, null, null, null, null, null, null},</v>
      </c>
    </row>
    <row r="134" spans="1:16" x14ac:dyDescent="0.3">
      <c r="A134">
        <v>133</v>
      </c>
      <c r="B134" t="s">
        <v>288</v>
      </c>
      <c r="C134" t="s">
        <v>289</v>
      </c>
      <c r="D134" s="1">
        <f t="shared" ca="1" si="31"/>
        <v>13.394172897673338</v>
      </c>
      <c r="E134">
        <v>1</v>
      </c>
      <c r="F134" s="1">
        <f t="shared" ca="1" si="30"/>
        <v>3.1924970438492908</v>
      </c>
      <c r="G134">
        <v>3</v>
      </c>
      <c r="H134" t="s">
        <v>274</v>
      </c>
      <c r="I134" t="s">
        <v>23</v>
      </c>
      <c r="J134" t="s">
        <v>23</v>
      </c>
      <c r="K134" t="s">
        <v>23</v>
      </c>
      <c r="L134" t="s">
        <v>23</v>
      </c>
      <c r="M134" t="s">
        <v>23</v>
      </c>
      <c r="N134" t="s">
        <v>23</v>
      </c>
      <c r="O134" t="s">
        <v>23</v>
      </c>
      <c r="P134" t="str">
        <f t="shared" ca="1" si="32"/>
        <v>{133, "Miniature Portrait Locket", "A thumb-sized locket with a faded painting of a smiling child.", 13.3941728976733, 1, 3.19249704384929, 3, "Valuable", null, null, null, null, null, null, null},</v>
      </c>
    </row>
    <row r="135" spans="1:16" x14ac:dyDescent="0.3">
      <c r="A135">
        <v>134</v>
      </c>
      <c r="B135" t="s">
        <v>292</v>
      </c>
      <c r="C135" t="s">
        <v>293</v>
      </c>
      <c r="D135" s="1">
        <f t="shared" ca="1" si="31"/>
        <v>6.7117180193117232</v>
      </c>
      <c r="E135">
        <v>1</v>
      </c>
      <c r="F135" s="1">
        <f t="shared" ca="1" si="30"/>
        <v>2.3034567090330413</v>
      </c>
      <c r="G135">
        <v>3</v>
      </c>
      <c r="H135" t="s">
        <v>274</v>
      </c>
      <c r="I135" t="s">
        <v>23</v>
      </c>
      <c r="J135" t="s">
        <v>23</v>
      </c>
      <c r="K135" t="s">
        <v>23</v>
      </c>
      <c r="L135" t="s">
        <v>23</v>
      </c>
      <c r="M135" t="s">
        <v>23</v>
      </c>
      <c r="N135" t="s">
        <v>23</v>
      </c>
      <c r="O135" t="s">
        <v>23</v>
      </c>
      <c r="P135" t="str">
        <f t="shared" ca="1" si="32"/>
        <v>{134, "Carved Ivory Comb", "An ornate comb made from old ivory, yellowed with age.", 6.71171801931172, 1, 2.30345670903304, 3, "Valuable", null, null, null, null, null, null, null},</v>
      </c>
    </row>
    <row r="136" spans="1:16" x14ac:dyDescent="0.3">
      <c r="A136">
        <v>135</v>
      </c>
      <c r="B136" t="s">
        <v>284</v>
      </c>
      <c r="C136" t="s">
        <v>285</v>
      </c>
      <c r="D136" s="1">
        <f t="shared" ca="1" si="31"/>
        <v>15.486046524929307</v>
      </c>
      <c r="E136">
        <v>1</v>
      </c>
      <c r="F136" s="1">
        <f t="shared" ca="1" si="30"/>
        <v>4.6567249423681751</v>
      </c>
      <c r="G136">
        <v>3</v>
      </c>
      <c r="H136" t="s">
        <v>274</v>
      </c>
      <c r="I136" t="s">
        <v>23</v>
      </c>
      <c r="J136" t="s">
        <v>23</v>
      </c>
      <c r="K136" t="s">
        <v>23</v>
      </c>
      <c r="L136" t="s">
        <v>23</v>
      </c>
      <c r="M136" t="s">
        <v>23</v>
      </c>
      <c r="N136" t="s">
        <v>23</v>
      </c>
      <c r="O136" t="s">
        <v>23</v>
      </c>
      <c r="P136" t="str">
        <f t="shared" ca="1" si="32"/>
        <v>{135, "Lapis Lazuli Beads", "Deep blue beads strung tightly together, flecked with gold.", 15.4860465249293, 1, 4.65672494236818, 3, "Valuable", null, null, null, null, null, null, null},</v>
      </c>
    </row>
    <row r="137" spans="1:16" x14ac:dyDescent="0.3">
      <c r="A137">
        <v>136</v>
      </c>
      <c r="B137" t="s">
        <v>290</v>
      </c>
      <c r="C137" t="s">
        <v>291</v>
      </c>
      <c r="D137" s="1">
        <f t="shared" ref="D137" ca="1" si="33">RAND() * (18 - 6) + 6</f>
        <v>14.803454356614321</v>
      </c>
      <c r="E137">
        <v>1</v>
      </c>
      <c r="F137" s="1">
        <f t="shared" ca="1" si="30"/>
        <v>3.9669496700203588</v>
      </c>
      <c r="G137">
        <v>3</v>
      </c>
      <c r="H137" t="s">
        <v>274</v>
      </c>
      <c r="I137" t="s">
        <v>23</v>
      </c>
      <c r="J137" t="s">
        <v>23</v>
      </c>
      <c r="K137" t="s">
        <v>23</v>
      </c>
      <c r="L137" t="s">
        <v>23</v>
      </c>
      <c r="M137" t="s">
        <v>23</v>
      </c>
      <c r="N137" t="s">
        <v>23</v>
      </c>
      <c r="O137" t="s">
        <v>23</v>
      </c>
      <c r="P137" t="str">
        <f t="shared" ca="1" si="32"/>
        <v>{136, "Agate Ring with Swirl Pattern", "The swirling lines in the agate resemble smoke in water.", 14.8034543566143, 1, 3.96694967002036, 3, "Valuable", null, null, null, null, null, null, null},</v>
      </c>
    </row>
    <row r="138" spans="1:16" x14ac:dyDescent="0.3">
      <c r="A138">
        <v>137</v>
      </c>
      <c r="B138" t="s">
        <v>297</v>
      </c>
      <c r="C138" t="s">
        <v>298</v>
      </c>
      <c r="D138" s="1">
        <f ca="1">RAND() * 25 + 15</f>
        <v>32.141608996944377</v>
      </c>
      <c r="E138">
        <v>1</v>
      </c>
      <c r="F138" s="1">
        <f t="shared" ca="1" si="30"/>
        <v>2.0793315624492945</v>
      </c>
      <c r="G138">
        <v>5</v>
      </c>
      <c r="H138" t="s">
        <v>274</v>
      </c>
      <c r="I138" t="s">
        <v>23</v>
      </c>
      <c r="J138" t="s">
        <v>23</v>
      </c>
      <c r="K138" t="s">
        <v>23</v>
      </c>
      <c r="L138" t="s">
        <v>23</v>
      </c>
      <c r="M138" t="s">
        <v>23</v>
      </c>
      <c r="N138" t="s">
        <v>23</v>
      </c>
      <c r="O138" t="s">
        <v>23</v>
      </c>
      <c r="P138" t="str">
        <f t="shared" ca="1" si="32"/>
        <v>{137, "Ornate Silver Tiara", "A crescent-shaped tiara, polished to a mirror shine.", 32.1416089969444, 1, 2.07933156244929, 5, "Valuable", null, null, null, null, null, null, null},</v>
      </c>
    </row>
    <row r="139" spans="1:16" x14ac:dyDescent="0.3">
      <c r="A139">
        <v>138</v>
      </c>
      <c r="B139" t="s">
        <v>295</v>
      </c>
      <c r="C139" t="s">
        <v>296</v>
      </c>
      <c r="D139" s="1">
        <f t="shared" ref="D139:D147" ca="1" si="34">RAND() * 25 + 15</f>
        <v>28.711439320562128</v>
      </c>
      <c r="E139">
        <v>1</v>
      </c>
      <c r="F139" s="1">
        <f t="shared" ca="1" si="30"/>
        <v>2.1375667619450303</v>
      </c>
      <c r="G139">
        <v>5</v>
      </c>
      <c r="H139" t="s">
        <v>274</v>
      </c>
      <c r="I139" t="s">
        <v>23</v>
      </c>
      <c r="J139" t="s">
        <v>23</v>
      </c>
      <c r="K139" t="s">
        <v>23</v>
      </c>
      <c r="L139" t="s">
        <v>23</v>
      </c>
      <c r="M139" t="s">
        <v>23</v>
      </c>
      <c r="N139" t="s">
        <v>23</v>
      </c>
      <c r="O139" t="s">
        <v>23</v>
      </c>
      <c r="P139" t="str">
        <f t="shared" ca="1" si="32"/>
        <v>{138, "Gold Chain with Sapphire Chip", "A delicate chain with a bright blue stone like a droplet of sky.", 28.7114393205621, 1, 2.13756676194503, 5, "Valuable", null, null, null, null, null, null, null},</v>
      </c>
    </row>
    <row r="140" spans="1:16" x14ac:dyDescent="0.3">
      <c r="A140">
        <v>139</v>
      </c>
      <c r="B140" t="s">
        <v>311</v>
      </c>
      <c r="C140" t="s">
        <v>312</v>
      </c>
      <c r="D140" s="1">
        <f t="shared" ca="1" si="34"/>
        <v>38.207820823153227</v>
      </c>
      <c r="E140">
        <v>1</v>
      </c>
      <c r="F140" s="1">
        <f t="shared" ca="1" si="30"/>
        <v>2.2642896078856714</v>
      </c>
      <c r="G140">
        <v>5</v>
      </c>
      <c r="H140" t="s">
        <v>274</v>
      </c>
      <c r="I140" t="s">
        <v>23</v>
      </c>
      <c r="J140" t="s">
        <v>23</v>
      </c>
      <c r="K140" t="s">
        <v>23</v>
      </c>
      <c r="L140" t="s">
        <v>23</v>
      </c>
      <c r="M140" t="s">
        <v>23</v>
      </c>
      <c r="N140" t="s">
        <v>23</v>
      </c>
      <c r="O140" t="s">
        <v>23</v>
      </c>
      <c r="P140" t="str">
        <f t="shared" ca="1" si="32"/>
        <v>{139, "Fire Opal Pendant", "A gem like living fire, set in a blackened iron pendant.", 38.2078208231532, 1, 2.26428960788567, 5, "Valuable", null, null, null, null, null, null, null},</v>
      </c>
    </row>
    <row r="141" spans="1:16" x14ac:dyDescent="0.3">
      <c r="A141">
        <v>140</v>
      </c>
      <c r="B141" t="s">
        <v>301</v>
      </c>
      <c r="C141" t="s">
        <v>302</v>
      </c>
      <c r="D141" s="1">
        <f t="shared" ca="1" si="34"/>
        <v>37.434093658303539</v>
      </c>
      <c r="E141">
        <v>1</v>
      </c>
      <c r="F141" s="1">
        <f t="shared" ca="1" si="30"/>
        <v>3.9419043169111916</v>
      </c>
      <c r="G141">
        <v>5</v>
      </c>
      <c r="H141" t="s">
        <v>274</v>
      </c>
      <c r="I141" t="s">
        <v>23</v>
      </c>
      <c r="J141" t="s">
        <v>23</v>
      </c>
      <c r="K141" t="s">
        <v>23</v>
      </c>
      <c r="L141" t="s">
        <v>23</v>
      </c>
      <c r="M141" t="s">
        <v>23</v>
      </c>
      <c r="N141" t="s">
        <v>23</v>
      </c>
      <c r="O141" t="s">
        <v>23</v>
      </c>
      <c r="P141" t="str">
        <f t="shared" ca="1" si="32"/>
        <v>{140, "Ruby-Capped Stickpin", "A gentleman’s pin with a deep red gem atop a gold needle.", 37.4340936583035, 1, 3.94190431691119, 5, "Valuable", null, null, null, null, null, null, null},</v>
      </c>
    </row>
    <row r="142" spans="1:16" x14ac:dyDescent="0.3">
      <c r="A142">
        <v>141</v>
      </c>
      <c r="B142" t="s">
        <v>305</v>
      </c>
      <c r="C142" t="s">
        <v>306</v>
      </c>
      <c r="D142" s="1">
        <f t="shared" ca="1" si="34"/>
        <v>21.09385695061788</v>
      </c>
      <c r="E142">
        <v>1</v>
      </c>
      <c r="F142" s="1">
        <f t="shared" ca="1" si="30"/>
        <v>3.4495041543812448</v>
      </c>
      <c r="G142">
        <v>5</v>
      </c>
      <c r="H142" t="s">
        <v>274</v>
      </c>
      <c r="I142" t="s">
        <v>23</v>
      </c>
      <c r="J142" t="s">
        <v>23</v>
      </c>
      <c r="K142" t="s">
        <v>23</v>
      </c>
      <c r="L142" t="s">
        <v>23</v>
      </c>
      <c r="M142" t="s">
        <v>23</v>
      </c>
      <c r="N142" t="s">
        <v>23</v>
      </c>
      <c r="O142" t="s">
        <v>23</v>
      </c>
      <c r="P142" t="str">
        <f t="shared" ca="1" si="32"/>
        <v>{141, "Enamel Pendant with Mythical Scene", "A painted pendant showing a dragon flying over a city.", 21.0938569506179, 1, 3.44950415438124, 5, "Valuable", null, null, null, null, null, null, null},</v>
      </c>
    </row>
    <row r="143" spans="1:16" x14ac:dyDescent="0.3">
      <c r="A143">
        <v>142</v>
      </c>
      <c r="B143" t="s">
        <v>309</v>
      </c>
      <c r="C143" t="s">
        <v>310</v>
      </c>
      <c r="D143" s="1">
        <f t="shared" ca="1" si="34"/>
        <v>27.650605996877729</v>
      </c>
      <c r="E143">
        <v>1</v>
      </c>
      <c r="F143" s="1">
        <f t="shared" ca="1" si="30"/>
        <v>4.4547860684194251</v>
      </c>
      <c r="G143">
        <v>5</v>
      </c>
      <c r="H143" t="s">
        <v>274</v>
      </c>
      <c r="I143" t="s">
        <v>23</v>
      </c>
      <c r="J143" t="s">
        <v>23</v>
      </c>
      <c r="K143" t="s">
        <v>23</v>
      </c>
      <c r="L143" t="s">
        <v>23</v>
      </c>
      <c r="M143" t="s">
        <v>23</v>
      </c>
      <c r="N143" t="s">
        <v>23</v>
      </c>
      <c r="O143" t="s">
        <v>23</v>
      </c>
      <c r="P143" t="str">
        <f t="shared" ca="1" si="32"/>
        <v>{142, "Platinum Cufflink Set", "A pair of etched cufflinks bearing a forgotten noble crest.", 27.6506059968777, 1, 4.45478606841943, 5, "Valuable", null, null, null, null, null, null, null},</v>
      </c>
    </row>
    <row r="144" spans="1:16" x14ac:dyDescent="0.3">
      <c r="A144">
        <v>143</v>
      </c>
      <c r="B144" t="s">
        <v>313</v>
      </c>
      <c r="C144" t="s">
        <v>314</v>
      </c>
      <c r="D144" s="1">
        <f t="shared" ca="1" si="34"/>
        <v>19.720460177748969</v>
      </c>
      <c r="E144">
        <v>1</v>
      </c>
      <c r="F144" s="1">
        <f t="shared" ca="1" si="30"/>
        <v>4.5055746671880534</v>
      </c>
      <c r="G144">
        <v>5</v>
      </c>
      <c r="H144" t="s">
        <v>274</v>
      </c>
      <c r="I144" t="s">
        <v>23</v>
      </c>
      <c r="J144" t="s">
        <v>23</v>
      </c>
      <c r="K144" t="s">
        <v>23</v>
      </c>
      <c r="L144" t="s">
        <v>23</v>
      </c>
      <c r="M144" t="s">
        <v>23</v>
      </c>
      <c r="N144" t="s">
        <v>23</v>
      </c>
      <c r="O144" t="s">
        <v>23</v>
      </c>
      <c r="P144" t="str">
        <f t="shared" ca="1" si="32"/>
        <v>{143, "Miniature Gold-Gilded Idol", "A palm-sized statue of a laughing deity, covered in flaking gold.", 19.720460177749, 1, 4.50557466718805, 5, "Valuable", null, null, null, null, null, null, null},</v>
      </c>
    </row>
    <row r="145" spans="1:16" x14ac:dyDescent="0.3">
      <c r="A145">
        <v>144</v>
      </c>
      <c r="B145" t="s">
        <v>303</v>
      </c>
      <c r="C145" t="s">
        <v>304</v>
      </c>
      <c r="D145" s="1">
        <f t="shared" ca="1" si="34"/>
        <v>28.654759313498829</v>
      </c>
      <c r="E145">
        <v>1</v>
      </c>
      <c r="F145" s="1">
        <f t="shared" ca="1" si="30"/>
        <v>2.8368962443603047</v>
      </c>
      <c r="G145">
        <v>5</v>
      </c>
      <c r="H145" t="s">
        <v>274</v>
      </c>
      <c r="I145" t="s">
        <v>23</v>
      </c>
      <c r="J145" t="s">
        <v>23</v>
      </c>
      <c r="K145" t="s">
        <v>23</v>
      </c>
      <c r="L145" t="s">
        <v>23</v>
      </c>
      <c r="M145" t="s">
        <v>23</v>
      </c>
      <c r="N145" t="s">
        <v>23</v>
      </c>
      <c r="O145" t="s">
        <v>23</v>
      </c>
      <c r="P145" t="str">
        <f t="shared" ca="1" si="32"/>
        <v>{144, "Jeweled Hairpin with Amethyst", "A silver hairpin tipped with a cut amethyst shaped like a flame.", 28.6547593134988, 1, 2.8368962443603, 5, "Valuable", null, null, null, null, null, null, null},</v>
      </c>
    </row>
    <row r="146" spans="1:16" x14ac:dyDescent="0.3">
      <c r="A146">
        <v>145</v>
      </c>
      <c r="B146" t="s">
        <v>299</v>
      </c>
      <c r="C146" t="s">
        <v>300</v>
      </c>
      <c r="D146" s="1">
        <f t="shared" ca="1" si="34"/>
        <v>31.14635437249191</v>
      </c>
      <c r="E146">
        <v>1</v>
      </c>
      <c r="F146" s="1">
        <f t="shared" ca="1" si="30"/>
        <v>2.7180695071222392</v>
      </c>
      <c r="G146">
        <v>5</v>
      </c>
      <c r="H146" t="s">
        <v>274</v>
      </c>
      <c r="I146" t="s">
        <v>23</v>
      </c>
      <c r="J146" t="s">
        <v>23</v>
      </c>
      <c r="K146" t="s">
        <v>23</v>
      </c>
      <c r="L146" t="s">
        <v>23</v>
      </c>
      <c r="M146" t="s">
        <v>23</v>
      </c>
      <c r="N146" t="s">
        <v>23</v>
      </c>
      <c r="O146" t="s">
        <v>23</v>
      </c>
      <c r="P146" t="str">
        <f t="shared" ca="1" si="32"/>
        <v>{145, "Cloisonné Belt Buckle", "A wide buckle with tiny colored glass panels sealed in gold.", 31.1463543724919, 1, 2.71806950712224, 5, "Valuable", null, null, null, null, null, null, null},</v>
      </c>
    </row>
    <row r="147" spans="1:16" x14ac:dyDescent="0.3">
      <c r="A147">
        <v>146</v>
      </c>
      <c r="B147" t="s">
        <v>307</v>
      </c>
      <c r="C147" t="s">
        <v>308</v>
      </c>
      <c r="D147" s="1">
        <f t="shared" ca="1" si="34"/>
        <v>23.333109623042482</v>
      </c>
      <c r="E147">
        <v>1</v>
      </c>
      <c r="F147" s="1">
        <f t="shared" ca="1" si="30"/>
        <v>3.0113668827530802</v>
      </c>
      <c r="G147">
        <v>5</v>
      </c>
      <c r="H147" t="s">
        <v>274</v>
      </c>
      <c r="I147" t="s">
        <v>23</v>
      </c>
      <c r="J147" t="s">
        <v>23</v>
      </c>
      <c r="K147" t="s">
        <v>23</v>
      </c>
      <c r="L147" t="s">
        <v>23</v>
      </c>
      <c r="M147" t="s">
        <v>23</v>
      </c>
      <c r="N147" t="s">
        <v>23</v>
      </c>
      <c r="O147" t="s">
        <v>23</v>
      </c>
      <c r="P147" t="str">
        <f t="shared" ca="1" si="32"/>
        <v>{146, "Serpentine Stone Ring", "This band of green stone feels oddly warm to the touch.", 23.3331096230425, 1, 3.01136688275308, 5, "Valuable", null, null, null, null, null, null, null},</v>
      </c>
    </row>
    <row r="148" spans="1:16" x14ac:dyDescent="0.3">
      <c r="A148">
        <v>147</v>
      </c>
      <c r="B148" t="s">
        <v>315</v>
      </c>
      <c r="C148" t="s">
        <v>316</v>
      </c>
      <c r="D148" s="1">
        <f ca="1">RAND() * 40 + 30</f>
        <v>36.361568070333448</v>
      </c>
      <c r="E148">
        <v>1</v>
      </c>
      <c r="F148" s="1">
        <f t="shared" ca="1" si="30"/>
        <v>2.5982642460206247</v>
      </c>
      <c r="G148">
        <v>7</v>
      </c>
      <c r="H148" t="s">
        <v>274</v>
      </c>
      <c r="I148" t="s">
        <v>23</v>
      </c>
      <c r="J148" t="s">
        <v>23</v>
      </c>
      <c r="K148" t="s">
        <v>23</v>
      </c>
      <c r="L148" t="s">
        <v>23</v>
      </c>
      <c r="M148" t="s">
        <v>23</v>
      </c>
      <c r="N148" t="s">
        <v>23</v>
      </c>
      <c r="O148" t="s">
        <v>23</v>
      </c>
      <c r="P148" t="str">
        <f t="shared" ca="1" si="32"/>
        <v>{147, "Jeweled Circlet with Emerald Inlay", "A thin band of gold set with three flawless emeralds.", 36.3615680703334, 1, 2.59826424602062, 7, "Valuable", null, null, null, null, null, null, null},</v>
      </c>
    </row>
    <row r="149" spans="1:16" x14ac:dyDescent="0.3">
      <c r="A149">
        <v>148</v>
      </c>
      <c r="B149" t="s">
        <v>329</v>
      </c>
      <c r="C149" t="s">
        <v>330</v>
      </c>
      <c r="D149" s="1">
        <f t="shared" ref="D149:D157" ca="1" si="35">RAND() * 40 + 30</f>
        <v>52.323437527318688</v>
      </c>
      <c r="E149">
        <v>1</v>
      </c>
      <c r="F149" s="1">
        <f t="shared" ca="1" si="30"/>
        <v>4.0158710456985016</v>
      </c>
      <c r="G149">
        <v>7</v>
      </c>
      <c r="H149" t="s">
        <v>274</v>
      </c>
      <c r="I149" t="s">
        <v>23</v>
      </c>
      <c r="J149" t="s">
        <v>23</v>
      </c>
      <c r="K149" t="s">
        <v>23</v>
      </c>
      <c r="L149" t="s">
        <v>23</v>
      </c>
      <c r="M149" t="s">
        <v>23</v>
      </c>
      <c r="N149" t="s">
        <v>23</v>
      </c>
      <c r="O149" t="s">
        <v>23</v>
      </c>
      <c r="P149" t="str">
        <f t="shared" ca="1" si="32"/>
        <v>{148, "Tourmaline Choker", "A tight band of black velvet adorned with purple tourmaline.", 52.3234375273187, 1, 4.0158710456985, 7, "Valuable", null, null, null, null, null, null, null},</v>
      </c>
    </row>
    <row r="150" spans="1:16" x14ac:dyDescent="0.3">
      <c r="A150">
        <v>149</v>
      </c>
      <c r="B150" t="s">
        <v>325</v>
      </c>
      <c r="C150" t="s">
        <v>326</v>
      </c>
      <c r="D150" s="1">
        <f t="shared" ca="1" si="35"/>
        <v>66.074445483117188</v>
      </c>
      <c r="E150">
        <v>1</v>
      </c>
      <c r="F150" s="1">
        <f t="shared" ca="1" si="30"/>
        <v>3.8858544185589987</v>
      </c>
      <c r="G150">
        <v>7</v>
      </c>
      <c r="H150" t="s">
        <v>274</v>
      </c>
      <c r="I150" t="s">
        <v>23</v>
      </c>
      <c r="J150" t="s">
        <v>23</v>
      </c>
      <c r="K150" t="s">
        <v>23</v>
      </c>
      <c r="L150" t="s">
        <v>23</v>
      </c>
      <c r="M150" t="s">
        <v>23</v>
      </c>
      <c r="N150" t="s">
        <v>23</v>
      </c>
      <c r="O150" t="s">
        <v>23</v>
      </c>
      <c r="P150" t="str">
        <f t="shared" ca="1" si="32"/>
        <v>{149, "Carved Obsidian Relic", "An idol with strange angles that glint sharply in dim light.", 66.0744454831172, 1, 3.885854418559, 7, "Valuable", null, null, null, null, null, null, null},</v>
      </c>
    </row>
    <row r="151" spans="1:16" x14ac:dyDescent="0.3">
      <c r="A151">
        <v>150</v>
      </c>
      <c r="B151" t="s">
        <v>331</v>
      </c>
      <c r="C151" t="s">
        <v>332</v>
      </c>
      <c r="D151" s="1">
        <f t="shared" ca="1" si="35"/>
        <v>34.830442389217311</v>
      </c>
      <c r="E151">
        <v>1</v>
      </c>
      <c r="F151" s="1">
        <f t="shared" ca="1" si="30"/>
        <v>2.1394075570353692</v>
      </c>
      <c r="G151">
        <v>7</v>
      </c>
      <c r="H151" t="s">
        <v>274</v>
      </c>
      <c r="I151" t="s">
        <v>23</v>
      </c>
      <c r="J151" t="s">
        <v>23</v>
      </c>
      <c r="K151" t="s">
        <v>23</v>
      </c>
      <c r="L151" t="s">
        <v>23</v>
      </c>
      <c r="M151" t="s">
        <v>23</v>
      </c>
      <c r="N151" t="s">
        <v>23</v>
      </c>
      <c r="O151" t="s">
        <v>23</v>
      </c>
      <c r="P151" t="str">
        <f t="shared" ca="1" si="32"/>
        <v>{150, "Decorative Ivory Horn with Gem Studs", "Etched and gilded, it no longer sounds—but still stuns.", 34.8304423892173, 1, 2.13940755703537, 7, "Valuable", null, null, null, null, null, null, null},</v>
      </c>
    </row>
    <row r="152" spans="1:16" x14ac:dyDescent="0.3">
      <c r="A152">
        <v>151</v>
      </c>
      <c r="B152" t="s">
        <v>317</v>
      </c>
      <c r="C152" t="s">
        <v>318</v>
      </c>
      <c r="D152" s="1">
        <f t="shared" ca="1" si="35"/>
        <v>64.173516337843978</v>
      </c>
      <c r="E152">
        <v>1</v>
      </c>
      <c r="F152" s="1">
        <f t="shared" ca="1" si="30"/>
        <v>4.567678775259699</v>
      </c>
      <c r="G152">
        <v>7</v>
      </c>
      <c r="H152" t="s">
        <v>274</v>
      </c>
      <c r="I152" t="s">
        <v>23</v>
      </c>
      <c r="J152" t="s">
        <v>23</v>
      </c>
      <c r="K152" t="s">
        <v>23</v>
      </c>
      <c r="L152" t="s">
        <v>23</v>
      </c>
      <c r="M152" t="s">
        <v>23</v>
      </c>
      <c r="N152" t="s">
        <v>23</v>
      </c>
      <c r="O152" t="s">
        <v>23</v>
      </c>
      <c r="P152" t="str">
        <f t="shared" ca="1" si="32"/>
        <v>{151, "Gold Bracelet with Elven Script", "Etched in curling script, it reads: “May you always return.”", 64.173516337844, 1, 4.5676787752597, 7, "Valuable", null, null, null, null, null, null, null},</v>
      </c>
    </row>
    <row r="153" spans="1:16" x14ac:dyDescent="0.3">
      <c r="A153">
        <v>152</v>
      </c>
      <c r="B153" t="s">
        <v>333</v>
      </c>
      <c r="C153" t="s">
        <v>334</v>
      </c>
      <c r="D153" s="1">
        <f t="shared" ca="1" si="35"/>
        <v>50.814268277541771</v>
      </c>
      <c r="E153">
        <v>1</v>
      </c>
      <c r="F153" s="1">
        <f t="shared" ca="1" si="30"/>
        <v>4.7478765857575471</v>
      </c>
      <c r="G153">
        <v>7</v>
      </c>
      <c r="H153" t="s">
        <v>274</v>
      </c>
      <c r="I153" t="s">
        <v>23</v>
      </c>
      <c r="J153" t="s">
        <v>23</v>
      </c>
      <c r="K153" t="s">
        <v>23</v>
      </c>
      <c r="L153" t="s">
        <v>23</v>
      </c>
      <c r="M153" t="s">
        <v>23</v>
      </c>
      <c r="N153" t="s">
        <v>23</v>
      </c>
      <c r="O153" t="s">
        <v>23</v>
      </c>
      <c r="P153" t="str">
        <f t="shared" ca="1" si="32"/>
        <v>{152, "Gilded Mask with Peacock Feathers", "Meant for a masquerade, its jewels shimmer beneath the plumage.", 50.8142682775418, 1, 4.74787658575755, 7, "Valuable", null, null, null, null, null, null, null},</v>
      </c>
    </row>
    <row r="154" spans="1:16" x14ac:dyDescent="0.3">
      <c r="A154">
        <v>153</v>
      </c>
      <c r="B154" t="s">
        <v>323</v>
      </c>
      <c r="C154" t="s">
        <v>324</v>
      </c>
      <c r="D154" s="1">
        <f t="shared" ca="1" si="35"/>
        <v>36.611936577933513</v>
      </c>
      <c r="E154">
        <v>1</v>
      </c>
      <c r="F154" s="1">
        <f t="shared" ca="1" si="30"/>
        <v>4.5830266255866636</v>
      </c>
      <c r="G154">
        <v>7</v>
      </c>
      <c r="H154" t="s">
        <v>274</v>
      </c>
      <c r="I154" t="s">
        <v>23</v>
      </c>
      <c r="J154" t="s">
        <v>23</v>
      </c>
      <c r="K154" t="s">
        <v>23</v>
      </c>
      <c r="L154" t="s">
        <v>23</v>
      </c>
      <c r="M154" t="s">
        <v>23</v>
      </c>
      <c r="N154" t="s">
        <v>23</v>
      </c>
      <c r="O154" t="s">
        <v>23</v>
      </c>
      <c r="P154" t="str">
        <f t="shared" ca="1" si="32"/>
        <v>{153, "Mythril-Set Ring with Moonstone", "Pale blue moonstone set in a light, silvery metal band.", 36.6119365779335, 1, 4.58302662558666, 7, "Valuable", null, null, null, null, null, null, null},</v>
      </c>
    </row>
    <row r="155" spans="1:16" x14ac:dyDescent="0.3">
      <c r="A155">
        <v>154</v>
      </c>
      <c r="B155" t="s">
        <v>321</v>
      </c>
      <c r="C155" t="s">
        <v>322</v>
      </c>
      <c r="D155" s="1">
        <f t="shared" ca="1" si="35"/>
        <v>31.805421353058239</v>
      </c>
      <c r="E155">
        <v>1</v>
      </c>
      <c r="F155" s="1">
        <f t="shared" ca="1" si="30"/>
        <v>2.6800400967546452</v>
      </c>
      <c r="G155">
        <v>7</v>
      </c>
      <c r="H155" t="s">
        <v>274</v>
      </c>
      <c r="I155" t="s">
        <v>23</v>
      </c>
      <c r="J155" t="s">
        <v>23</v>
      </c>
      <c r="K155" t="s">
        <v>23</v>
      </c>
      <c r="L155" t="s">
        <v>23</v>
      </c>
      <c r="M155" t="s">
        <v>23</v>
      </c>
      <c r="N155" t="s">
        <v>23</v>
      </c>
      <c r="O155" t="s">
        <v>23</v>
      </c>
      <c r="P155" t="str">
        <f t="shared" ca="1" si="32"/>
        <v>{154, "Necklace of Interwoven Silver and Onyx", "Silver chains wind through gleaming black stones like ivy.", 31.8054213530582, 1, 2.68004009675465, 7, "Valuable", null, null, null, null, null, null, null},</v>
      </c>
    </row>
    <row r="156" spans="1:16" x14ac:dyDescent="0.3">
      <c r="A156">
        <v>155</v>
      </c>
      <c r="B156" t="s">
        <v>319</v>
      </c>
      <c r="C156" t="s">
        <v>320</v>
      </c>
      <c r="D156" s="1">
        <f t="shared" ca="1" si="35"/>
        <v>40.892706456206966</v>
      </c>
      <c r="E156">
        <v>1</v>
      </c>
      <c r="F156" s="1">
        <f t="shared" ca="1" si="30"/>
        <v>3.6958379759151754</v>
      </c>
      <c r="G156">
        <v>7</v>
      </c>
      <c r="H156" t="s">
        <v>274</v>
      </c>
      <c r="I156" t="s">
        <v>23</v>
      </c>
      <c r="J156" t="s">
        <v>23</v>
      </c>
      <c r="K156" t="s">
        <v>23</v>
      </c>
      <c r="L156" t="s">
        <v>23</v>
      </c>
      <c r="M156" t="s">
        <v>23</v>
      </c>
      <c r="N156" t="s">
        <v>23</v>
      </c>
      <c r="O156" t="s">
        <v>23</v>
      </c>
      <c r="P156" t="str">
        <f t="shared" ca="1" si="32"/>
        <v>{155, "Star Sapphire Earring Pair", "When light hits them, tiny stars seem to swirl within.", 40.892706456207, 1, 3.69583797591518, 7, "Valuable", null, null, null, null, null, null, null},</v>
      </c>
    </row>
    <row r="157" spans="1:16" x14ac:dyDescent="0.3">
      <c r="A157">
        <v>156</v>
      </c>
      <c r="B157" t="s">
        <v>327</v>
      </c>
      <c r="C157" t="s">
        <v>328</v>
      </c>
      <c r="D157" s="1">
        <f t="shared" ca="1" si="35"/>
        <v>30.273538521146861</v>
      </c>
      <c r="E157">
        <v>1</v>
      </c>
      <c r="F157" s="1">
        <f t="shared" ca="1" si="30"/>
        <v>2.625518764448588</v>
      </c>
      <c r="G157">
        <v>7</v>
      </c>
      <c r="H157" t="s">
        <v>274</v>
      </c>
      <c r="I157" t="s">
        <v>23</v>
      </c>
      <c r="J157" t="s">
        <v>23</v>
      </c>
      <c r="K157" t="s">
        <v>23</v>
      </c>
      <c r="L157" t="s">
        <v>23</v>
      </c>
      <c r="M157" t="s">
        <v>23</v>
      </c>
      <c r="N157" t="s">
        <v>23</v>
      </c>
      <c r="O157" t="s">
        <v>23</v>
      </c>
      <c r="P157" t="str">
        <f t="shared" ca="1" si="32"/>
        <v>{156, "Brooch in the Shape of a Griffin", "Wings outstretched, its ruby eye stares fiercely.", 30.2735385211469, 1, 2.62551876444859, 7, "Valuable", null, null, null, null, null, null, null},</v>
      </c>
    </row>
    <row r="158" spans="1:16" x14ac:dyDescent="0.3">
      <c r="A158">
        <v>157</v>
      </c>
      <c r="B158" t="s">
        <v>342</v>
      </c>
      <c r="C158" t="s">
        <v>343</v>
      </c>
      <c r="D158" s="1">
        <f ca="1">RAND() * 50 + 50</f>
        <v>85.921119204825601</v>
      </c>
      <c r="E158">
        <v>1</v>
      </c>
      <c r="F158" s="1">
        <f t="shared" ca="1" si="30"/>
        <v>4.152237924752832</v>
      </c>
      <c r="G158">
        <v>9</v>
      </c>
      <c r="H158" t="s">
        <v>274</v>
      </c>
      <c r="I158" t="s">
        <v>23</v>
      </c>
      <c r="J158" t="s">
        <v>23</v>
      </c>
      <c r="K158" t="s">
        <v>23</v>
      </c>
      <c r="L158" t="s">
        <v>23</v>
      </c>
      <c r="M158" t="s">
        <v>23</v>
      </c>
      <c r="N158" t="s">
        <v>23</v>
      </c>
      <c r="O158" t="s">
        <v>23</v>
      </c>
      <c r="P158" t="str">
        <f t="shared" ca="1" si="32"/>
        <v>{157, "Sunfire Opal Set in Gold", "A brilliant opal burning with reds and oranges like flame.", 85.9211192048256, 1, 4.15223792475283, 9, "Valuable", null, null, null, null, null, null, null},</v>
      </c>
    </row>
    <row r="159" spans="1:16" x14ac:dyDescent="0.3">
      <c r="A159">
        <v>158</v>
      </c>
      <c r="B159" t="s">
        <v>350</v>
      </c>
      <c r="C159" t="s">
        <v>351</v>
      </c>
      <c r="D159" s="1">
        <f t="shared" ref="D159:D167" ca="1" si="36">RAND() * 50 + 50</f>
        <v>57.079776122755192</v>
      </c>
      <c r="E159">
        <v>1</v>
      </c>
      <c r="F159" s="1">
        <f t="shared" ca="1" si="30"/>
        <v>3.1184966444614211</v>
      </c>
      <c r="G159">
        <v>9</v>
      </c>
      <c r="H159" t="s">
        <v>274</v>
      </c>
      <c r="I159" t="s">
        <v>23</v>
      </c>
      <c r="J159" t="s">
        <v>23</v>
      </c>
      <c r="K159" t="s">
        <v>23</v>
      </c>
      <c r="L159" t="s">
        <v>23</v>
      </c>
      <c r="M159" t="s">
        <v>23</v>
      </c>
      <c r="N159" t="s">
        <v>23</v>
      </c>
      <c r="O159" t="s">
        <v>23</v>
      </c>
      <c r="P159" t="str">
        <f t="shared" ca="1" si="32"/>
        <v>{158, "Mirror-polished Ruby Carving", "A deep red gem shaped into a rose, so smooth it reflects faces.", 57.0797761227552, 1, 3.11849664446142, 9, "Valuable", null, null, null, null, null, null, null},</v>
      </c>
    </row>
    <row r="160" spans="1:16" x14ac:dyDescent="0.3">
      <c r="A160">
        <v>159</v>
      </c>
      <c r="B160" t="s">
        <v>352</v>
      </c>
      <c r="C160" t="s">
        <v>353</v>
      </c>
      <c r="D160" s="1">
        <f t="shared" ca="1" si="36"/>
        <v>80.932974877893216</v>
      </c>
      <c r="E160">
        <v>1</v>
      </c>
      <c r="F160" s="1">
        <f t="shared" ca="1" si="30"/>
        <v>2.1243866226112318</v>
      </c>
      <c r="G160">
        <v>9</v>
      </c>
      <c r="H160" t="s">
        <v>274</v>
      </c>
      <c r="I160" t="s">
        <v>23</v>
      </c>
      <c r="J160" t="s">
        <v>23</v>
      </c>
      <c r="K160" t="s">
        <v>23</v>
      </c>
      <c r="L160" t="s">
        <v>23</v>
      </c>
      <c r="M160" t="s">
        <v>23</v>
      </c>
      <c r="N160" t="s">
        <v>23</v>
      </c>
      <c r="O160" t="s">
        <v>23</v>
      </c>
      <c r="P160" t="str">
        <f t="shared" ca="1" si="32"/>
        <v>{159, "Jeweled Medallion of a Forgotten Order", "A heavy disc showing a winged sun flanked by twin blades.", 80.9329748778932, 1, 2.12438662261123, 9, "Valuable", null, null, null, null, null, null, null},</v>
      </c>
    </row>
    <row r="161" spans="1:16" x14ac:dyDescent="0.3">
      <c r="A161">
        <v>160</v>
      </c>
      <c r="B161" t="s">
        <v>348</v>
      </c>
      <c r="C161" t="s">
        <v>349</v>
      </c>
      <c r="D161" s="1">
        <f t="shared" ca="1" si="36"/>
        <v>63.615744259254818</v>
      </c>
      <c r="E161">
        <v>1</v>
      </c>
      <c r="F161" s="1">
        <f t="shared" ca="1" si="30"/>
        <v>2.5900212210087372</v>
      </c>
      <c r="G161">
        <v>9</v>
      </c>
      <c r="H161" t="s">
        <v>274</v>
      </c>
      <c r="I161" t="s">
        <v>23</v>
      </c>
      <c r="J161" t="s">
        <v>23</v>
      </c>
      <c r="K161" t="s">
        <v>23</v>
      </c>
      <c r="L161" t="s">
        <v>23</v>
      </c>
      <c r="M161" t="s">
        <v>23</v>
      </c>
      <c r="N161" t="s">
        <v>23</v>
      </c>
      <c r="O161" t="s">
        <v>23</v>
      </c>
      <c r="P161" t="str">
        <f t="shared" ca="1" si="32"/>
        <v>{160, "Crownpiece of an Old Kingdom", "A regal crest, too valuable to wear, once worn by kings.", 63.6157442592548, 1, 2.59002122100874, 9, "Valuable", null, null, null, null, null, null, null},</v>
      </c>
    </row>
    <row r="162" spans="1:16" x14ac:dyDescent="0.3">
      <c r="A162">
        <v>161</v>
      </c>
      <c r="B162" t="s">
        <v>335</v>
      </c>
      <c r="C162" t="s">
        <v>336</v>
      </c>
      <c r="D162" s="1">
        <f t="shared" ca="1" si="36"/>
        <v>88.542882267415109</v>
      </c>
      <c r="E162">
        <v>1</v>
      </c>
      <c r="F162" s="1">
        <f t="shared" ca="1" si="30"/>
        <v>3.7892168988759982</v>
      </c>
      <c r="G162">
        <v>9</v>
      </c>
      <c r="H162" t="s">
        <v>274</v>
      </c>
      <c r="I162" t="s">
        <v>23</v>
      </c>
      <c r="J162" t="s">
        <v>23</v>
      </c>
      <c r="K162" t="s">
        <v>23</v>
      </c>
      <c r="L162" t="s">
        <v>23</v>
      </c>
      <c r="M162" t="s">
        <v>23</v>
      </c>
      <c r="N162" t="s">
        <v>23</v>
      </c>
      <c r="O162" t="s">
        <v>23</v>
      </c>
      <c r="P162" t="str">
        <f t="shared" ca="1" si="32"/>
        <v>{161, "Diamond-Studded Diadem", "A thin, radiant circlet glittering with small diamonds.", 88.5428822674151, 1, 3.789216898876, 9, "Valuable", null, null, null, null, null, null, null},</v>
      </c>
    </row>
    <row r="163" spans="1:16" x14ac:dyDescent="0.3">
      <c r="A163">
        <v>162</v>
      </c>
      <c r="B163" t="s">
        <v>346</v>
      </c>
      <c r="C163" t="s">
        <v>347</v>
      </c>
      <c r="D163" s="1">
        <f t="shared" ca="1" si="36"/>
        <v>76.63508691718269</v>
      </c>
      <c r="E163">
        <v>1</v>
      </c>
      <c r="F163" s="1">
        <f t="shared" ca="1" si="30"/>
        <v>2.5456092115799951</v>
      </c>
      <c r="G163">
        <v>9</v>
      </c>
      <c r="H163" t="s">
        <v>274</v>
      </c>
      <c r="I163" t="s">
        <v>23</v>
      </c>
      <c r="J163" t="s">
        <v>23</v>
      </c>
      <c r="K163" t="s">
        <v>23</v>
      </c>
      <c r="L163" t="s">
        <v>23</v>
      </c>
      <c r="M163" t="s">
        <v>23</v>
      </c>
      <c r="N163" t="s">
        <v>23</v>
      </c>
      <c r="O163" t="s">
        <v>23</v>
      </c>
      <c r="P163" t="str">
        <f t="shared" ca="1" si="32"/>
        <v>{162, "Bloodstone Anklet with Ancient Markings", "Carved runes speak of an empire lost to time.", 76.6350869171827, 1, 2.54560921158, 9, "Valuable", null, null, null, null, null, null, null},</v>
      </c>
    </row>
    <row r="164" spans="1:16" x14ac:dyDescent="0.3">
      <c r="A164">
        <v>163</v>
      </c>
      <c r="B164" t="s">
        <v>340</v>
      </c>
      <c r="C164" t="s">
        <v>341</v>
      </c>
      <c r="D164" s="1">
        <f t="shared" ca="1" si="36"/>
        <v>91.878102370884775</v>
      </c>
      <c r="E164">
        <v>1</v>
      </c>
      <c r="F164" s="1">
        <f t="shared" ca="1" si="30"/>
        <v>3.5815291475346074</v>
      </c>
      <c r="G164">
        <v>9</v>
      </c>
      <c r="H164" t="s">
        <v>274</v>
      </c>
      <c r="I164" t="s">
        <v>23</v>
      </c>
      <c r="J164" t="s">
        <v>23</v>
      </c>
      <c r="K164" t="s">
        <v>23</v>
      </c>
      <c r="L164" t="s">
        <v>23</v>
      </c>
      <c r="M164" t="s">
        <v>23</v>
      </c>
      <c r="N164" t="s">
        <v>23</v>
      </c>
      <c r="O164" t="s">
        <v>23</v>
      </c>
      <c r="P164" t="str">
        <f t="shared" ca="1" si="32"/>
        <v>{163, "Platinum Hair Comb with Dragon Motif", "Engraved with twin dragons chasing their tails.", 91.8781023708848, 1, 3.58152914753461, 9, "Valuable", null, null, null, null, null, null, null},</v>
      </c>
    </row>
    <row r="165" spans="1:16" x14ac:dyDescent="0.3">
      <c r="A165">
        <v>164</v>
      </c>
      <c r="B165" t="s">
        <v>344</v>
      </c>
      <c r="C165" t="s">
        <v>345</v>
      </c>
      <c r="D165" s="1">
        <f t="shared" ca="1" si="36"/>
        <v>68.946402139876952</v>
      </c>
      <c r="E165">
        <v>1</v>
      </c>
      <c r="F165" s="1">
        <f t="shared" ca="1" si="30"/>
        <v>3.1270518512513901</v>
      </c>
      <c r="G165">
        <v>9</v>
      </c>
      <c r="H165" t="s">
        <v>274</v>
      </c>
      <c r="I165" t="s">
        <v>23</v>
      </c>
      <c r="J165" t="s">
        <v>23</v>
      </c>
      <c r="K165" t="s">
        <v>23</v>
      </c>
      <c r="L165" t="s">
        <v>23</v>
      </c>
      <c r="M165" t="s">
        <v>23</v>
      </c>
      <c r="N165" t="s">
        <v>23</v>
      </c>
      <c r="O165" t="s">
        <v>23</v>
      </c>
      <c r="P165" t="str">
        <f t="shared" ca="1" si="32"/>
        <v>{164, "Filigree Mask with Crystal Insets", "Fine silver mesh woven around gems that sparkle like stars.", 68.946402139877, 1, 3.12705185125139, 9, "Valuable", null, null, null, null, null, null, null},</v>
      </c>
    </row>
    <row r="166" spans="1:16" x14ac:dyDescent="0.3">
      <c r="A166">
        <v>165</v>
      </c>
      <c r="B166" t="s">
        <v>354</v>
      </c>
      <c r="C166" t="s">
        <v>339</v>
      </c>
      <c r="D166" s="1">
        <f t="shared" ca="1" si="36"/>
        <v>52.657174761974801</v>
      </c>
      <c r="E166">
        <v>1</v>
      </c>
      <c r="F166" s="1">
        <f t="shared" ca="1" si="30"/>
        <v>3.2488536884980155</v>
      </c>
      <c r="G166">
        <v>9</v>
      </c>
      <c r="H166" t="s">
        <v>274</v>
      </c>
      <c r="I166" t="s">
        <v>23</v>
      </c>
      <c r="J166" t="s">
        <v>23</v>
      </c>
      <c r="K166" t="s">
        <v>23</v>
      </c>
      <c r="L166" t="s">
        <v>23</v>
      </c>
      <c r="M166" t="s">
        <v>23</v>
      </c>
      <c r="N166" t="s">
        <v>23</v>
      </c>
      <c r="O166" t="s">
        <v>23</v>
      </c>
      <c r="P166" t="str">
        <f t="shared" ca="1" si="32"/>
        <v>{165, "Royal Signet Ring", "Marked with a crown and lion—no power, but much prestige.", 52.6571747619748, 1, 3.24885368849802, 9, "Valuable", null, null, null, null, null, null, null},</v>
      </c>
    </row>
    <row r="167" spans="1:16" x14ac:dyDescent="0.3">
      <c r="A167">
        <v>166</v>
      </c>
      <c r="B167" t="s">
        <v>337</v>
      </c>
      <c r="C167" t="s">
        <v>338</v>
      </c>
      <c r="D167" s="1">
        <f t="shared" ca="1" si="36"/>
        <v>92.639871550653325</v>
      </c>
      <c r="E167">
        <v>1</v>
      </c>
      <c r="F167" s="1">
        <f t="shared" ca="1" si="30"/>
        <v>3.64396915191492</v>
      </c>
      <c r="G167">
        <v>9</v>
      </c>
      <c r="H167" t="s">
        <v>274</v>
      </c>
      <c r="I167" t="s">
        <v>23</v>
      </c>
      <c r="J167" t="s">
        <v>23</v>
      </c>
      <c r="K167" t="s">
        <v>23</v>
      </c>
      <c r="L167" t="s">
        <v>23</v>
      </c>
      <c r="M167" t="s">
        <v>23</v>
      </c>
      <c r="N167" t="s">
        <v>23</v>
      </c>
      <c r="O167" t="s">
        <v>23</v>
      </c>
      <c r="P167" t="str">
        <f t="shared" ca="1" si="32"/>
        <v>{166, "Black Pearl Necklace", "Perfect round pearls, dark as midnight, strung on silk.", 92.6398715506533, 1, 3.64396915191492, 9, "Valuable", null, null, null, null, null, null, null},</v>
      </c>
    </row>
    <row r="168" spans="1:16" x14ac:dyDescent="0.3">
      <c r="A168">
        <v>167</v>
      </c>
      <c r="B168" t="s">
        <v>357</v>
      </c>
      <c r="C168" t="s">
        <v>361</v>
      </c>
      <c r="D168" s="1">
        <v>15</v>
      </c>
      <c r="E168">
        <v>1</v>
      </c>
      <c r="F168" s="1">
        <v>1</v>
      </c>
      <c r="G168">
        <v>1</v>
      </c>
      <c r="H168" t="s">
        <v>365</v>
      </c>
      <c r="I168" t="s">
        <v>23</v>
      </c>
      <c r="J168" t="s">
        <v>23</v>
      </c>
      <c r="K168" t="s">
        <v>23</v>
      </c>
      <c r="L168" t="s">
        <v>23</v>
      </c>
      <c r="M168" t="s">
        <v>23</v>
      </c>
      <c r="N168">
        <v>5</v>
      </c>
      <c r="O168" t="s">
        <v>366</v>
      </c>
      <c r="P168" t="str">
        <f t="shared" si="32"/>
        <v>{167, "Potion of Healing", "A small vial of red liquid", 15, 1, 1, 1, "Consumable", null, null, null, null, null, 5, ConsumableType.Health},</v>
      </c>
    </row>
    <row r="169" spans="1:16" x14ac:dyDescent="0.3">
      <c r="A169">
        <v>168</v>
      </c>
      <c r="B169" t="s">
        <v>358</v>
      </c>
      <c r="C169" t="s">
        <v>362</v>
      </c>
      <c r="D169" s="1">
        <v>40</v>
      </c>
      <c r="E169">
        <v>1</v>
      </c>
      <c r="F169" s="1">
        <v>2</v>
      </c>
      <c r="G169">
        <v>3</v>
      </c>
      <c r="H169" t="s">
        <v>365</v>
      </c>
      <c r="I169" t="s">
        <v>23</v>
      </c>
      <c r="J169" t="s">
        <v>23</v>
      </c>
      <c r="K169" t="s">
        <v>23</v>
      </c>
      <c r="L169" t="s">
        <v>23</v>
      </c>
      <c r="M169" t="s">
        <v>23</v>
      </c>
      <c r="N169">
        <v>15</v>
      </c>
      <c r="O169" t="s">
        <v>366</v>
      </c>
      <c r="P169" t="str">
        <f t="shared" si="32"/>
        <v>{168, "Potion of Greater Healing", "A medium vial of red liquid", 40, 1, 2, 3, "Consumable", null, null, null, null, null, 15, ConsumableType.Health},</v>
      </c>
    </row>
    <row r="170" spans="1:16" x14ac:dyDescent="0.3">
      <c r="A170">
        <v>169</v>
      </c>
      <c r="B170" t="s">
        <v>359</v>
      </c>
      <c r="C170" t="s">
        <v>363</v>
      </c>
      <c r="D170" s="1">
        <v>85</v>
      </c>
      <c r="E170">
        <v>1</v>
      </c>
      <c r="F170" s="1">
        <v>3</v>
      </c>
      <c r="G170">
        <v>5</v>
      </c>
      <c r="H170" t="s">
        <v>365</v>
      </c>
      <c r="I170" t="s">
        <v>23</v>
      </c>
      <c r="J170" t="s">
        <v>23</v>
      </c>
      <c r="K170" t="s">
        <v>23</v>
      </c>
      <c r="L170" t="s">
        <v>23</v>
      </c>
      <c r="M170" t="s">
        <v>23</v>
      </c>
      <c r="N170">
        <v>30</v>
      </c>
      <c r="O170" t="s">
        <v>366</v>
      </c>
      <c r="P170" t="str">
        <f t="shared" si="32"/>
        <v>{169, "Potion of Superior Healing", "A large vial of red liquid", 85, 1, 3, 5, "Consumable", null, null, null, null, null, 30, ConsumableType.Health},</v>
      </c>
    </row>
    <row r="171" spans="1:16" x14ac:dyDescent="0.3">
      <c r="A171">
        <v>170</v>
      </c>
      <c r="B171" t="s">
        <v>360</v>
      </c>
      <c r="C171" t="s">
        <v>364</v>
      </c>
      <c r="D171" s="1">
        <v>145</v>
      </c>
      <c r="E171">
        <v>1</v>
      </c>
      <c r="F171" s="1">
        <v>4</v>
      </c>
      <c r="G171">
        <v>7</v>
      </c>
      <c r="H171" t="s">
        <v>365</v>
      </c>
      <c r="I171" t="s">
        <v>23</v>
      </c>
      <c r="J171" t="s">
        <v>23</v>
      </c>
      <c r="K171" t="s">
        <v>23</v>
      </c>
      <c r="L171" t="s">
        <v>23</v>
      </c>
      <c r="M171" t="s">
        <v>23</v>
      </c>
      <c r="N171">
        <v>50</v>
      </c>
      <c r="O171" t="s">
        <v>366</v>
      </c>
      <c r="P171" t="str">
        <f t="shared" si="32"/>
        <v>{170, "Potion of Supreme Healing", "A small vial of red liquid with a gold topper.", 145, 1, 4, 7, "Consumable", null, null, null, null, null, 50, ConsumableType.Health},</v>
      </c>
    </row>
    <row r="172" spans="1:16" x14ac:dyDescent="0.3">
      <c r="A172">
        <v>171</v>
      </c>
      <c r="B172" t="s">
        <v>367</v>
      </c>
      <c r="C172" t="s">
        <v>371</v>
      </c>
      <c r="D172" s="1">
        <v>15</v>
      </c>
      <c r="E172">
        <v>1</v>
      </c>
      <c r="F172" s="1">
        <v>1</v>
      </c>
      <c r="G172">
        <v>1</v>
      </c>
      <c r="H172" t="s">
        <v>365</v>
      </c>
      <c r="I172" t="s">
        <v>23</v>
      </c>
      <c r="J172" t="s">
        <v>23</v>
      </c>
      <c r="K172" t="s">
        <v>23</v>
      </c>
      <c r="L172" t="s">
        <v>23</v>
      </c>
      <c r="M172" t="s">
        <v>23</v>
      </c>
      <c r="N172">
        <v>3</v>
      </c>
      <c r="O172" t="s">
        <v>375</v>
      </c>
      <c r="P172" t="str">
        <f t="shared" si="32"/>
        <v>{171, "Potion of Durability", "A small vial of blue liquid", 15, 1, 1, 1, "Consumable", null, null, null, null, null, 3, ConsumableType.Durability},</v>
      </c>
    </row>
    <row r="173" spans="1:16" x14ac:dyDescent="0.3">
      <c r="A173">
        <v>172</v>
      </c>
      <c r="B173" t="s">
        <v>368</v>
      </c>
      <c r="C173" t="s">
        <v>372</v>
      </c>
      <c r="D173" s="1">
        <v>35</v>
      </c>
      <c r="E173">
        <v>1</v>
      </c>
      <c r="F173" s="1">
        <v>2</v>
      </c>
      <c r="G173">
        <v>3</v>
      </c>
      <c r="H173" t="s">
        <v>365</v>
      </c>
      <c r="I173" t="s">
        <v>23</v>
      </c>
      <c r="J173" t="s">
        <v>23</v>
      </c>
      <c r="K173" t="s">
        <v>23</v>
      </c>
      <c r="L173" t="s">
        <v>23</v>
      </c>
      <c r="M173" t="s">
        <v>23</v>
      </c>
      <c r="N173">
        <v>6</v>
      </c>
      <c r="O173" t="s">
        <v>375</v>
      </c>
      <c r="P173" t="str">
        <f t="shared" si="32"/>
        <v>{172, "Potion of Greater Durability", "A medium vial of blue liquid", 35, 1, 2, 3, "Consumable", null, null, null, null, null, 6, ConsumableType.Durability},</v>
      </c>
    </row>
    <row r="174" spans="1:16" x14ac:dyDescent="0.3">
      <c r="A174">
        <v>173</v>
      </c>
      <c r="B174" t="s">
        <v>369</v>
      </c>
      <c r="C174" t="s">
        <v>373</v>
      </c>
      <c r="D174" s="1">
        <v>55</v>
      </c>
      <c r="E174">
        <v>1</v>
      </c>
      <c r="F174" s="1">
        <v>3</v>
      </c>
      <c r="G174">
        <v>5</v>
      </c>
      <c r="H174" t="s">
        <v>365</v>
      </c>
      <c r="I174" t="s">
        <v>23</v>
      </c>
      <c r="J174" t="s">
        <v>23</v>
      </c>
      <c r="K174" t="s">
        <v>23</v>
      </c>
      <c r="L174" t="s">
        <v>23</v>
      </c>
      <c r="M174" t="s">
        <v>23</v>
      </c>
      <c r="N174">
        <v>9</v>
      </c>
      <c r="O174" t="s">
        <v>375</v>
      </c>
      <c r="P174" t="str">
        <f t="shared" si="32"/>
        <v>{173, "Potion of Superior Durability", "A large vial of blue liquid", 55, 1, 3, 5, "Consumable", null, null, null, null, null, 9, ConsumableType.Durability},</v>
      </c>
    </row>
    <row r="175" spans="1:16" x14ac:dyDescent="0.3">
      <c r="A175">
        <v>174</v>
      </c>
      <c r="B175" t="s">
        <v>370</v>
      </c>
      <c r="C175" t="s">
        <v>374</v>
      </c>
      <c r="D175" s="1">
        <v>85</v>
      </c>
      <c r="E175">
        <v>1</v>
      </c>
      <c r="F175" s="1">
        <v>4</v>
      </c>
      <c r="G175">
        <v>7</v>
      </c>
      <c r="H175" t="s">
        <v>365</v>
      </c>
      <c r="I175" t="s">
        <v>23</v>
      </c>
      <c r="J175" t="s">
        <v>23</v>
      </c>
      <c r="K175" t="s">
        <v>23</v>
      </c>
      <c r="L175" t="s">
        <v>23</v>
      </c>
      <c r="M175" t="s">
        <v>23</v>
      </c>
      <c r="N175">
        <v>12</v>
      </c>
      <c r="O175" t="s">
        <v>375</v>
      </c>
      <c r="P175" t="str">
        <f t="shared" si="32"/>
        <v>{174, "Potion of Supreme Durability", "A small vial of blue liquid with a gold topper", 85, 1, 4, 7, "Consumable", null, null, null, null, null, 12, ConsumableType.Durability},</v>
      </c>
    </row>
    <row r="176" spans="1:16" x14ac:dyDescent="0.3">
      <c r="A176">
        <v>175</v>
      </c>
      <c r="B176" t="s">
        <v>377</v>
      </c>
      <c r="C176" t="s">
        <v>381</v>
      </c>
      <c r="D176" s="1">
        <v>15</v>
      </c>
      <c r="E176">
        <v>1</v>
      </c>
      <c r="F176" s="1">
        <v>1</v>
      </c>
      <c r="G176">
        <v>1</v>
      </c>
      <c r="H176" t="s">
        <v>365</v>
      </c>
      <c r="I176" t="s">
        <v>23</v>
      </c>
      <c r="J176" t="s">
        <v>23</v>
      </c>
      <c r="K176" t="s">
        <v>23</v>
      </c>
      <c r="L176" t="s">
        <v>23</v>
      </c>
      <c r="M176" t="s">
        <v>23</v>
      </c>
      <c r="N176">
        <v>3</v>
      </c>
      <c r="O176" t="s">
        <v>376</v>
      </c>
      <c r="P176" t="str">
        <f t="shared" si="32"/>
        <v>{175, "Potion of  Restoration", "A small vial of green liquid", 15, 1, 1, 1, "Consumable", null, null, null, null, null, 3, ConsumableType.Resource},</v>
      </c>
    </row>
    <row r="177" spans="1:16" x14ac:dyDescent="0.3">
      <c r="A177">
        <v>176</v>
      </c>
      <c r="B177" t="s">
        <v>378</v>
      </c>
      <c r="C177" t="s">
        <v>382</v>
      </c>
      <c r="D177" s="1">
        <v>35</v>
      </c>
      <c r="E177">
        <v>1</v>
      </c>
      <c r="F177" s="1">
        <v>2</v>
      </c>
      <c r="G177">
        <v>3</v>
      </c>
      <c r="H177" t="s">
        <v>365</v>
      </c>
      <c r="I177" t="s">
        <v>23</v>
      </c>
      <c r="J177" t="s">
        <v>23</v>
      </c>
      <c r="K177" t="s">
        <v>23</v>
      </c>
      <c r="L177" t="s">
        <v>23</v>
      </c>
      <c r="M177" t="s">
        <v>23</v>
      </c>
      <c r="N177">
        <v>6</v>
      </c>
      <c r="O177" t="s">
        <v>376</v>
      </c>
      <c r="P177" t="str">
        <f t="shared" si="32"/>
        <v>{176, "Potion of Greater Restoration", "A medium vial of green liquid", 35, 1, 2, 3, "Consumable", null, null, null, null, null, 6, ConsumableType.Resource},</v>
      </c>
    </row>
    <row r="178" spans="1:16" x14ac:dyDescent="0.3">
      <c r="A178">
        <v>177</v>
      </c>
      <c r="B178" t="s">
        <v>379</v>
      </c>
      <c r="C178" t="s">
        <v>383</v>
      </c>
      <c r="D178" s="1">
        <v>55</v>
      </c>
      <c r="E178">
        <v>1</v>
      </c>
      <c r="F178" s="1">
        <v>3</v>
      </c>
      <c r="G178">
        <v>5</v>
      </c>
      <c r="H178" t="s">
        <v>365</v>
      </c>
      <c r="I178" t="s">
        <v>23</v>
      </c>
      <c r="J178" t="s">
        <v>23</v>
      </c>
      <c r="K178" t="s">
        <v>23</v>
      </c>
      <c r="L178" t="s">
        <v>23</v>
      </c>
      <c r="M178" t="s">
        <v>23</v>
      </c>
      <c r="N178">
        <v>9</v>
      </c>
      <c r="O178" t="s">
        <v>376</v>
      </c>
      <c r="P178" t="str">
        <f t="shared" si="32"/>
        <v>{177, "Potion of Superior Restoration", "A large vial of green liquid", 55, 1, 3, 5, "Consumable", null, null, null, null, null, 9, ConsumableType.Resource},</v>
      </c>
    </row>
    <row r="179" spans="1:16" x14ac:dyDescent="0.3">
      <c r="A179">
        <v>178</v>
      </c>
      <c r="B179" t="s">
        <v>380</v>
      </c>
      <c r="C179" t="s">
        <v>384</v>
      </c>
      <c r="D179" s="1">
        <v>85</v>
      </c>
      <c r="E179">
        <v>1</v>
      </c>
      <c r="F179" s="1">
        <v>4</v>
      </c>
      <c r="G179">
        <v>7</v>
      </c>
      <c r="H179" t="s">
        <v>365</v>
      </c>
      <c r="I179" t="s">
        <v>23</v>
      </c>
      <c r="J179" t="s">
        <v>23</v>
      </c>
      <c r="K179" t="s">
        <v>23</v>
      </c>
      <c r="L179" t="s">
        <v>23</v>
      </c>
      <c r="M179" t="s">
        <v>23</v>
      </c>
      <c r="N179">
        <v>12</v>
      </c>
      <c r="O179" t="s">
        <v>376</v>
      </c>
      <c r="P179" t="str">
        <f t="shared" si="32"/>
        <v>{178, "Potion of Supreme Restoration", "A small vial of green liquid with a gold topper", 85, 1, 4, 7, "Consumable", null, null, null, null, null, 12, ConsumableType.Resource},</v>
      </c>
    </row>
    <row r="180" spans="1:16" x14ac:dyDescent="0.3">
      <c r="A180">
        <v>179</v>
      </c>
    </row>
    <row r="181" spans="1:16" x14ac:dyDescent="0.3">
      <c r="A181">
        <v>180</v>
      </c>
    </row>
    <row r="182" spans="1:16" x14ac:dyDescent="0.3">
      <c r="A182">
        <v>181</v>
      </c>
    </row>
    <row r="183" spans="1:16" x14ac:dyDescent="0.3">
      <c r="A183">
        <v>182</v>
      </c>
    </row>
    <row r="184" spans="1:16" x14ac:dyDescent="0.3">
      <c r="A184">
        <v>183</v>
      </c>
    </row>
    <row r="185" spans="1:16" x14ac:dyDescent="0.3">
      <c r="A185">
        <v>184</v>
      </c>
    </row>
    <row r="186" spans="1:16" x14ac:dyDescent="0.3">
      <c r="A186">
        <v>185</v>
      </c>
    </row>
    <row r="187" spans="1:16" x14ac:dyDescent="0.3">
      <c r="A187">
        <v>186</v>
      </c>
    </row>
    <row r="188" spans="1:16" x14ac:dyDescent="0.3">
      <c r="A188">
        <v>187</v>
      </c>
    </row>
    <row r="189" spans="1:16" x14ac:dyDescent="0.3">
      <c r="A189">
        <v>188</v>
      </c>
    </row>
    <row r="190" spans="1:16" x14ac:dyDescent="0.3">
      <c r="A190">
        <v>189</v>
      </c>
    </row>
    <row r="191" spans="1:16" x14ac:dyDescent="0.3">
      <c r="A191">
        <v>190</v>
      </c>
    </row>
    <row r="192" spans="1:16"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row r="331" spans="1:1" x14ac:dyDescent="0.3">
      <c r="A331">
        <v>330</v>
      </c>
    </row>
    <row r="332" spans="1:1" x14ac:dyDescent="0.3">
      <c r="A332">
        <v>331</v>
      </c>
    </row>
    <row r="333" spans="1:1" x14ac:dyDescent="0.3">
      <c r="A333">
        <v>332</v>
      </c>
    </row>
    <row r="334" spans="1:1" x14ac:dyDescent="0.3">
      <c r="A334">
        <v>333</v>
      </c>
    </row>
    <row r="335" spans="1:1" x14ac:dyDescent="0.3">
      <c r="A335">
        <v>334</v>
      </c>
    </row>
    <row r="336" spans="1:1" x14ac:dyDescent="0.3">
      <c r="A336">
        <v>335</v>
      </c>
    </row>
    <row r="337" spans="1:1" x14ac:dyDescent="0.3">
      <c r="A337">
        <v>336</v>
      </c>
    </row>
    <row r="338" spans="1:1" x14ac:dyDescent="0.3">
      <c r="A338">
        <v>337</v>
      </c>
    </row>
    <row r="339" spans="1:1" x14ac:dyDescent="0.3">
      <c r="A339">
        <v>338</v>
      </c>
    </row>
    <row r="340" spans="1:1" x14ac:dyDescent="0.3">
      <c r="A340">
        <v>339</v>
      </c>
    </row>
    <row r="341" spans="1:1" x14ac:dyDescent="0.3">
      <c r="A341">
        <v>340</v>
      </c>
    </row>
    <row r="342" spans="1:1" x14ac:dyDescent="0.3">
      <c r="A342">
        <v>341</v>
      </c>
    </row>
    <row r="343" spans="1:1" x14ac:dyDescent="0.3">
      <c r="A343">
        <v>342</v>
      </c>
    </row>
    <row r="344" spans="1:1" x14ac:dyDescent="0.3">
      <c r="A344">
        <v>343</v>
      </c>
    </row>
    <row r="345" spans="1:1" x14ac:dyDescent="0.3">
      <c r="A345">
        <v>344</v>
      </c>
    </row>
    <row r="346" spans="1:1" x14ac:dyDescent="0.3">
      <c r="A346">
        <v>345</v>
      </c>
    </row>
    <row r="347" spans="1:1" x14ac:dyDescent="0.3">
      <c r="A347">
        <v>346</v>
      </c>
    </row>
    <row r="348" spans="1:1" x14ac:dyDescent="0.3">
      <c r="A348">
        <v>347</v>
      </c>
    </row>
    <row r="349" spans="1:1" x14ac:dyDescent="0.3">
      <c r="A349">
        <v>348</v>
      </c>
    </row>
    <row r="350" spans="1:1" x14ac:dyDescent="0.3">
      <c r="A350">
        <v>349</v>
      </c>
    </row>
    <row r="351" spans="1:1" x14ac:dyDescent="0.3">
      <c r="A351">
        <v>350</v>
      </c>
    </row>
    <row r="352" spans="1:1" x14ac:dyDescent="0.3">
      <c r="A352">
        <v>351</v>
      </c>
    </row>
    <row r="353" spans="1:1" x14ac:dyDescent="0.3">
      <c r="A353">
        <v>352</v>
      </c>
    </row>
    <row r="354" spans="1:1" x14ac:dyDescent="0.3">
      <c r="A354">
        <v>353</v>
      </c>
    </row>
    <row r="355" spans="1:1" x14ac:dyDescent="0.3">
      <c r="A355">
        <v>354</v>
      </c>
    </row>
    <row r="356" spans="1:1" x14ac:dyDescent="0.3">
      <c r="A356">
        <v>355</v>
      </c>
    </row>
    <row r="357" spans="1:1" x14ac:dyDescent="0.3">
      <c r="A357">
        <v>356</v>
      </c>
    </row>
    <row r="358" spans="1:1" x14ac:dyDescent="0.3">
      <c r="A358">
        <v>357</v>
      </c>
    </row>
    <row r="359" spans="1:1" x14ac:dyDescent="0.3">
      <c r="A359">
        <v>358</v>
      </c>
    </row>
    <row r="360" spans="1:1" x14ac:dyDescent="0.3">
      <c r="A360">
        <v>359</v>
      </c>
    </row>
    <row r="361" spans="1:1" x14ac:dyDescent="0.3">
      <c r="A361">
        <v>360</v>
      </c>
    </row>
    <row r="362" spans="1:1" x14ac:dyDescent="0.3">
      <c r="A362">
        <v>361</v>
      </c>
    </row>
    <row r="363" spans="1:1" x14ac:dyDescent="0.3">
      <c r="A363">
        <v>362</v>
      </c>
    </row>
    <row r="364" spans="1:1" x14ac:dyDescent="0.3">
      <c r="A364">
        <v>363</v>
      </c>
    </row>
    <row r="365" spans="1:1" x14ac:dyDescent="0.3">
      <c r="A365">
        <v>364</v>
      </c>
    </row>
    <row r="366" spans="1:1" x14ac:dyDescent="0.3">
      <c r="A366">
        <v>365</v>
      </c>
    </row>
    <row r="367" spans="1:1" x14ac:dyDescent="0.3">
      <c r="A367">
        <v>366</v>
      </c>
    </row>
    <row r="368" spans="1:1" x14ac:dyDescent="0.3">
      <c r="A368">
        <v>367</v>
      </c>
    </row>
    <row r="369" spans="1:1" x14ac:dyDescent="0.3">
      <c r="A369">
        <v>368</v>
      </c>
    </row>
    <row r="370" spans="1:1" x14ac:dyDescent="0.3">
      <c r="A370">
        <v>369</v>
      </c>
    </row>
    <row r="371" spans="1:1" x14ac:dyDescent="0.3">
      <c r="A371">
        <v>370</v>
      </c>
    </row>
    <row r="372" spans="1:1" x14ac:dyDescent="0.3">
      <c r="A372">
        <v>371</v>
      </c>
    </row>
    <row r="373" spans="1:1" x14ac:dyDescent="0.3">
      <c r="A373">
        <v>372</v>
      </c>
    </row>
    <row r="374" spans="1:1" x14ac:dyDescent="0.3">
      <c r="A374">
        <v>373</v>
      </c>
    </row>
    <row r="375" spans="1:1" x14ac:dyDescent="0.3">
      <c r="A375">
        <v>374</v>
      </c>
    </row>
    <row r="376" spans="1:1" x14ac:dyDescent="0.3">
      <c r="A376">
        <v>375</v>
      </c>
    </row>
    <row r="377" spans="1:1" x14ac:dyDescent="0.3">
      <c r="A377">
        <v>376</v>
      </c>
    </row>
    <row r="378" spans="1:1" x14ac:dyDescent="0.3">
      <c r="A378">
        <v>377</v>
      </c>
    </row>
    <row r="379" spans="1:1" x14ac:dyDescent="0.3">
      <c r="A379">
        <v>378</v>
      </c>
    </row>
    <row r="380" spans="1:1" x14ac:dyDescent="0.3">
      <c r="A380">
        <v>379</v>
      </c>
    </row>
    <row r="381" spans="1:1" x14ac:dyDescent="0.3">
      <c r="A381">
        <v>380</v>
      </c>
    </row>
    <row r="382" spans="1:1" x14ac:dyDescent="0.3">
      <c r="A382">
        <v>381</v>
      </c>
    </row>
    <row r="383" spans="1:1" x14ac:dyDescent="0.3">
      <c r="A383">
        <v>382</v>
      </c>
    </row>
    <row r="384" spans="1:1" x14ac:dyDescent="0.3">
      <c r="A384">
        <v>383</v>
      </c>
    </row>
    <row r="385" spans="1:1" x14ac:dyDescent="0.3">
      <c r="A385">
        <v>384</v>
      </c>
    </row>
    <row r="386" spans="1:1" x14ac:dyDescent="0.3">
      <c r="A386">
        <v>385</v>
      </c>
    </row>
    <row r="387" spans="1:1" x14ac:dyDescent="0.3">
      <c r="A387">
        <v>386</v>
      </c>
    </row>
    <row r="388" spans="1:1" x14ac:dyDescent="0.3">
      <c r="A388">
        <v>387</v>
      </c>
    </row>
    <row r="389" spans="1:1" x14ac:dyDescent="0.3">
      <c r="A389">
        <v>388</v>
      </c>
    </row>
    <row r="390" spans="1:1" x14ac:dyDescent="0.3">
      <c r="A390">
        <v>389</v>
      </c>
    </row>
    <row r="391" spans="1:1" x14ac:dyDescent="0.3">
      <c r="A391">
        <v>390</v>
      </c>
    </row>
    <row r="392" spans="1:1" x14ac:dyDescent="0.3">
      <c r="A392">
        <v>391</v>
      </c>
    </row>
    <row r="393" spans="1:1" x14ac:dyDescent="0.3">
      <c r="A393">
        <v>392</v>
      </c>
    </row>
    <row r="394" spans="1:1" x14ac:dyDescent="0.3">
      <c r="A394">
        <v>393</v>
      </c>
    </row>
    <row r="395" spans="1:1" x14ac:dyDescent="0.3">
      <c r="A395">
        <v>394</v>
      </c>
    </row>
    <row r="396" spans="1:1" x14ac:dyDescent="0.3">
      <c r="A396">
        <v>395</v>
      </c>
    </row>
    <row r="397" spans="1:1" x14ac:dyDescent="0.3">
      <c r="A397">
        <v>396</v>
      </c>
    </row>
    <row r="398" spans="1:1" x14ac:dyDescent="0.3">
      <c r="A398">
        <v>397</v>
      </c>
    </row>
    <row r="399" spans="1:1" x14ac:dyDescent="0.3">
      <c r="A399">
        <v>398</v>
      </c>
    </row>
    <row r="400" spans="1:1" x14ac:dyDescent="0.3">
      <c r="A400">
        <v>399</v>
      </c>
    </row>
    <row r="401" spans="1:1" x14ac:dyDescent="0.3">
      <c r="A401">
        <v>400</v>
      </c>
    </row>
    <row r="402" spans="1:1" x14ac:dyDescent="0.3">
      <c r="A402">
        <v>401</v>
      </c>
    </row>
    <row r="403" spans="1:1" x14ac:dyDescent="0.3">
      <c r="A403">
        <v>402</v>
      </c>
    </row>
    <row r="404" spans="1:1" x14ac:dyDescent="0.3">
      <c r="A404">
        <v>403</v>
      </c>
    </row>
    <row r="405" spans="1:1" x14ac:dyDescent="0.3">
      <c r="A405">
        <v>404</v>
      </c>
    </row>
    <row r="406" spans="1:1" x14ac:dyDescent="0.3">
      <c r="A406">
        <v>405</v>
      </c>
    </row>
    <row r="407" spans="1:1" x14ac:dyDescent="0.3">
      <c r="A407">
        <v>406</v>
      </c>
    </row>
    <row r="408" spans="1:1" x14ac:dyDescent="0.3">
      <c r="A408">
        <v>407</v>
      </c>
    </row>
    <row r="409" spans="1:1" x14ac:dyDescent="0.3">
      <c r="A409">
        <v>408</v>
      </c>
    </row>
    <row r="410" spans="1:1" x14ac:dyDescent="0.3">
      <c r="A410">
        <v>409</v>
      </c>
    </row>
    <row r="411" spans="1:1" x14ac:dyDescent="0.3">
      <c r="A411">
        <v>410</v>
      </c>
    </row>
    <row r="412" spans="1:1" x14ac:dyDescent="0.3">
      <c r="A412">
        <v>411</v>
      </c>
    </row>
    <row r="413" spans="1:1" x14ac:dyDescent="0.3">
      <c r="A413">
        <v>412</v>
      </c>
    </row>
    <row r="414" spans="1:1" x14ac:dyDescent="0.3">
      <c r="A414">
        <v>413</v>
      </c>
    </row>
    <row r="415" spans="1:1" x14ac:dyDescent="0.3">
      <c r="A415">
        <v>414</v>
      </c>
    </row>
    <row r="416" spans="1:1" x14ac:dyDescent="0.3">
      <c r="A416">
        <v>415</v>
      </c>
    </row>
    <row r="417" spans="1:1" x14ac:dyDescent="0.3">
      <c r="A417">
        <v>416</v>
      </c>
    </row>
    <row r="418" spans="1:1" x14ac:dyDescent="0.3">
      <c r="A418">
        <v>417</v>
      </c>
    </row>
    <row r="419" spans="1:1" x14ac:dyDescent="0.3">
      <c r="A419">
        <v>418</v>
      </c>
    </row>
    <row r="420" spans="1:1" x14ac:dyDescent="0.3">
      <c r="A420">
        <v>419</v>
      </c>
    </row>
    <row r="421" spans="1:1" x14ac:dyDescent="0.3">
      <c r="A421">
        <v>420</v>
      </c>
    </row>
    <row r="422" spans="1:1" x14ac:dyDescent="0.3">
      <c r="A422">
        <v>421</v>
      </c>
    </row>
    <row r="423" spans="1:1" x14ac:dyDescent="0.3">
      <c r="A423">
        <v>422</v>
      </c>
    </row>
    <row r="424" spans="1:1" x14ac:dyDescent="0.3">
      <c r="A424">
        <v>423</v>
      </c>
    </row>
    <row r="425" spans="1:1" x14ac:dyDescent="0.3">
      <c r="A425">
        <v>424</v>
      </c>
    </row>
    <row r="426" spans="1:1" x14ac:dyDescent="0.3">
      <c r="A426">
        <v>425</v>
      </c>
    </row>
    <row r="427" spans="1:1" x14ac:dyDescent="0.3">
      <c r="A427">
        <v>426</v>
      </c>
    </row>
    <row r="428" spans="1:1" x14ac:dyDescent="0.3">
      <c r="A428">
        <v>427</v>
      </c>
    </row>
    <row r="429" spans="1:1" x14ac:dyDescent="0.3">
      <c r="A429">
        <v>428</v>
      </c>
    </row>
    <row r="430" spans="1:1" x14ac:dyDescent="0.3">
      <c r="A430">
        <v>429</v>
      </c>
    </row>
    <row r="431" spans="1:1" x14ac:dyDescent="0.3">
      <c r="A431">
        <v>430</v>
      </c>
    </row>
    <row r="432" spans="1:1" x14ac:dyDescent="0.3">
      <c r="A432">
        <v>431</v>
      </c>
    </row>
    <row r="433" spans="1:1" x14ac:dyDescent="0.3">
      <c r="A433">
        <v>432</v>
      </c>
    </row>
    <row r="434" spans="1:1" x14ac:dyDescent="0.3">
      <c r="A434">
        <v>433</v>
      </c>
    </row>
    <row r="435" spans="1:1" x14ac:dyDescent="0.3">
      <c r="A435">
        <v>434</v>
      </c>
    </row>
    <row r="436" spans="1:1" x14ac:dyDescent="0.3">
      <c r="A436">
        <v>435</v>
      </c>
    </row>
    <row r="437" spans="1:1" x14ac:dyDescent="0.3">
      <c r="A437">
        <v>436</v>
      </c>
    </row>
    <row r="438" spans="1:1" x14ac:dyDescent="0.3">
      <c r="A438">
        <v>437</v>
      </c>
    </row>
    <row r="439" spans="1:1" x14ac:dyDescent="0.3">
      <c r="A439">
        <v>438</v>
      </c>
    </row>
    <row r="440" spans="1:1" x14ac:dyDescent="0.3">
      <c r="A440">
        <v>439</v>
      </c>
    </row>
    <row r="441" spans="1:1" x14ac:dyDescent="0.3">
      <c r="A441">
        <v>440</v>
      </c>
    </row>
    <row r="442" spans="1:1" x14ac:dyDescent="0.3">
      <c r="A442">
        <v>441</v>
      </c>
    </row>
    <row r="443" spans="1:1" x14ac:dyDescent="0.3">
      <c r="A443">
        <v>442</v>
      </c>
    </row>
    <row r="444" spans="1:1" x14ac:dyDescent="0.3">
      <c r="A444">
        <v>443</v>
      </c>
    </row>
    <row r="445" spans="1:1" x14ac:dyDescent="0.3">
      <c r="A445">
        <v>444</v>
      </c>
    </row>
    <row r="446" spans="1:1" x14ac:dyDescent="0.3">
      <c r="A446">
        <v>445</v>
      </c>
    </row>
    <row r="447" spans="1:1" x14ac:dyDescent="0.3">
      <c r="A447">
        <v>446</v>
      </c>
    </row>
    <row r="448" spans="1:1" x14ac:dyDescent="0.3">
      <c r="A448">
        <v>447</v>
      </c>
    </row>
    <row r="449" spans="1:1" x14ac:dyDescent="0.3">
      <c r="A449">
        <v>448</v>
      </c>
    </row>
    <row r="450" spans="1:1" x14ac:dyDescent="0.3">
      <c r="A450">
        <v>449</v>
      </c>
    </row>
    <row r="451" spans="1:1" x14ac:dyDescent="0.3">
      <c r="A451">
        <v>450</v>
      </c>
    </row>
    <row r="452" spans="1:1" x14ac:dyDescent="0.3">
      <c r="A452">
        <v>451</v>
      </c>
    </row>
    <row r="453" spans="1:1" x14ac:dyDescent="0.3">
      <c r="A453">
        <v>452</v>
      </c>
    </row>
    <row r="454" spans="1:1" x14ac:dyDescent="0.3">
      <c r="A454">
        <v>453</v>
      </c>
    </row>
    <row r="455" spans="1:1" x14ac:dyDescent="0.3">
      <c r="A455">
        <v>454</v>
      </c>
    </row>
    <row r="456" spans="1:1" x14ac:dyDescent="0.3">
      <c r="A456">
        <v>455</v>
      </c>
    </row>
    <row r="457" spans="1:1" x14ac:dyDescent="0.3">
      <c r="A457">
        <v>456</v>
      </c>
    </row>
    <row r="458" spans="1:1" x14ac:dyDescent="0.3">
      <c r="A458">
        <v>457</v>
      </c>
    </row>
    <row r="459" spans="1:1" x14ac:dyDescent="0.3">
      <c r="A459">
        <v>458</v>
      </c>
    </row>
    <row r="460" spans="1:1" x14ac:dyDescent="0.3">
      <c r="A460">
        <v>459</v>
      </c>
    </row>
    <row r="461" spans="1:1" x14ac:dyDescent="0.3">
      <c r="A461">
        <v>460</v>
      </c>
    </row>
    <row r="462" spans="1:1" x14ac:dyDescent="0.3">
      <c r="A462">
        <v>461</v>
      </c>
    </row>
    <row r="463" spans="1:1" x14ac:dyDescent="0.3">
      <c r="A463">
        <v>462</v>
      </c>
    </row>
    <row r="464" spans="1:1" x14ac:dyDescent="0.3">
      <c r="A464">
        <v>463</v>
      </c>
    </row>
    <row r="465" spans="1:1" x14ac:dyDescent="0.3">
      <c r="A465">
        <v>464</v>
      </c>
    </row>
    <row r="466" spans="1:1" x14ac:dyDescent="0.3">
      <c r="A466">
        <v>465</v>
      </c>
    </row>
    <row r="467" spans="1:1" x14ac:dyDescent="0.3">
      <c r="A467">
        <v>466</v>
      </c>
    </row>
    <row r="468" spans="1:1" x14ac:dyDescent="0.3">
      <c r="A468">
        <v>467</v>
      </c>
    </row>
    <row r="469" spans="1:1" x14ac:dyDescent="0.3">
      <c r="A469">
        <v>468</v>
      </c>
    </row>
    <row r="470" spans="1:1" x14ac:dyDescent="0.3">
      <c r="A470">
        <v>469</v>
      </c>
    </row>
    <row r="471" spans="1:1" x14ac:dyDescent="0.3">
      <c r="A471">
        <v>470</v>
      </c>
    </row>
    <row r="472" spans="1:1" x14ac:dyDescent="0.3">
      <c r="A472">
        <v>471</v>
      </c>
    </row>
    <row r="473" spans="1:1" x14ac:dyDescent="0.3">
      <c r="A473">
        <v>472</v>
      </c>
    </row>
    <row r="474" spans="1:1" x14ac:dyDescent="0.3">
      <c r="A474">
        <v>473</v>
      </c>
    </row>
    <row r="475" spans="1:1" x14ac:dyDescent="0.3">
      <c r="A475">
        <v>474</v>
      </c>
    </row>
    <row r="476" spans="1:1" x14ac:dyDescent="0.3">
      <c r="A476">
        <v>475</v>
      </c>
    </row>
    <row r="477" spans="1:1" x14ac:dyDescent="0.3">
      <c r="A477">
        <v>476</v>
      </c>
    </row>
    <row r="478" spans="1:1" x14ac:dyDescent="0.3">
      <c r="A478">
        <v>477</v>
      </c>
    </row>
    <row r="479" spans="1:1" x14ac:dyDescent="0.3">
      <c r="A479">
        <v>478</v>
      </c>
    </row>
    <row r="480" spans="1:1" x14ac:dyDescent="0.3">
      <c r="A480">
        <v>479</v>
      </c>
    </row>
    <row r="481" spans="1:1" x14ac:dyDescent="0.3">
      <c r="A481">
        <v>480</v>
      </c>
    </row>
    <row r="482" spans="1:1" x14ac:dyDescent="0.3">
      <c r="A482">
        <v>481</v>
      </c>
    </row>
    <row r="483" spans="1:1" x14ac:dyDescent="0.3">
      <c r="A483">
        <v>482</v>
      </c>
    </row>
    <row r="484" spans="1:1" x14ac:dyDescent="0.3">
      <c r="A484">
        <v>483</v>
      </c>
    </row>
    <row r="485" spans="1:1" x14ac:dyDescent="0.3">
      <c r="A485">
        <v>484</v>
      </c>
    </row>
    <row r="486" spans="1:1" x14ac:dyDescent="0.3">
      <c r="A486">
        <v>485</v>
      </c>
    </row>
    <row r="487" spans="1:1" x14ac:dyDescent="0.3">
      <c r="A487">
        <v>486</v>
      </c>
    </row>
    <row r="488" spans="1:1" x14ac:dyDescent="0.3">
      <c r="A488">
        <v>487</v>
      </c>
    </row>
    <row r="489" spans="1:1" x14ac:dyDescent="0.3">
      <c r="A489">
        <v>488</v>
      </c>
    </row>
    <row r="490" spans="1:1" x14ac:dyDescent="0.3">
      <c r="A490">
        <v>489</v>
      </c>
    </row>
    <row r="491" spans="1:1" x14ac:dyDescent="0.3">
      <c r="A491">
        <v>490</v>
      </c>
    </row>
    <row r="492" spans="1:1" x14ac:dyDescent="0.3">
      <c r="A492">
        <v>491</v>
      </c>
    </row>
    <row r="493" spans="1:1" x14ac:dyDescent="0.3">
      <c r="A493">
        <v>492</v>
      </c>
    </row>
    <row r="494" spans="1:1" x14ac:dyDescent="0.3">
      <c r="A494">
        <v>493</v>
      </c>
    </row>
    <row r="495" spans="1:1" x14ac:dyDescent="0.3">
      <c r="A495">
        <v>494</v>
      </c>
    </row>
    <row r="496" spans="1:1" x14ac:dyDescent="0.3">
      <c r="A496">
        <v>495</v>
      </c>
    </row>
    <row r="497" spans="1:1" x14ac:dyDescent="0.3">
      <c r="A497">
        <v>496</v>
      </c>
    </row>
    <row r="498" spans="1:1" x14ac:dyDescent="0.3">
      <c r="A498">
        <v>497</v>
      </c>
    </row>
    <row r="499" spans="1:1" x14ac:dyDescent="0.3">
      <c r="A499">
        <v>498</v>
      </c>
    </row>
    <row r="500" spans="1:1" x14ac:dyDescent="0.3">
      <c r="A500">
        <v>499</v>
      </c>
    </row>
    <row r="501" spans="1:1" x14ac:dyDescent="0.3">
      <c r="A501">
        <v>500</v>
      </c>
    </row>
    <row r="502" spans="1:1" x14ac:dyDescent="0.3">
      <c r="A502">
        <v>501</v>
      </c>
    </row>
    <row r="503" spans="1:1" x14ac:dyDescent="0.3">
      <c r="A503">
        <v>502</v>
      </c>
    </row>
    <row r="504" spans="1:1" x14ac:dyDescent="0.3">
      <c r="A504">
        <v>503</v>
      </c>
    </row>
    <row r="505" spans="1:1" x14ac:dyDescent="0.3">
      <c r="A505">
        <v>504</v>
      </c>
    </row>
    <row r="506" spans="1:1" x14ac:dyDescent="0.3">
      <c r="A506">
        <v>505</v>
      </c>
    </row>
    <row r="507" spans="1:1" x14ac:dyDescent="0.3">
      <c r="A507">
        <v>506</v>
      </c>
    </row>
    <row r="508" spans="1:1" x14ac:dyDescent="0.3">
      <c r="A508">
        <v>507</v>
      </c>
    </row>
    <row r="509" spans="1:1" x14ac:dyDescent="0.3">
      <c r="A509">
        <v>508</v>
      </c>
    </row>
    <row r="510" spans="1:1" x14ac:dyDescent="0.3">
      <c r="A510">
        <v>509</v>
      </c>
    </row>
    <row r="511" spans="1:1" x14ac:dyDescent="0.3">
      <c r="A511">
        <v>510</v>
      </c>
    </row>
    <row r="512" spans="1:1" x14ac:dyDescent="0.3">
      <c r="A512">
        <v>511</v>
      </c>
    </row>
    <row r="513" spans="1:1" x14ac:dyDescent="0.3">
      <c r="A513">
        <v>512</v>
      </c>
    </row>
    <row r="514" spans="1:1" x14ac:dyDescent="0.3">
      <c r="A514">
        <v>513</v>
      </c>
    </row>
    <row r="515" spans="1:1" x14ac:dyDescent="0.3">
      <c r="A515">
        <v>514</v>
      </c>
    </row>
    <row r="516" spans="1:1" x14ac:dyDescent="0.3">
      <c r="A516">
        <v>515</v>
      </c>
    </row>
    <row r="517" spans="1:1" x14ac:dyDescent="0.3">
      <c r="A517">
        <v>516</v>
      </c>
    </row>
    <row r="518" spans="1:1" x14ac:dyDescent="0.3">
      <c r="A518">
        <v>517</v>
      </c>
    </row>
    <row r="519" spans="1:1" x14ac:dyDescent="0.3">
      <c r="A519">
        <v>518</v>
      </c>
    </row>
    <row r="520" spans="1:1" x14ac:dyDescent="0.3">
      <c r="A520">
        <v>519</v>
      </c>
    </row>
  </sheetData>
  <autoFilter ref="A1:O1" xr:uid="{654C8E2F-93EA-487A-A80F-A05B306F4F13}"/>
  <sortState xmlns:xlrd2="http://schemas.microsoft.com/office/spreadsheetml/2017/richdata2" ref="B158:C185">
    <sortCondition ref="C185"/>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9197-BC98-4E69-BD31-C11C269F9369}">
  <dimension ref="A1:P330"/>
  <sheetViews>
    <sheetView zoomScale="70" zoomScaleNormal="70" workbookViewId="0">
      <selection activeCell="I336" sqref="I336"/>
    </sheetView>
  </sheetViews>
  <sheetFormatPr defaultRowHeight="14.4" x14ac:dyDescent="0.3"/>
  <cols>
    <col min="1" max="1" width="4.44140625" bestFit="1" customWidth="1"/>
    <col min="2" max="2" width="10.88671875" bestFit="1" customWidth="1"/>
    <col min="3" max="3" width="19.77734375" customWidth="1"/>
    <col min="4" max="4" width="62.44140625" bestFit="1" customWidth="1"/>
    <col min="5" max="5" width="12.6640625" bestFit="1" customWidth="1"/>
    <col min="6" max="6" width="5" bestFit="1" customWidth="1"/>
    <col min="7" max="7" width="6.33203125" bestFit="1" customWidth="1"/>
    <col min="8" max="8" width="9.77734375" bestFit="1" customWidth="1"/>
    <col min="9" max="9" width="23.33203125" bestFit="1" customWidth="1"/>
    <col min="10" max="10" width="9.33203125" bestFit="1" customWidth="1"/>
    <col min="11" max="11" width="19.6640625" bestFit="1" customWidth="1"/>
    <col min="12" max="12" width="18.33203125" bestFit="1" customWidth="1"/>
    <col min="13" max="13" width="8.33203125" bestFit="1" customWidth="1"/>
    <col min="14" max="14" width="17.88671875" bestFit="1" customWidth="1"/>
    <col min="15" max="15" width="23.77734375" bestFit="1" customWidth="1"/>
  </cols>
  <sheetData>
    <row r="1" spans="1:16" x14ac:dyDescent="0.3">
      <c r="A1" t="s">
        <v>0</v>
      </c>
      <c r="B1" t="s">
        <v>398</v>
      </c>
      <c r="C1" t="s">
        <v>1</v>
      </c>
      <c r="D1" t="s">
        <v>2</v>
      </c>
      <c r="E1" t="s">
        <v>6</v>
      </c>
      <c r="F1" t="s">
        <v>385</v>
      </c>
      <c r="G1" t="s">
        <v>355</v>
      </c>
      <c r="H1" t="s">
        <v>386</v>
      </c>
      <c r="I1" t="s">
        <v>387</v>
      </c>
      <c r="J1" t="s">
        <v>388</v>
      </c>
      <c r="K1" t="s">
        <v>389</v>
      </c>
      <c r="L1" t="s">
        <v>9</v>
      </c>
      <c r="M1" t="s">
        <v>390</v>
      </c>
      <c r="N1" t="s">
        <v>391</v>
      </c>
      <c r="O1" t="s">
        <v>392</v>
      </c>
      <c r="P1" t="str">
        <f>_xlfn.TEXTJOIN(", ", TRUE,
    CHAR(34)&amp;A1&amp;CHAR(34),
    CHAR(34)&amp;B1&amp;CHAR(34),
    CHAR(34)&amp;C1&amp;CHAR(34),
    CHAR(34)&amp;D1&amp;CHAR(34),
    CHAR(34)&amp;E1&amp;CHAR(34),
    CHAR(34)&amp;F1&amp;CHAR(34),
    CHAR(34)&amp;G1&amp;CHAR(34),
    CHAR(34)&amp;H1&amp;CHAR(34),
    CHAR(34)&amp;I1&amp;CHAR(34),
    CHAR(34)&amp;J1&amp;CHAR(34),
    CHAR(34)&amp;K1&amp;CHAR(34),
    CHAR(34)&amp;L1&amp;CHAR(34),
    CHAR(34)&amp;M1&amp;CHAR(34),
    CHAR(34)&amp;N1&amp;CHAR(34),
    CHAR(34)&amp;O1&amp;CHAR(34)
)</f>
        <v>"Id", "ArchetypeId", "Name", "Description", "RequiredLevel", "Cost", "Power", "Cooldown", "TargetType", "SkillType", "SkillCategory", "DamageType", "Duration", "StatAffected", "SupportEffectType"</v>
      </c>
    </row>
    <row r="2" spans="1:16" x14ac:dyDescent="0.3">
      <c r="A2">
        <v>1</v>
      </c>
      <c r="B2">
        <v>1</v>
      </c>
      <c r="C2" t="s">
        <v>393</v>
      </c>
      <c r="D2" t="s">
        <v>394</v>
      </c>
      <c r="E2">
        <v>1</v>
      </c>
      <c r="F2">
        <v>2</v>
      </c>
      <c r="G2">
        <v>7</v>
      </c>
      <c r="H2">
        <v>0</v>
      </c>
      <c r="I2" t="s">
        <v>395</v>
      </c>
      <c r="J2" t="s">
        <v>411</v>
      </c>
      <c r="K2" t="s">
        <v>422</v>
      </c>
      <c r="L2" t="s">
        <v>24</v>
      </c>
      <c r="M2" t="s">
        <v>23</v>
      </c>
      <c r="N2" t="s">
        <v>23</v>
      </c>
      <c r="O2" t="s">
        <v>23</v>
      </c>
      <c r="P2" t="str">
        <f>_xlfn.TEXTJOIN(", ", TRUE,
    A2,
    B2,
    CHAR(34)&amp;C2&amp;CHAR(34),
    CHAR(34)&amp;D2&amp;CHAR(34),
    E2,
    F2,
    G2,
    H2,
    I2,
    J2,
    K2,
    L2,
    M2,
    N2,
    O2
)</f>
        <v>1, 1, "Power Slash", "A heavy swing aimed at breaking defenses.", 1, 2, 7, 0, TargetType.SingleEnemy, "Martial", SkillCategory.Basic, DamageType.Martial, null, null, null</v>
      </c>
    </row>
    <row r="3" spans="1:16" x14ac:dyDescent="0.3">
      <c r="A3">
        <v>2</v>
      </c>
      <c r="B3">
        <v>1</v>
      </c>
      <c r="C3" t="s">
        <v>396</v>
      </c>
      <c r="D3" t="s">
        <v>397</v>
      </c>
      <c r="E3">
        <v>2</v>
      </c>
      <c r="F3">
        <v>3</v>
      </c>
      <c r="G3">
        <v>9</v>
      </c>
      <c r="H3">
        <v>2</v>
      </c>
      <c r="I3" t="s">
        <v>395</v>
      </c>
      <c r="J3" t="s">
        <v>411</v>
      </c>
      <c r="K3" t="s">
        <v>422</v>
      </c>
      <c r="L3" t="s">
        <v>24</v>
      </c>
      <c r="M3" t="s">
        <v>23</v>
      </c>
      <c r="N3" t="s">
        <v>23</v>
      </c>
      <c r="O3" t="s">
        <v>23</v>
      </c>
      <c r="P3" t="str">
        <f t="shared" ref="P3:P66" si="0">_xlfn.TEXTJOIN(", ", TRUE,
    A3,
    B3,
    CHAR(34)&amp;C3&amp;CHAR(34),
    CHAR(34)&amp;D3&amp;CHAR(34),
    E3,
    F3,
    G3,
    H3,
    I3,
    J3,
    K3,
    L3,
    M3,
    N3,
    O3
)</f>
        <v>2, 1, "Staggering Blow", "A powerful hit that leaves enemies reeling.", 2, 3, 9, 2, TargetType.SingleEnemy, "Martial", SkillCategory.Basic, DamageType.Martial, null, null, null</v>
      </c>
    </row>
    <row r="4" spans="1:16" x14ac:dyDescent="0.3">
      <c r="A4">
        <v>3</v>
      </c>
      <c r="B4">
        <v>2</v>
      </c>
      <c r="C4" t="s">
        <v>399</v>
      </c>
      <c r="D4" t="s">
        <v>400</v>
      </c>
      <c r="E4">
        <v>1</v>
      </c>
      <c r="F4">
        <v>2</v>
      </c>
      <c r="G4">
        <v>6</v>
      </c>
      <c r="H4">
        <v>1</v>
      </c>
      <c r="I4" t="s">
        <v>395</v>
      </c>
      <c r="J4" t="s">
        <v>411</v>
      </c>
      <c r="K4" t="s">
        <v>422</v>
      </c>
      <c r="L4" t="s">
        <v>24</v>
      </c>
      <c r="M4" t="s">
        <v>23</v>
      </c>
      <c r="N4" t="s">
        <v>23</v>
      </c>
      <c r="O4" t="s">
        <v>23</v>
      </c>
      <c r="P4" t="str">
        <f t="shared" si="0"/>
        <v>3, 2, "Gut Punch", "A brutal strike to wind the enemy.", 1, 2, 6, 1, TargetType.SingleEnemy, "Martial", SkillCategory.Basic, DamageType.Martial, null, null, null</v>
      </c>
    </row>
    <row r="5" spans="1:16" x14ac:dyDescent="0.3">
      <c r="A5">
        <v>4</v>
      </c>
      <c r="B5">
        <v>2</v>
      </c>
      <c r="C5" t="s">
        <v>402</v>
      </c>
      <c r="D5" t="s">
        <v>401</v>
      </c>
      <c r="E5">
        <v>2</v>
      </c>
      <c r="F5">
        <v>3</v>
      </c>
      <c r="G5">
        <v>11</v>
      </c>
      <c r="H5">
        <v>2</v>
      </c>
      <c r="I5" t="s">
        <v>395</v>
      </c>
      <c r="J5" t="s">
        <v>411</v>
      </c>
      <c r="K5" t="s">
        <v>422</v>
      </c>
      <c r="L5" t="s">
        <v>24</v>
      </c>
      <c r="M5" t="s">
        <v>23</v>
      </c>
      <c r="N5" t="s">
        <v>23</v>
      </c>
      <c r="O5" t="s">
        <v>23</v>
      </c>
      <c r="P5" t="str">
        <f t="shared" si="0"/>
        <v>4, 2, "Rampage Swing", "Wild, reckless overhead strike.", 2, 3, 11, 2, TargetType.SingleEnemy, "Martial", SkillCategory.Basic, DamageType.Martial, null, null, null</v>
      </c>
    </row>
    <row r="6" spans="1:16" x14ac:dyDescent="0.3">
      <c r="A6">
        <v>5</v>
      </c>
      <c r="B6">
        <v>3</v>
      </c>
      <c r="C6" t="s">
        <v>403</v>
      </c>
      <c r="D6" t="s">
        <v>405</v>
      </c>
      <c r="E6">
        <v>1</v>
      </c>
      <c r="F6">
        <v>2</v>
      </c>
      <c r="G6">
        <v>8</v>
      </c>
      <c r="H6">
        <v>0</v>
      </c>
      <c r="I6" t="s">
        <v>395</v>
      </c>
      <c r="J6" t="s">
        <v>411</v>
      </c>
      <c r="K6" t="s">
        <v>422</v>
      </c>
      <c r="L6" t="s">
        <v>24</v>
      </c>
      <c r="M6" t="s">
        <v>23</v>
      </c>
      <c r="N6" t="s">
        <v>23</v>
      </c>
      <c r="O6" t="s">
        <v>23</v>
      </c>
      <c r="P6" t="str">
        <f t="shared" si="0"/>
        <v>5, 3, "Quick Stab", "A lightning-fast strike aimed at weak points.", 1, 2, 8, 0, TargetType.SingleEnemy, "Martial", SkillCategory.Basic, DamageType.Martial, null, null, null</v>
      </c>
    </row>
    <row r="7" spans="1:16" x14ac:dyDescent="0.3">
      <c r="A7">
        <v>6</v>
      </c>
      <c r="B7">
        <v>3</v>
      </c>
      <c r="C7" t="s">
        <v>404</v>
      </c>
      <c r="D7" t="s">
        <v>406</v>
      </c>
      <c r="E7">
        <v>2</v>
      </c>
      <c r="F7">
        <v>3</v>
      </c>
      <c r="G7">
        <v>10</v>
      </c>
      <c r="H7">
        <v>2</v>
      </c>
      <c r="I7" t="s">
        <v>395</v>
      </c>
      <c r="J7" t="s">
        <v>411</v>
      </c>
      <c r="K7" t="s">
        <v>422</v>
      </c>
      <c r="L7" t="s">
        <v>24</v>
      </c>
      <c r="M7" t="s">
        <v>23</v>
      </c>
      <c r="N7" t="s">
        <v>23</v>
      </c>
      <c r="O7" t="s">
        <v>23</v>
      </c>
      <c r="P7" t="str">
        <f t="shared" si="0"/>
        <v>6, 3, "Smoke Blade", "Strike and vanish in the same breath.", 2, 3, 10, 2, TargetType.SingleEnemy, "Martial", SkillCategory.Basic, DamageType.Martial, null, null, null</v>
      </c>
    </row>
    <row r="8" spans="1:16" x14ac:dyDescent="0.3">
      <c r="A8">
        <v>7</v>
      </c>
      <c r="B8">
        <v>4</v>
      </c>
      <c r="C8" t="s">
        <v>407</v>
      </c>
      <c r="D8" t="s">
        <v>409</v>
      </c>
      <c r="E8">
        <v>1</v>
      </c>
      <c r="F8">
        <v>2</v>
      </c>
      <c r="G8">
        <v>6</v>
      </c>
      <c r="H8">
        <v>0</v>
      </c>
      <c r="I8" t="s">
        <v>395</v>
      </c>
      <c r="J8" t="s">
        <v>412</v>
      </c>
      <c r="K8" t="s">
        <v>422</v>
      </c>
      <c r="L8" t="s">
        <v>25</v>
      </c>
      <c r="M8" t="s">
        <v>23</v>
      </c>
      <c r="N8" t="s">
        <v>23</v>
      </c>
      <c r="O8" t="s">
        <v>23</v>
      </c>
      <c r="P8" t="str">
        <f t="shared" si="0"/>
        <v>7, 4, "Ember Spark", "A focused bolt of flame.", 1, 2, 6, 0, TargetType.SingleEnemy, "Magical", SkillCategory.Basic, DamageType.Magical, null, null, null</v>
      </c>
    </row>
    <row r="9" spans="1:16" x14ac:dyDescent="0.3">
      <c r="A9">
        <v>8</v>
      </c>
      <c r="B9">
        <v>4</v>
      </c>
      <c r="C9" t="s">
        <v>408</v>
      </c>
      <c r="D9" t="s">
        <v>410</v>
      </c>
      <c r="E9">
        <v>2</v>
      </c>
      <c r="F9">
        <v>3</v>
      </c>
      <c r="G9">
        <v>11</v>
      </c>
      <c r="H9">
        <v>2</v>
      </c>
      <c r="I9" t="s">
        <v>395</v>
      </c>
      <c r="J9" t="s">
        <v>412</v>
      </c>
      <c r="K9" t="s">
        <v>422</v>
      </c>
      <c r="L9" t="s">
        <v>25</v>
      </c>
      <c r="M9" t="s">
        <v>23</v>
      </c>
      <c r="N9" t="s">
        <v>23</v>
      </c>
      <c r="O9" t="s">
        <v>23</v>
      </c>
      <c r="P9" t="str">
        <f t="shared" si="0"/>
        <v>8, 4, "Ice Lance", "A chilling projectile of ice.", 2, 3, 11, 2, TargetType.SingleEnemy, "Magical", SkillCategory.Basic, DamageType.Magical, null, null, null</v>
      </c>
    </row>
    <row r="10" spans="1:16" x14ac:dyDescent="0.3">
      <c r="A10">
        <v>9</v>
      </c>
      <c r="B10">
        <v>5</v>
      </c>
      <c r="C10" t="s">
        <v>413</v>
      </c>
      <c r="D10" t="s">
        <v>414</v>
      </c>
      <c r="E10">
        <v>1</v>
      </c>
      <c r="F10">
        <v>2</v>
      </c>
      <c r="G10">
        <v>9</v>
      </c>
      <c r="H10">
        <v>1</v>
      </c>
      <c r="I10" t="s">
        <v>395</v>
      </c>
      <c r="J10" t="s">
        <v>412</v>
      </c>
      <c r="K10" t="s">
        <v>422</v>
      </c>
      <c r="L10" t="s">
        <v>25</v>
      </c>
      <c r="M10" t="s">
        <v>23</v>
      </c>
      <c r="N10" t="s">
        <v>23</v>
      </c>
      <c r="O10" t="s">
        <v>23</v>
      </c>
      <c r="P10" t="str">
        <f t="shared" si="0"/>
        <v>9, 5, "Radiant Bolt", "A divine light strikes the foe.", 1, 2, 9, 1, TargetType.SingleEnemy, "Magical", SkillCategory.Basic, DamageType.Magical, null, null, null</v>
      </c>
    </row>
    <row r="11" spans="1:16" x14ac:dyDescent="0.3">
      <c r="A11">
        <v>10</v>
      </c>
      <c r="B11">
        <v>5</v>
      </c>
      <c r="C11" t="s">
        <v>415</v>
      </c>
      <c r="D11" t="s">
        <v>416</v>
      </c>
      <c r="E11">
        <v>2</v>
      </c>
      <c r="F11">
        <v>3</v>
      </c>
      <c r="G11">
        <v>13</v>
      </c>
      <c r="H11">
        <v>2</v>
      </c>
      <c r="I11" t="s">
        <v>395</v>
      </c>
      <c r="J11" t="s">
        <v>412</v>
      </c>
      <c r="K11" t="s">
        <v>422</v>
      </c>
      <c r="L11" t="s">
        <v>25</v>
      </c>
      <c r="M11" t="s">
        <v>23</v>
      </c>
      <c r="N11" t="s">
        <v>23</v>
      </c>
      <c r="O11" t="s">
        <v>23</v>
      </c>
      <c r="P11" t="str">
        <f t="shared" si="0"/>
        <v>10, 5, "Thunder Hymn", "A burst of holy thunder.", 2, 3, 13, 2, TargetType.SingleEnemy, "Magical", SkillCategory.Basic, DamageType.Magical, null, null, null</v>
      </c>
    </row>
    <row r="12" spans="1:16" x14ac:dyDescent="0.3">
      <c r="A12">
        <v>11</v>
      </c>
      <c r="B12">
        <v>1</v>
      </c>
      <c r="C12" t="s">
        <v>417</v>
      </c>
      <c r="D12" t="s">
        <v>418</v>
      </c>
      <c r="E12">
        <v>3</v>
      </c>
      <c r="F12">
        <v>6</v>
      </c>
      <c r="G12">
        <v>15</v>
      </c>
      <c r="H12">
        <v>6</v>
      </c>
      <c r="I12" t="s">
        <v>419</v>
      </c>
      <c r="J12" t="s">
        <v>420</v>
      </c>
      <c r="K12" t="s">
        <v>421</v>
      </c>
      <c r="L12" t="s">
        <v>423</v>
      </c>
      <c r="M12" t="s">
        <v>23</v>
      </c>
      <c r="N12" t="s">
        <v>23</v>
      </c>
      <c r="O12" t="s">
        <v>23</v>
      </c>
      <c r="P12" t="str">
        <f t="shared" si="0"/>
        <v>11, 1, "Whirlwind Strike", "A spinning attack that clears a path through enemies.", 3, 6, 15, 6, TargetType.AllEnemies, "Ultimate", SkillCategory.Ultimate, DamageType.Hybrid, null, null, null</v>
      </c>
    </row>
    <row r="13" spans="1:16" x14ac:dyDescent="0.3">
      <c r="A13">
        <v>12</v>
      </c>
      <c r="B13">
        <v>1</v>
      </c>
      <c r="C13" t="s">
        <v>424</v>
      </c>
      <c r="D13" t="s">
        <v>635</v>
      </c>
      <c r="E13">
        <v>3</v>
      </c>
      <c r="F13">
        <v>3</v>
      </c>
      <c r="G13">
        <v>2</v>
      </c>
      <c r="H13">
        <v>3</v>
      </c>
      <c r="I13" t="s">
        <v>425</v>
      </c>
      <c r="J13" t="s">
        <v>426</v>
      </c>
      <c r="K13" t="s">
        <v>427</v>
      </c>
      <c r="L13" t="s">
        <v>23</v>
      </c>
      <c r="M13">
        <v>2</v>
      </c>
      <c r="N13" t="s">
        <v>428</v>
      </c>
      <c r="O13" t="s">
        <v>429</v>
      </c>
      <c r="P13" t="str">
        <f t="shared" si="0"/>
        <v>12, 1, "Battle Cry", "A fearsome roar that inspires and boosts your Attack.", 3, 3, 2, 3, TargetType.Self, "Support", SkillCategory.Support, null, 2, StatType.Attack, SupportEffectType.Boost</v>
      </c>
    </row>
    <row r="14" spans="1:16" x14ac:dyDescent="0.3">
      <c r="A14">
        <v>13</v>
      </c>
      <c r="B14">
        <v>2</v>
      </c>
      <c r="C14" t="s">
        <v>430</v>
      </c>
      <c r="D14" t="s">
        <v>431</v>
      </c>
      <c r="E14">
        <v>3</v>
      </c>
      <c r="F14">
        <v>6</v>
      </c>
      <c r="G14">
        <v>15</v>
      </c>
      <c r="H14">
        <v>6</v>
      </c>
      <c r="I14" t="s">
        <v>419</v>
      </c>
      <c r="J14" t="s">
        <v>420</v>
      </c>
      <c r="K14" t="s">
        <v>421</v>
      </c>
      <c r="L14" t="s">
        <v>423</v>
      </c>
      <c r="M14" t="s">
        <v>23</v>
      </c>
      <c r="N14" t="s">
        <v>23</v>
      </c>
      <c r="O14" t="s">
        <v>23</v>
      </c>
      <c r="P14" t="str">
        <f t="shared" si="0"/>
        <v>13, 2, "Earthshatter Slam", "Uses sheer force to disrupt the battlefield.", 3, 6, 15, 6, TargetType.AllEnemies, "Ultimate", SkillCategory.Ultimate, DamageType.Hybrid, null, null, null</v>
      </c>
    </row>
    <row r="15" spans="1:16" x14ac:dyDescent="0.3">
      <c r="A15">
        <v>14</v>
      </c>
      <c r="B15">
        <v>2</v>
      </c>
      <c r="C15" t="s">
        <v>432</v>
      </c>
      <c r="D15" t="s">
        <v>433</v>
      </c>
      <c r="E15">
        <v>3</v>
      </c>
      <c r="F15">
        <v>2</v>
      </c>
      <c r="G15">
        <v>2</v>
      </c>
      <c r="H15">
        <v>3</v>
      </c>
      <c r="I15" t="s">
        <v>419</v>
      </c>
      <c r="J15" t="s">
        <v>426</v>
      </c>
      <c r="K15" t="s">
        <v>427</v>
      </c>
      <c r="L15" t="s">
        <v>23</v>
      </c>
      <c r="M15">
        <v>2</v>
      </c>
      <c r="N15" t="s">
        <v>428</v>
      </c>
      <c r="O15" t="s">
        <v>434</v>
      </c>
      <c r="P15" t="str">
        <f t="shared" si="0"/>
        <v>14, 2, "Intimidating Roar", "A loud cry that makes enemies hesitate.", 3, 2, 2, 3, TargetType.AllEnemies, "Support", SkillCategory.Support, null, 2, StatType.Attack, SupportEffectType.Reduce</v>
      </c>
    </row>
    <row r="16" spans="1:16" x14ac:dyDescent="0.3">
      <c r="A16">
        <v>15</v>
      </c>
      <c r="B16">
        <v>3</v>
      </c>
      <c r="C16" t="s">
        <v>435</v>
      </c>
      <c r="D16" t="s">
        <v>436</v>
      </c>
      <c r="E16">
        <v>3</v>
      </c>
      <c r="F16">
        <v>6</v>
      </c>
      <c r="G16">
        <v>15</v>
      </c>
      <c r="H16">
        <v>6</v>
      </c>
      <c r="I16" t="s">
        <v>419</v>
      </c>
      <c r="J16" t="s">
        <v>420</v>
      </c>
      <c r="K16" t="s">
        <v>421</v>
      </c>
      <c r="L16" t="s">
        <v>423</v>
      </c>
      <c r="M16" t="s">
        <v>23</v>
      </c>
      <c r="N16" t="s">
        <v>23</v>
      </c>
      <c r="O16" t="s">
        <v>23</v>
      </c>
      <c r="P16" t="str">
        <f t="shared" si="0"/>
        <v>15, 3, "Shadow Dance", "A blur of movement and blades.", 3, 6, 15, 6, TargetType.AllEnemies, "Ultimate", SkillCategory.Ultimate, DamageType.Hybrid, null, null, null</v>
      </c>
    </row>
    <row r="17" spans="1:16" x14ac:dyDescent="0.3">
      <c r="A17">
        <v>16</v>
      </c>
      <c r="B17">
        <v>3</v>
      </c>
      <c r="C17" t="s">
        <v>437</v>
      </c>
      <c r="D17" t="s">
        <v>636</v>
      </c>
      <c r="E17">
        <v>3</v>
      </c>
      <c r="F17">
        <v>3</v>
      </c>
      <c r="G17">
        <v>2</v>
      </c>
      <c r="H17">
        <v>3</v>
      </c>
      <c r="I17" t="s">
        <v>419</v>
      </c>
      <c r="J17" t="s">
        <v>426</v>
      </c>
      <c r="K17" t="s">
        <v>427</v>
      </c>
      <c r="L17" t="s">
        <v>23</v>
      </c>
      <c r="M17">
        <v>1</v>
      </c>
      <c r="N17" t="s">
        <v>443</v>
      </c>
      <c r="O17" t="s">
        <v>434</v>
      </c>
      <c r="P17" t="str">
        <f t="shared" si="0"/>
        <v>16, 3, "Smoke Bomb", "A cloud of smoke obscures enemy vision.", 3, 3, 2, 3, TargetType.AllEnemies, "Support", SkillCategory.Support, null, 1, StatType.Speed, SupportEffectType.Reduce</v>
      </c>
    </row>
    <row r="18" spans="1:16" x14ac:dyDescent="0.3">
      <c r="A18">
        <v>17</v>
      </c>
      <c r="B18">
        <v>4</v>
      </c>
      <c r="C18" t="s">
        <v>438</v>
      </c>
      <c r="D18" t="s">
        <v>439</v>
      </c>
      <c r="E18">
        <v>3</v>
      </c>
      <c r="F18">
        <v>6</v>
      </c>
      <c r="G18">
        <v>15</v>
      </c>
      <c r="H18">
        <v>6</v>
      </c>
      <c r="I18" t="s">
        <v>419</v>
      </c>
      <c r="J18" t="s">
        <v>420</v>
      </c>
      <c r="K18" t="s">
        <v>421</v>
      </c>
      <c r="L18" t="s">
        <v>423</v>
      </c>
      <c r="M18" t="s">
        <v>23</v>
      </c>
      <c r="N18" t="s">
        <v>23</v>
      </c>
      <c r="O18" t="s">
        <v>23</v>
      </c>
      <c r="P18" t="str">
        <f t="shared" si="0"/>
        <v>17, 4, "Elemental Surge", "The elements leap to your call", 3, 6, 15, 6, TargetType.AllEnemies, "Ultimate", SkillCategory.Ultimate, DamageType.Hybrid, null, null, null</v>
      </c>
    </row>
    <row r="19" spans="1:16" x14ac:dyDescent="0.3">
      <c r="A19">
        <v>18</v>
      </c>
      <c r="B19">
        <v>4</v>
      </c>
      <c r="C19" t="s">
        <v>440</v>
      </c>
      <c r="D19" t="s">
        <v>441</v>
      </c>
      <c r="E19">
        <v>3</v>
      </c>
      <c r="F19">
        <v>2</v>
      </c>
      <c r="G19">
        <v>2</v>
      </c>
      <c r="H19">
        <v>3</v>
      </c>
      <c r="I19" t="s">
        <v>425</v>
      </c>
      <c r="J19" t="s">
        <v>426</v>
      </c>
      <c r="K19" t="s">
        <v>427</v>
      </c>
      <c r="L19" t="s">
        <v>23</v>
      </c>
      <c r="M19">
        <v>2</v>
      </c>
      <c r="N19" t="s">
        <v>442</v>
      </c>
      <c r="O19" t="s">
        <v>429</v>
      </c>
      <c r="P19" t="str">
        <f t="shared" si="0"/>
        <v>18, 4, "Mana Infusion", "The mana in the air is absorbed into your body.", 3, 2, 2, 3, TargetType.Self, "Support", SkillCategory.Support, null, 2, StatType.Magic, SupportEffectType.Boost</v>
      </c>
    </row>
    <row r="20" spans="1:16" x14ac:dyDescent="0.3">
      <c r="A20">
        <v>19</v>
      </c>
      <c r="B20">
        <v>5</v>
      </c>
      <c r="C20" t="s">
        <v>444</v>
      </c>
      <c r="D20" t="s">
        <v>445</v>
      </c>
      <c r="E20">
        <v>3</v>
      </c>
      <c r="F20">
        <v>6</v>
      </c>
      <c r="G20">
        <v>15</v>
      </c>
      <c r="H20">
        <v>6</v>
      </c>
      <c r="I20" t="s">
        <v>419</v>
      </c>
      <c r="J20" t="s">
        <v>420</v>
      </c>
      <c r="K20" t="s">
        <v>421</v>
      </c>
      <c r="L20" t="s">
        <v>423</v>
      </c>
      <c r="M20" t="s">
        <v>23</v>
      </c>
      <c r="N20" t="s">
        <v>23</v>
      </c>
      <c r="O20" t="s">
        <v>23</v>
      </c>
      <c r="P20" t="str">
        <f t="shared" si="0"/>
        <v>19, 5, "Divine Judgment", "Summon the Wrath of the heavens.", 3, 6, 15, 6, TargetType.AllEnemies, "Ultimate", SkillCategory.Ultimate, DamageType.Hybrid, null, null, null</v>
      </c>
    </row>
    <row r="21" spans="1:16" x14ac:dyDescent="0.3">
      <c r="A21">
        <v>20</v>
      </c>
      <c r="B21">
        <v>5</v>
      </c>
      <c r="C21" t="s">
        <v>446</v>
      </c>
      <c r="D21" t="s">
        <v>447</v>
      </c>
      <c r="E21">
        <v>3</v>
      </c>
      <c r="F21">
        <v>3</v>
      </c>
      <c r="G21">
        <v>4</v>
      </c>
      <c r="H21">
        <v>3</v>
      </c>
      <c r="I21" t="s">
        <v>425</v>
      </c>
      <c r="J21" t="s">
        <v>426</v>
      </c>
      <c r="K21" t="s">
        <v>427</v>
      </c>
      <c r="L21" t="s">
        <v>23</v>
      </c>
      <c r="M21">
        <v>2</v>
      </c>
      <c r="N21" t="s">
        <v>448</v>
      </c>
      <c r="O21" t="s">
        <v>429</v>
      </c>
      <c r="P21" t="str">
        <f t="shared" si="0"/>
        <v>20, 5, "Blessing of Light", "You are blessed by the heavens.", 3, 3, 4, 3, TargetType.Self, "Support", SkillCategory.Support, null, 2, StatType.Health, SupportEffectType.Boost</v>
      </c>
    </row>
    <row r="22" spans="1:16" x14ac:dyDescent="0.3">
      <c r="A22">
        <v>21</v>
      </c>
      <c r="B22">
        <v>1</v>
      </c>
      <c r="C22" t="s">
        <v>449</v>
      </c>
      <c r="D22" t="s">
        <v>450</v>
      </c>
      <c r="E22">
        <v>4</v>
      </c>
      <c r="F22">
        <v>4</v>
      </c>
      <c r="G22">
        <v>24</v>
      </c>
      <c r="H22">
        <v>2</v>
      </c>
      <c r="I22" t="s">
        <v>419</v>
      </c>
      <c r="J22" t="s">
        <v>411</v>
      </c>
      <c r="K22" t="s">
        <v>422</v>
      </c>
      <c r="L22" t="s">
        <v>24</v>
      </c>
      <c r="M22" t="s">
        <v>23</v>
      </c>
      <c r="N22" t="s">
        <v>23</v>
      </c>
      <c r="O22" t="s">
        <v>23</v>
      </c>
      <c r="P22" t="str">
        <f t="shared" si="0"/>
        <v>21, 1, "Slashing Wind", "The sword cuts through the wind and strikes all enemies.", 4, 4, 24, 2, TargetType.AllEnemies, "Martial", SkillCategory.Basic, DamageType.Martial, null, null, null</v>
      </c>
    </row>
    <row r="23" spans="1:16" x14ac:dyDescent="0.3">
      <c r="A23">
        <v>22</v>
      </c>
      <c r="B23">
        <v>1</v>
      </c>
      <c r="C23" t="s">
        <v>451</v>
      </c>
      <c r="D23" t="s">
        <v>452</v>
      </c>
      <c r="E23">
        <v>4</v>
      </c>
      <c r="F23">
        <v>3</v>
      </c>
      <c r="G23">
        <v>32</v>
      </c>
      <c r="H23">
        <v>4</v>
      </c>
      <c r="I23" t="s">
        <v>453</v>
      </c>
      <c r="J23" t="s">
        <v>411</v>
      </c>
      <c r="K23" t="s">
        <v>422</v>
      </c>
      <c r="L23" t="s">
        <v>24</v>
      </c>
      <c r="M23" t="s">
        <v>23</v>
      </c>
      <c r="N23" t="s">
        <v>23</v>
      </c>
      <c r="O23" t="s">
        <v>23</v>
      </c>
      <c r="P23" t="str">
        <f t="shared" si="0"/>
        <v>22, 1, "Cleaving Strike", "Wind up and swing. You'll hit somebody.", 4, 3, 32, 4, TargetType.RandomEnemy, "Martial", SkillCategory.Basic, DamageType.Martial, null, null, null</v>
      </c>
    </row>
    <row r="24" spans="1:16" x14ac:dyDescent="0.3">
      <c r="A24">
        <v>23</v>
      </c>
      <c r="B24">
        <v>1</v>
      </c>
      <c r="C24" t="s">
        <v>454</v>
      </c>
      <c r="D24" t="s">
        <v>455</v>
      </c>
      <c r="E24">
        <v>4</v>
      </c>
      <c r="F24">
        <v>3</v>
      </c>
      <c r="G24">
        <v>2</v>
      </c>
      <c r="H24">
        <v>3</v>
      </c>
      <c r="I24" t="s">
        <v>425</v>
      </c>
      <c r="J24" t="s">
        <v>426</v>
      </c>
      <c r="K24" t="s">
        <v>427</v>
      </c>
      <c r="L24" t="s">
        <v>23</v>
      </c>
      <c r="M24">
        <v>3</v>
      </c>
      <c r="N24" t="s">
        <v>456</v>
      </c>
      <c r="O24" t="s">
        <v>429</v>
      </c>
      <c r="P24" t="str">
        <f t="shared" si="0"/>
        <v>23, 1, "Defender's Stance", "Plant your feet like a tree.", 4, 3, 2, 3, TargetType.Self, "Support", SkillCategory.Support, null, 3, StatType.Defense, SupportEffectType.Boost</v>
      </c>
    </row>
    <row r="25" spans="1:16" x14ac:dyDescent="0.3">
      <c r="A25">
        <v>24</v>
      </c>
      <c r="B25">
        <v>2</v>
      </c>
      <c r="C25" t="s">
        <v>457</v>
      </c>
      <c r="D25" t="s">
        <v>458</v>
      </c>
      <c r="E25">
        <v>4</v>
      </c>
      <c r="F25">
        <v>5</v>
      </c>
      <c r="G25">
        <v>26</v>
      </c>
      <c r="H25">
        <v>4</v>
      </c>
      <c r="I25" t="s">
        <v>419</v>
      </c>
      <c r="J25" t="s">
        <v>411</v>
      </c>
      <c r="K25" t="s">
        <v>422</v>
      </c>
      <c r="L25" t="s">
        <v>24</v>
      </c>
      <c r="M25" t="s">
        <v>23</v>
      </c>
      <c r="N25" t="s">
        <v>23</v>
      </c>
      <c r="O25" t="s">
        <v>23</v>
      </c>
      <c r="P25" t="str">
        <f t="shared" si="0"/>
        <v>24, 2, "Ground Slam", "Stomp your foot and shake the ground", 4, 5, 26, 4, TargetType.AllEnemies, "Martial", SkillCategory.Basic, DamageType.Martial, null, null, null</v>
      </c>
    </row>
    <row r="26" spans="1:16" x14ac:dyDescent="0.3">
      <c r="A26">
        <v>25</v>
      </c>
      <c r="B26">
        <v>2</v>
      </c>
      <c r="C26" t="s">
        <v>459</v>
      </c>
      <c r="D26" t="s">
        <v>460</v>
      </c>
      <c r="E26">
        <v>4</v>
      </c>
      <c r="F26">
        <v>4</v>
      </c>
      <c r="G26">
        <v>29</v>
      </c>
      <c r="H26">
        <v>3</v>
      </c>
      <c r="I26" t="s">
        <v>453</v>
      </c>
      <c r="J26" t="s">
        <v>411</v>
      </c>
      <c r="K26" t="s">
        <v>422</v>
      </c>
      <c r="L26" t="s">
        <v>24</v>
      </c>
      <c r="M26" t="s">
        <v>23</v>
      </c>
      <c r="N26" t="s">
        <v>23</v>
      </c>
      <c r="O26" t="s">
        <v>23</v>
      </c>
      <c r="P26" t="str">
        <f t="shared" si="0"/>
        <v>25, 2, "Rampaging Charge", "Wind up, close your eyes, and charge.", 4, 4, 29, 3, TargetType.RandomEnemy, "Martial", SkillCategory.Basic, DamageType.Martial, null, null, null</v>
      </c>
    </row>
    <row r="27" spans="1:16" x14ac:dyDescent="0.3">
      <c r="A27">
        <v>26</v>
      </c>
      <c r="B27">
        <v>2</v>
      </c>
      <c r="C27" t="s">
        <v>461</v>
      </c>
      <c r="D27" t="s">
        <v>462</v>
      </c>
      <c r="E27">
        <v>4</v>
      </c>
      <c r="F27">
        <v>4</v>
      </c>
      <c r="G27">
        <v>3</v>
      </c>
      <c r="H27">
        <v>3</v>
      </c>
      <c r="I27" t="s">
        <v>425</v>
      </c>
      <c r="J27" t="s">
        <v>426</v>
      </c>
      <c r="K27" t="s">
        <v>427</v>
      </c>
      <c r="L27" t="s">
        <v>23</v>
      </c>
      <c r="M27">
        <v>3</v>
      </c>
      <c r="N27" t="s">
        <v>443</v>
      </c>
      <c r="O27" t="s">
        <v>429</v>
      </c>
      <c r="P27" t="str">
        <f t="shared" si="0"/>
        <v>26, 2, "Unstoppable Fury", "Feel emotions. Channel emotions.", 4, 4, 3, 3, TargetType.Self, "Support", SkillCategory.Support, null, 3, StatType.Speed, SupportEffectType.Boost</v>
      </c>
    </row>
    <row r="28" spans="1:16" x14ac:dyDescent="0.3">
      <c r="A28">
        <v>27</v>
      </c>
      <c r="B28">
        <v>3</v>
      </c>
      <c r="C28" t="s">
        <v>463</v>
      </c>
      <c r="D28" t="s">
        <v>465</v>
      </c>
      <c r="E28">
        <v>4</v>
      </c>
      <c r="F28">
        <v>3</v>
      </c>
      <c r="G28">
        <v>27</v>
      </c>
      <c r="H28">
        <v>3</v>
      </c>
      <c r="I28" t="s">
        <v>395</v>
      </c>
      <c r="J28" t="s">
        <v>411</v>
      </c>
      <c r="K28" t="s">
        <v>422</v>
      </c>
      <c r="L28" t="s">
        <v>24</v>
      </c>
      <c r="M28" t="s">
        <v>23</v>
      </c>
      <c r="N28" t="s">
        <v>23</v>
      </c>
      <c r="O28" t="s">
        <v>23</v>
      </c>
      <c r="P28" t="str">
        <f t="shared" si="0"/>
        <v>27, 3, "Backstab", "Slip past your enemy's defenses and stab!", 4, 3, 27, 3, TargetType.SingleEnemy, "Martial", SkillCategory.Basic, DamageType.Martial, null, null, null</v>
      </c>
    </row>
    <row r="29" spans="1:16" x14ac:dyDescent="0.3">
      <c r="A29">
        <v>28</v>
      </c>
      <c r="B29">
        <v>3</v>
      </c>
      <c r="C29" t="s">
        <v>464</v>
      </c>
      <c r="D29" t="s">
        <v>466</v>
      </c>
      <c r="E29">
        <v>4</v>
      </c>
      <c r="F29">
        <v>3</v>
      </c>
      <c r="G29">
        <v>31</v>
      </c>
      <c r="H29">
        <v>2</v>
      </c>
      <c r="I29" t="s">
        <v>395</v>
      </c>
      <c r="J29" t="s">
        <v>411</v>
      </c>
      <c r="K29" t="s">
        <v>422</v>
      </c>
      <c r="L29" t="s">
        <v>24</v>
      </c>
      <c r="M29" t="s">
        <v>23</v>
      </c>
      <c r="N29" t="s">
        <v>23</v>
      </c>
      <c r="O29" t="s">
        <v>23</v>
      </c>
      <c r="P29" t="str">
        <f t="shared" si="0"/>
        <v>28, 3, "Shadowstrike", "Strike with the power of the shadows.", 4, 3, 31, 2, TargetType.SingleEnemy, "Martial", SkillCategory.Basic, DamageType.Martial, null, null, null</v>
      </c>
    </row>
    <row r="30" spans="1:16" x14ac:dyDescent="0.3">
      <c r="A30">
        <v>29</v>
      </c>
      <c r="B30">
        <v>3</v>
      </c>
      <c r="C30" t="s">
        <v>467</v>
      </c>
      <c r="D30" t="s">
        <v>468</v>
      </c>
      <c r="E30">
        <v>4</v>
      </c>
      <c r="F30">
        <v>2</v>
      </c>
      <c r="G30">
        <v>3</v>
      </c>
      <c r="H30">
        <v>3</v>
      </c>
      <c r="I30" t="s">
        <v>425</v>
      </c>
      <c r="J30" t="s">
        <v>426</v>
      </c>
      <c r="K30" t="s">
        <v>427</v>
      </c>
      <c r="L30" t="s">
        <v>23</v>
      </c>
      <c r="M30">
        <v>3</v>
      </c>
      <c r="N30" t="s">
        <v>456</v>
      </c>
      <c r="O30" t="s">
        <v>429</v>
      </c>
      <c r="P30" t="str">
        <f t="shared" si="0"/>
        <v>29, 3, "Evasion", "Move your feet faster, don't get hit!", 4, 2, 3, 3, TargetType.Self, "Support", SkillCategory.Support, null, 3, StatType.Defense, SupportEffectType.Boost</v>
      </c>
    </row>
    <row r="31" spans="1:16" x14ac:dyDescent="0.3">
      <c r="A31">
        <v>30</v>
      </c>
      <c r="B31">
        <v>4</v>
      </c>
      <c r="C31" t="s">
        <v>469</v>
      </c>
      <c r="D31" t="s">
        <v>470</v>
      </c>
      <c r="E31">
        <v>4</v>
      </c>
      <c r="F31">
        <v>4</v>
      </c>
      <c r="G31">
        <v>28</v>
      </c>
      <c r="H31">
        <v>3</v>
      </c>
      <c r="I31" t="s">
        <v>419</v>
      </c>
      <c r="J31" t="s">
        <v>412</v>
      </c>
      <c r="K31" t="s">
        <v>422</v>
      </c>
      <c r="L31" t="s">
        <v>25</v>
      </c>
      <c r="M31" t="s">
        <v>23</v>
      </c>
      <c r="N31" t="s">
        <v>23</v>
      </c>
      <c r="O31" t="s">
        <v>23</v>
      </c>
      <c r="P31" t="str">
        <f t="shared" si="0"/>
        <v>30, 4, "Flame Wave", "Launch a wave of flame at your enemies", 4, 4, 28, 3, TargetType.AllEnemies, "Magical", SkillCategory.Basic, DamageType.Magical, null, null, null</v>
      </c>
    </row>
    <row r="32" spans="1:16" x14ac:dyDescent="0.3">
      <c r="A32">
        <v>31</v>
      </c>
      <c r="B32">
        <v>4</v>
      </c>
      <c r="C32" t="s">
        <v>471</v>
      </c>
      <c r="D32" t="s">
        <v>472</v>
      </c>
      <c r="E32">
        <v>4</v>
      </c>
      <c r="F32">
        <v>2</v>
      </c>
      <c r="G32">
        <v>34</v>
      </c>
      <c r="H32">
        <v>2</v>
      </c>
      <c r="I32" t="s">
        <v>453</v>
      </c>
      <c r="J32" t="s">
        <v>412</v>
      </c>
      <c r="K32" t="s">
        <v>422</v>
      </c>
      <c r="L32" t="s">
        <v>25</v>
      </c>
      <c r="M32" t="s">
        <v>23</v>
      </c>
      <c r="N32" t="s">
        <v>23</v>
      </c>
      <c r="O32" t="s">
        <v>23</v>
      </c>
      <c r="P32" t="str">
        <f t="shared" si="0"/>
        <v>31, 4, "Arcane Missile", "Shoot forth a misslile of magic power.", 4, 2, 34, 2, TargetType.RandomEnemy, "Magical", SkillCategory.Basic, DamageType.Magical, null, null, null</v>
      </c>
    </row>
    <row r="33" spans="1:16" x14ac:dyDescent="0.3">
      <c r="A33">
        <v>32</v>
      </c>
      <c r="B33">
        <v>4</v>
      </c>
      <c r="C33" t="s">
        <v>473</v>
      </c>
      <c r="D33" t="s">
        <v>474</v>
      </c>
      <c r="E33">
        <v>4</v>
      </c>
      <c r="F33">
        <v>3</v>
      </c>
      <c r="G33">
        <v>3</v>
      </c>
      <c r="H33">
        <v>3</v>
      </c>
      <c r="I33" t="s">
        <v>425</v>
      </c>
      <c r="J33" t="s">
        <v>426</v>
      </c>
      <c r="K33" t="s">
        <v>427</v>
      </c>
      <c r="L33" t="s">
        <v>23</v>
      </c>
      <c r="M33">
        <v>3</v>
      </c>
      <c r="N33" t="s">
        <v>475</v>
      </c>
      <c r="O33" t="s">
        <v>429</v>
      </c>
      <c r="P33" t="str">
        <f t="shared" si="0"/>
        <v>32, 4, "Arcane Shield", "Magic hardens over you like a second skin.", 4, 3, 3, 3, TargetType.Self, "Support", SkillCategory.Support, null, 3, StatType.Resistance, SupportEffectType.Boost</v>
      </c>
    </row>
    <row r="34" spans="1:16" x14ac:dyDescent="0.3">
      <c r="A34">
        <v>33</v>
      </c>
      <c r="B34">
        <v>5</v>
      </c>
      <c r="C34" t="s">
        <v>476</v>
      </c>
      <c r="D34" t="s">
        <v>479</v>
      </c>
      <c r="E34">
        <v>4</v>
      </c>
      <c r="F34">
        <v>3</v>
      </c>
      <c r="G34">
        <v>30</v>
      </c>
      <c r="H34">
        <v>2</v>
      </c>
      <c r="I34" t="s">
        <v>453</v>
      </c>
      <c r="J34" t="s">
        <v>412</v>
      </c>
      <c r="K34" t="s">
        <v>422</v>
      </c>
      <c r="L34" t="s">
        <v>25</v>
      </c>
      <c r="M34" t="s">
        <v>23</v>
      </c>
      <c r="N34" t="s">
        <v>23</v>
      </c>
      <c r="O34" t="s">
        <v>23</v>
      </c>
      <c r="P34" t="str">
        <f t="shared" si="0"/>
        <v>33, 5, "Divine Smite", "Call down your god to vanquish a foe", 4, 3, 30, 2, TargetType.RandomEnemy, "Magical", SkillCategory.Basic, DamageType.Magical, null, null, null</v>
      </c>
    </row>
    <row r="35" spans="1:16" x14ac:dyDescent="0.3">
      <c r="A35">
        <v>34</v>
      </c>
      <c r="B35">
        <v>5</v>
      </c>
      <c r="C35" t="s">
        <v>477</v>
      </c>
      <c r="D35" t="s">
        <v>480</v>
      </c>
      <c r="E35">
        <v>4</v>
      </c>
      <c r="F35">
        <v>4</v>
      </c>
      <c r="G35">
        <v>25</v>
      </c>
      <c r="H35">
        <v>3</v>
      </c>
      <c r="I35" t="s">
        <v>419</v>
      </c>
      <c r="J35" t="s">
        <v>412</v>
      </c>
      <c r="K35" t="s">
        <v>422</v>
      </c>
      <c r="L35" t="s">
        <v>25</v>
      </c>
      <c r="M35" t="s">
        <v>23</v>
      </c>
      <c r="N35" t="s">
        <v>23</v>
      </c>
      <c r="O35" t="s">
        <v>23</v>
      </c>
      <c r="P35" t="str">
        <f t="shared" si="0"/>
        <v>34, 5, "Holy Light", "A bright light bursts forth from your hands", 4, 4, 25, 3, TargetType.AllEnemies, "Magical", SkillCategory.Basic, DamageType.Magical, null, null, null</v>
      </c>
    </row>
    <row r="36" spans="1:16" x14ac:dyDescent="0.3">
      <c r="A36">
        <v>35</v>
      </c>
      <c r="B36">
        <v>5</v>
      </c>
      <c r="C36" t="s">
        <v>478</v>
      </c>
      <c r="D36" t="s">
        <v>481</v>
      </c>
      <c r="E36">
        <v>4</v>
      </c>
      <c r="F36">
        <v>2</v>
      </c>
      <c r="G36">
        <v>3</v>
      </c>
      <c r="H36">
        <v>2</v>
      </c>
      <c r="I36" t="s">
        <v>425</v>
      </c>
      <c r="J36" t="s">
        <v>426</v>
      </c>
      <c r="K36" t="s">
        <v>427</v>
      </c>
      <c r="L36" t="s">
        <v>23</v>
      </c>
      <c r="M36">
        <v>2</v>
      </c>
      <c r="N36" t="s">
        <v>456</v>
      </c>
      <c r="O36" t="s">
        <v>429</v>
      </c>
      <c r="P36" t="str">
        <f t="shared" si="0"/>
        <v>35, 5, "Sacred Ward", "Divine light emanates from your skin.", 4, 2, 3, 2, TargetType.Self, "Support", SkillCategory.Support, null, 2, StatType.Defense, SupportEffectType.Boost</v>
      </c>
    </row>
    <row r="37" spans="1:16" x14ac:dyDescent="0.3">
      <c r="A37">
        <v>36</v>
      </c>
      <c r="B37">
        <v>1</v>
      </c>
      <c r="C37" t="s">
        <v>482</v>
      </c>
      <c r="D37" t="s">
        <v>634</v>
      </c>
      <c r="E37">
        <v>5</v>
      </c>
      <c r="F37">
        <v>7</v>
      </c>
      <c r="G37">
        <v>40</v>
      </c>
      <c r="H37">
        <v>5</v>
      </c>
      <c r="I37" t="s">
        <v>419</v>
      </c>
      <c r="J37" t="s">
        <v>411</v>
      </c>
      <c r="K37" t="s">
        <v>422</v>
      </c>
      <c r="L37" t="s">
        <v>24</v>
      </c>
      <c r="M37" t="s">
        <v>23</v>
      </c>
      <c r="N37" t="s">
        <v>23</v>
      </c>
      <c r="O37" t="s">
        <v>23</v>
      </c>
      <c r="P37" t="str">
        <f t="shared" si="0"/>
        <v>36, 1, "Iron Tempest", "Your blades move fast like a tempest.", 5, 7, 40, 5, TargetType.AllEnemies, "Martial", SkillCategory.Basic, DamageType.Martial, null, null, null</v>
      </c>
    </row>
    <row r="38" spans="1:16" x14ac:dyDescent="0.3">
      <c r="A38">
        <v>37</v>
      </c>
      <c r="B38">
        <v>1</v>
      </c>
      <c r="C38" t="s">
        <v>483</v>
      </c>
      <c r="D38" t="s">
        <v>486</v>
      </c>
      <c r="E38">
        <v>5</v>
      </c>
      <c r="F38">
        <v>6</v>
      </c>
      <c r="G38">
        <v>50</v>
      </c>
      <c r="H38">
        <v>6</v>
      </c>
      <c r="I38" t="s">
        <v>419</v>
      </c>
      <c r="J38" t="s">
        <v>411</v>
      </c>
      <c r="K38" t="s">
        <v>422</v>
      </c>
      <c r="L38" t="s">
        <v>24</v>
      </c>
      <c r="M38" t="s">
        <v>23</v>
      </c>
      <c r="N38" t="s">
        <v>23</v>
      </c>
      <c r="O38" t="s">
        <v>23</v>
      </c>
      <c r="P38" t="str">
        <f t="shared" si="0"/>
        <v>37, 1, "Blade Rush", "Dash through enemies, slicing each in your path", 5, 6, 50, 6, TargetType.AllEnemies, "Martial", SkillCategory.Basic, DamageType.Martial, null, null, null</v>
      </c>
    </row>
    <row r="39" spans="1:16" x14ac:dyDescent="0.3">
      <c r="A39">
        <v>38</v>
      </c>
      <c r="B39">
        <v>1</v>
      </c>
      <c r="C39" t="s">
        <v>484</v>
      </c>
      <c r="D39" t="s">
        <v>485</v>
      </c>
      <c r="E39">
        <v>5</v>
      </c>
      <c r="F39">
        <v>6</v>
      </c>
      <c r="G39">
        <v>45</v>
      </c>
      <c r="H39">
        <v>4</v>
      </c>
      <c r="I39" t="s">
        <v>395</v>
      </c>
      <c r="J39" t="s">
        <v>411</v>
      </c>
      <c r="K39" t="s">
        <v>422</v>
      </c>
      <c r="L39" t="s">
        <v>24</v>
      </c>
      <c r="M39" t="s">
        <v>23</v>
      </c>
      <c r="N39" t="s">
        <v>23</v>
      </c>
      <c r="O39" t="s">
        <v>23</v>
      </c>
      <c r="P39" t="str">
        <f t="shared" si="0"/>
        <v>38, 1, "Punishing Blow", "A crushing attack", 5, 6, 45, 4, TargetType.SingleEnemy, "Martial", SkillCategory.Basic, DamageType.Martial, null, null, null</v>
      </c>
    </row>
    <row r="40" spans="1:16" x14ac:dyDescent="0.3">
      <c r="A40">
        <v>39</v>
      </c>
      <c r="B40">
        <v>2</v>
      </c>
      <c r="C40" t="s">
        <v>487</v>
      </c>
      <c r="D40" t="s">
        <v>490</v>
      </c>
      <c r="E40">
        <v>5</v>
      </c>
      <c r="F40">
        <v>5</v>
      </c>
      <c r="G40">
        <v>45</v>
      </c>
      <c r="H40">
        <v>3</v>
      </c>
      <c r="I40" t="s">
        <v>395</v>
      </c>
      <c r="J40" t="s">
        <v>411</v>
      </c>
      <c r="K40" t="s">
        <v>422</v>
      </c>
      <c r="L40" t="s">
        <v>24</v>
      </c>
      <c r="M40" t="s">
        <v>23</v>
      </c>
      <c r="N40" t="s">
        <v>23</v>
      </c>
      <c r="O40" t="s">
        <v>23</v>
      </c>
      <c r="P40" t="str">
        <f t="shared" si="0"/>
        <v>39, 2, "Savage Uppercut", "A brutal upward punch", 5, 5, 45, 3, TargetType.SingleEnemy, "Martial", SkillCategory.Basic, DamageType.Martial, null, null, null</v>
      </c>
    </row>
    <row r="41" spans="1:16" x14ac:dyDescent="0.3">
      <c r="A41">
        <v>40</v>
      </c>
      <c r="B41">
        <v>2</v>
      </c>
      <c r="C41" t="s">
        <v>488</v>
      </c>
      <c r="D41" t="s">
        <v>491</v>
      </c>
      <c r="E41">
        <v>5</v>
      </c>
      <c r="F41">
        <v>6</v>
      </c>
      <c r="G41">
        <v>49</v>
      </c>
      <c r="H41">
        <v>4</v>
      </c>
      <c r="I41" t="s">
        <v>453</v>
      </c>
      <c r="J41" t="s">
        <v>411</v>
      </c>
      <c r="K41" t="s">
        <v>422</v>
      </c>
      <c r="L41" t="s">
        <v>24</v>
      </c>
      <c r="M41" t="s">
        <v>23</v>
      </c>
      <c r="N41" t="s">
        <v>23</v>
      </c>
      <c r="O41" t="s">
        <v>23</v>
      </c>
      <c r="P41" t="str">
        <f t="shared" si="0"/>
        <v>40, 2, "Brutal Lunge", "Charge at a foe with reckless abandon.", 5, 6, 49, 4, TargetType.RandomEnemy, "Martial", SkillCategory.Basic, DamageType.Martial, null, null, null</v>
      </c>
    </row>
    <row r="42" spans="1:16" x14ac:dyDescent="0.3">
      <c r="A42">
        <v>41</v>
      </c>
      <c r="B42">
        <v>2</v>
      </c>
      <c r="C42" t="s">
        <v>489</v>
      </c>
      <c r="D42" t="s">
        <v>492</v>
      </c>
      <c r="E42">
        <v>5</v>
      </c>
      <c r="F42">
        <v>8</v>
      </c>
      <c r="G42">
        <v>54</v>
      </c>
      <c r="H42">
        <v>5</v>
      </c>
      <c r="I42" t="s">
        <v>395</v>
      </c>
      <c r="J42" t="s">
        <v>411</v>
      </c>
      <c r="K42" t="s">
        <v>422</v>
      </c>
      <c r="L42" t="s">
        <v>24</v>
      </c>
      <c r="M42" t="s">
        <v>23</v>
      </c>
      <c r="N42" t="s">
        <v>23</v>
      </c>
      <c r="O42" t="s">
        <v>23</v>
      </c>
      <c r="P42" t="str">
        <f t="shared" si="0"/>
        <v>41, 2, "Bonecrusher", "A heavy strike aimed at breaking bones and armor alike.", 5, 8, 54, 5, TargetType.SingleEnemy, "Martial", SkillCategory.Basic, DamageType.Martial, null, null, null</v>
      </c>
    </row>
    <row r="43" spans="1:16" x14ac:dyDescent="0.3">
      <c r="A43">
        <v>42</v>
      </c>
      <c r="B43">
        <v>3</v>
      </c>
      <c r="C43" t="s">
        <v>493</v>
      </c>
      <c r="D43" t="s">
        <v>496</v>
      </c>
      <c r="E43">
        <v>5</v>
      </c>
      <c r="F43">
        <v>5</v>
      </c>
      <c r="G43">
        <v>40</v>
      </c>
      <c r="H43">
        <v>4</v>
      </c>
      <c r="I43" t="s">
        <v>419</v>
      </c>
      <c r="J43" t="s">
        <v>411</v>
      </c>
      <c r="K43" t="s">
        <v>422</v>
      </c>
      <c r="L43" t="s">
        <v>24</v>
      </c>
      <c r="M43" t="s">
        <v>23</v>
      </c>
      <c r="N43" t="s">
        <v>23</v>
      </c>
      <c r="O43" t="s">
        <v>23</v>
      </c>
      <c r="P43" t="str">
        <f t="shared" si="0"/>
        <v>42, 3, "Fan of Knives", "Throw of flurry of knives in all directions. Where did they even come from?", 5, 5, 40, 4, TargetType.AllEnemies, "Martial", SkillCategory.Basic, DamageType.Martial, null, null, null</v>
      </c>
    </row>
    <row r="44" spans="1:16" x14ac:dyDescent="0.3">
      <c r="A44">
        <v>43</v>
      </c>
      <c r="B44">
        <v>3</v>
      </c>
      <c r="C44" t="s">
        <v>494</v>
      </c>
      <c r="D44" t="s">
        <v>497</v>
      </c>
      <c r="E44">
        <v>5</v>
      </c>
      <c r="F44">
        <v>4</v>
      </c>
      <c r="G44">
        <v>45</v>
      </c>
      <c r="H44">
        <v>5</v>
      </c>
      <c r="I44" t="s">
        <v>395</v>
      </c>
      <c r="J44" t="s">
        <v>411</v>
      </c>
      <c r="K44" t="s">
        <v>422</v>
      </c>
      <c r="L44" t="s">
        <v>24</v>
      </c>
      <c r="M44" t="s">
        <v>23</v>
      </c>
      <c r="N44" t="s">
        <v>23</v>
      </c>
      <c r="O44" t="s">
        <v>23</v>
      </c>
      <c r="P44" t="str">
        <f t="shared" si="0"/>
        <v>43, 3, "Bleeding Strike", "Target a spot that's going to hurt. A lot.", 5, 4, 45, 5, TargetType.SingleEnemy, "Martial", SkillCategory.Basic, DamageType.Martial, null, null, null</v>
      </c>
    </row>
    <row r="45" spans="1:16" x14ac:dyDescent="0.3">
      <c r="A45">
        <v>44</v>
      </c>
      <c r="B45">
        <v>3</v>
      </c>
      <c r="C45" t="s">
        <v>495</v>
      </c>
      <c r="D45" t="s">
        <v>498</v>
      </c>
      <c r="E45">
        <v>5</v>
      </c>
      <c r="F45">
        <v>6</v>
      </c>
      <c r="G45">
        <v>55</v>
      </c>
      <c r="H45">
        <v>5</v>
      </c>
      <c r="I45" t="s">
        <v>453</v>
      </c>
      <c r="J45" t="s">
        <v>411</v>
      </c>
      <c r="K45" t="s">
        <v>422</v>
      </c>
      <c r="L45" t="s">
        <v>24</v>
      </c>
      <c r="M45" t="s">
        <v>23</v>
      </c>
      <c r="N45" t="s">
        <v>23</v>
      </c>
      <c r="O45" t="s">
        <v>23</v>
      </c>
      <c r="P45" t="str">
        <f t="shared" si="0"/>
        <v>44, 3, "Ambush", "Leap with surprising agility to surprise your foes.", 5, 6, 55, 5, TargetType.RandomEnemy, "Martial", SkillCategory.Basic, DamageType.Martial, null, null, null</v>
      </c>
    </row>
    <row r="46" spans="1:16" x14ac:dyDescent="0.3">
      <c r="A46">
        <v>45</v>
      </c>
      <c r="B46">
        <v>4</v>
      </c>
      <c r="C46" t="s">
        <v>499</v>
      </c>
      <c r="D46" t="s">
        <v>500</v>
      </c>
      <c r="E46">
        <v>5</v>
      </c>
      <c r="F46">
        <v>6</v>
      </c>
      <c r="G46">
        <v>50</v>
      </c>
      <c r="H46">
        <v>5</v>
      </c>
      <c r="I46" t="s">
        <v>419</v>
      </c>
      <c r="J46" t="s">
        <v>412</v>
      </c>
      <c r="K46" t="s">
        <v>422</v>
      </c>
      <c r="L46" t="s">
        <v>25</v>
      </c>
      <c r="M46" t="s">
        <v>23</v>
      </c>
      <c r="N46" t="s">
        <v>23</v>
      </c>
      <c r="O46" t="s">
        <v>23</v>
      </c>
      <c r="P46" t="str">
        <f t="shared" si="0"/>
        <v>45, 4, "Chain Lightning", "Lightning arcs through all enemies", 5, 6, 50, 5, TargetType.AllEnemies, "Magical", SkillCategory.Basic, DamageType.Magical, null, null, null</v>
      </c>
    </row>
    <row r="47" spans="1:16" x14ac:dyDescent="0.3">
      <c r="A47">
        <v>46</v>
      </c>
      <c r="B47">
        <v>4</v>
      </c>
      <c r="C47" t="s">
        <v>501</v>
      </c>
      <c r="D47" t="s">
        <v>502</v>
      </c>
      <c r="E47">
        <v>5</v>
      </c>
      <c r="F47">
        <v>5</v>
      </c>
      <c r="G47">
        <v>40</v>
      </c>
      <c r="H47">
        <v>3</v>
      </c>
      <c r="I47" t="s">
        <v>395</v>
      </c>
      <c r="J47" t="s">
        <v>412</v>
      </c>
      <c r="K47" t="s">
        <v>422</v>
      </c>
      <c r="L47" t="s">
        <v>25</v>
      </c>
      <c r="M47" t="s">
        <v>23</v>
      </c>
      <c r="N47" t="s">
        <v>23</v>
      </c>
      <c r="O47" t="s">
        <v>23</v>
      </c>
      <c r="P47" t="str">
        <f t="shared" si="0"/>
        <v>46, 4, "Frostbite", "Ice creeps over an enemy", 5, 5, 40, 3, TargetType.SingleEnemy, "Magical", SkillCategory.Basic, DamageType.Magical, null, null, null</v>
      </c>
    </row>
    <row r="48" spans="1:16" x14ac:dyDescent="0.3">
      <c r="A48">
        <v>47</v>
      </c>
      <c r="B48">
        <v>4</v>
      </c>
      <c r="C48" t="s">
        <v>503</v>
      </c>
      <c r="D48" t="s">
        <v>504</v>
      </c>
      <c r="E48">
        <v>5</v>
      </c>
      <c r="F48">
        <v>6</v>
      </c>
      <c r="G48">
        <v>45</v>
      </c>
      <c r="H48">
        <v>4</v>
      </c>
      <c r="I48" t="s">
        <v>419</v>
      </c>
      <c r="J48" t="s">
        <v>412</v>
      </c>
      <c r="K48" t="s">
        <v>422</v>
      </c>
      <c r="L48" t="s">
        <v>25</v>
      </c>
      <c r="M48" t="s">
        <v>23</v>
      </c>
      <c r="N48" t="s">
        <v>23</v>
      </c>
      <c r="O48" t="s">
        <v>23</v>
      </c>
      <c r="P48" t="str">
        <f t="shared" si="0"/>
        <v>47, 4, "Arcane Detonation", "Create an arcane explosion", 5, 6, 45, 4, TargetType.AllEnemies, "Magical", SkillCategory.Basic, DamageType.Magical, null, null, null</v>
      </c>
    </row>
    <row r="49" spans="1:16" x14ac:dyDescent="0.3">
      <c r="A49">
        <v>48</v>
      </c>
      <c r="B49">
        <v>5</v>
      </c>
      <c r="C49" t="s">
        <v>505</v>
      </c>
      <c r="D49" t="s">
        <v>506</v>
      </c>
      <c r="E49">
        <v>5</v>
      </c>
      <c r="F49">
        <v>6</v>
      </c>
      <c r="G49">
        <v>45</v>
      </c>
      <c r="H49">
        <v>4</v>
      </c>
      <c r="I49" t="s">
        <v>419</v>
      </c>
      <c r="J49" t="s">
        <v>412</v>
      </c>
      <c r="K49" t="s">
        <v>422</v>
      </c>
      <c r="L49" t="s">
        <v>25</v>
      </c>
      <c r="M49" t="s">
        <v>23</v>
      </c>
      <c r="N49" t="s">
        <v>23</v>
      </c>
      <c r="O49" t="s">
        <v>23</v>
      </c>
      <c r="P49" t="str">
        <f t="shared" si="0"/>
        <v>48, 5, "Judgment Flame", "A holy fire that burns all enemies", 5, 6, 45, 4, TargetType.AllEnemies, "Magical", SkillCategory.Basic, DamageType.Magical, null, null, null</v>
      </c>
    </row>
    <row r="50" spans="1:16" x14ac:dyDescent="0.3">
      <c r="A50">
        <v>49</v>
      </c>
      <c r="B50">
        <v>5</v>
      </c>
      <c r="C50" t="s">
        <v>507</v>
      </c>
      <c r="D50" t="s">
        <v>508</v>
      </c>
      <c r="E50">
        <v>5</v>
      </c>
      <c r="F50">
        <v>8</v>
      </c>
      <c r="G50">
        <v>55</v>
      </c>
      <c r="H50">
        <v>6</v>
      </c>
      <c r="I50" t="s">
        <v>453</v>
      </c>
      <c r="J50" t="s">
        <v>412</v>
      </c>
      <c r="K50" t="s">
        <v>422</v>
      </c>
      <c r="L50" t="s">
        <v>25</v>
      </c>
      <c r="M50" t="s">
        <v>23</v>
      </c>
      <c r="N50" t="s">
        <v>23</v>
      </c>
      <c r="O50" t="s">
        <v>23</v>
      </c>
      <c r="P50" t="str">
        <f t="shared" si="0"/>
        <v>49, 5, "Heaven's Hammer", "A divine hammer to crush a foe", 5, 8, 55, 6, TargetType.RandomEnemy, "Magical", SkillCategory.Basic, DamageType.Magical, null, null, null</v>
      </c>
    </row>
    <row r="51" spans="1:16" x14ac:dyDescent="0.3">
      <c r="A51">
        <v>50</v>
      </c>
      <c r="B51">
        <v>5</v>
      </c>
      <c r="C51" t="s">
        <v>509</v>
      </c>
      <c r="D51" t="s">
        <v>510</v>
      </c>
      <c r="E51">
        <v>5</v>
      </c>
      <c r="F51">
        <v>7</v>
      </c>
      <c r="G51">
        <v>50</v>
      </c>
      <c r="H51">
        <v>5</v>
      </c>
      <c r="I51" t="s">
        <v>419</v>
      </c>
      <c r="J51" t="s">
        <v>412</v>
      </c>
      <c r="K51" t="s">
        <v>422</v>
      </c>
      <c r="L51" t="s">
        <v>25</v>
      </c>
      <c r="M51" t="s">
        <v>23</v>
      </c>
      <c r="N51" t="s">
        <v>23</v>
      </c>
      <c r="O51" t="s">
        <v>23</v>
      </c>
      <c r="P51" t="str">
        <f t="shared" si="0"/>
        <v>50, 5, "Blinding Radiance", "Divine light blinds the room. Wear sunglasses next time.", 5, 7, 50, 5, TargetType.AllEnemies, "Magical", SkillCategory.Basic, DamageType.Magical, null, null, null</v>
      </c>
    </row>
    <row r="52" spans="1:16" x14ac:dyDescent="0.3">
      <c r="A52">
        <v>51</v>
      </c>
      <c r="B52">
        <v>1</v>
      </c>
      <c r="C52" s="2" t="s">
        <v>511</v>
      </c>
      <c r="D52" s="2" t="s">
        <v>512</v>
      </c>
      <c r="E52" s="2">
        <v>6</v>
      </c>
      <c r="F52" s="2">
        <v>9</v>
      </c>
      <c r="G52" s="2">
        <v>70</v>
      </c>
      <c r="H52" s="2">
        <v>7</v>
      </c>
      <c r="I52" s="2" t="s">
        <v>419</v>
      </c>
      <c r="J52" t="s">
        <v>411</v>
      </c>
      <c r="K52" t="s">
        <v>422</v>
      </c>
      <c r="L52" t="s">
        <v>24</v>
      </c>
      <c r="M52" t="s">
        <v>23</v>
      </c>
      <c r="N52" t="s">
        <v>23</v>
      </c>
      <c r="O52" t="s">
        <v>23</v>
      </c>
      <c r="P52" t="str">
        <f t="shared" si="0"/>
        <v>51, 1, "Titan Cleave", "Deliver a devastating wide swing that shatters defenses.", 6, 9, 70, 7, TargetType.AllEnemies, "Martial", SkillCategory.Basic, DamageType.Martial, null, null, null</v>
      </c>
    </row>
    <row r="53" spans="1:16" x14ac:dyDescent="0.3">
      <c r="A53">
        <v>52</v>
      </c>
      <c r="B53">
        <v>1</v>
      </c>
      <c r="C53" s="2" t="s">
        <v>514</v>
      </c>
      <c r="D53" s="2" t="s">
        <v>515</v>
      </c>
      <c r="E53" s="2">
        <v>6</v>
      </c>
      <c r="F53" s="2">
        <v>8</v>
      </c>
      <c r="G53" s="2">
        <v>75</v>
      </c>
      <c r="H53" s="2">
        <v>8</v>
      </c>
      <c r="I53" s="2" t="s">
        <v>395</v>
      </c>
      <c r="J53" t="s">
        <v>411</v>
      </c>
      <c r="K53" t="s">
        <v>422</v>
      </c>
      <c r="L53" t="s">
        <v>24</v>
      </c>
      <c r="M53" t="s">
        <v>23</v>
      </c>
      <c r="N53" t="s">
        <v>23</v>
      </c>
      <c r="O53" t="s">
        <v>23</v>
      </c>
      <c r="P53" t="str">
        <f t="shared" si="0"/>
        <v>52, 1, "Executioner’s Strike", "A brutal blow aimed to finish weakened foes.", 6, 8, 75, 8, TargetType.SingleEnemy, "Martial", SkillCategory.Basic, DamageType.Martial, null, null, null</v>
      </c>
    </row>
    <row r="54" spans="1:16" x14ac:dyDescent="0.3">
      <c r="A54">
        <v>53</v>
      </c>
      <c r="B54">
        <v>1</v>
      </c>
      <c r="C54" s="2" t="s">
        <v>517</v>
      </c>
      <c r="D54" s="2" t="s">
        <v>518</v>
      </c>
      <c r="E54" s="2">
        <v>6</v>
      </c>
      <c r="F54" s="2">
        <v>6</v>
      </c>
      <c r="G54" s="2">
        <v>5</v>
      </c>
      <c r="H54" s="2">
        <v>7</v>
      </c>
      <c r="I54" s="2" t="s">
        <v>425</v>
      </c>
      <c r="J54" t="s">
        <v>426</v>
      </c>
      <c r="K54" t="s">
        <v>427</v>
      </c>
      <c r="L54" t="s">
        <v>23</v>
      </c>
      <c r="M54" s="2">
        <v>5</v>
      </c>
      <c r="N54" t="s">
        <v>428</v>
      </c>
      <c r="O54" t="s">
        <v>429</v>
      </c>
      <c r="P54" t="str">
        <f t="shared" si="0"/>
        <v>53, 1, "Warrior’s Cry", "Let out a mighty roar, boosting your Attack.", 6, 6, 5, 7, TargetType.Self, "Support", SkillCategory.Support, null, 5, StatType.Attack, SupportEffectType.Boost</v>
      </c>
    </row>
    <row r="55" spans="1:16" x14ac:dyDescent="0.3">
      <c r="A55">
        <v>54</v>
      </c>
      <c r="B55">
        <v>1</v>
      </c>
      <c r="C55" s="2" t="s">
        <v>520</v>
      </c>
      <c r="D55" s="2" t="s">
        <v>521</v>
      </c>
      <c r="E55" s="2">
        <v>6</v>
      </c>
      <c r="F55" s="2">
        <v>5</v>
      </c>
      <c r="G55" s="2">
        <v>4</v>
      </c>
      <c r="H55" s="2">
        <v>6</v>
      </c>
      <c r="I55" s="2" t="s">
        <v>395</v>
      </c>
      <c r="J55" t="s">
        <v>426</v>
      </c>
      <c r="K55" t="s">
        <v>427</v>
      </c>
      <c r="L55" t="s">
        <v>23</v>
      </c>
      <c r="M55" s="2">
        <v>4</v>
      </c>
      <c r="N55" t="s">
        <v>428</v>
      </c>
      <c r="P55" t="str">
        <f t="shared" si="0"/>
        <v>54, 1, "Threatening Stance", "Reduce enemy Attack with an intimidating posture.", 6, 5, 4, 6, TargetType.SingleEnemy, "Support", SkillCategory.Support, null, 4, StatType.Attack</v>
      </c>
    </row>
    <row r="56" spans="1:16" x14ac:dyDescent="0.3">
      <c r="A56">
        <v>55</v>
      </c>
      <c r="B56">
        <v>2</v>
      </c>
      <c r="C56" s="2" t="s">
        <v>522</v>
      </c>
      <c r="D56" s="2" t="s">
        <v>523</v>
      </c>
      <c r="E56" s="2">
        <v>6</v>
      </c>
      <c r="F56" s="2">
        <v>10</v>
      </c>
      <c r="G56" s="2">
        <v>75</v>
      </c>
      <c r="H56" s="2">
        <v>9</v>
      </c>
      <c r="I56" s="2" t="s">
        <v>419</v>
      </c>
      <c r="J56" t="s">
        <v>411</v>
      </c>
      <c r="K56" t="s">
        <v>422</v>
      </c>
      <c r="L56" t="s">
        <v>24</v>
      </c>
      <c r="M56" t="s">
        <v>23</v>
      </c>
      <c r="N56" t="s">
        <v>23</v>
      </c>
      <c r="O56" t="s">
        <v>23</v>
      </c>
      <c r="P56" t="str">
        <f t="shared" si="0"/>
        <v>55, 2, "Bonequake Slam", "Crush the ground and crack bones with raw force.", 6, 10, 75, 9, TargetType.AllEnemies, "Martial", SkillCategory.Basic, DamageType.Martial, null, null, null</v>
      </c>
    </row>
    <row r="57" spans="1:16" x14ac:dyDescent="0.3">
      <c r="A57">
        <v>56</v>
      </c>
      <c r="B57">
        <v>2</v>
      </c>
      <c r="C57" s="2" t="s">
        <v>524</v>
      </c>
      <c r="D57" s="2" t="s">
        <v>525</v>
      </c>
      <c r="E57" s="2">
        <v>6</v>
      </c>
      <c r="F57" s="2">
        <v>7</v>
      </c>
      <c r="G57" s="2">
        <v>65</v>
      </c>
      <c r="H57" s="2">
        <v>6</v>
      </c>
      <c r="I57" s="2" t="s">
        <v>395</v>
      </c>
      <c r="J57" t="s">
        <v>411</v>
      </c>
      <c r="K57" t="s">
        <v>422</v>
      </c>
      <c r="L57" t="s">
        <v>24</v>
      </c>
      <c r="M57" t="s">
        <v>23</v>
      </c>
      <c r="N57" t="s">
        <v>23</v>
      </c>
      <c r="O57" t="s">
        <v>23</v>
      </c>
      <c r="P57" t="str">
        <f t="shared" si="0"/>
        <v>56, 2, "Fury Breaker", "Focus all your strength into a single armor-breaking punch.", 6, 7, 65, 6, TargetType.SingleEnemy, "Martial", SkillCategory.Basic, DamageType.Martial, null, null, null</v>
      </c>
    </row>
    <row r="58" spans="1:16" x14ac:dyDescent="0.3">
      <c r="A58">
        <v>57</v>
      </c>
      <c r="B58">
        <v>2</v>
      </c>
      <c r="C58" s="2" t="s">
        <v>526</v>
      </c>
      <c r="D58" s="2" t="s">
        <v>527</v>
      </c>
      <c r="E58" s="2">
        <v>6</v>
      </c>
      <c r="F58" s="2">
        <v>7</v>
      </c>
      <c r="G58" s="2">
        <v>6</v>
      </c>
      <c r="H58" s="2">
        <v>9</v>
      </c>
      <c r="I58" s="2" t="s">
        <v>425</v>
      </c>
      <c r="J58" t="s">
        <v>426</v>
      </c>
      <c r="K58" t="s">
        <v>427</v>
      </c>
      <c r="L58" t="s">
        <v>23</v>
      </c>
      <c r="M58" s="2">
        <v>6</v>
      </c>
      <c r="N58" t="s">
        <v>456</v>
      </c>
      <c r="O58" t="s">
        <v>429</v>
      </c>
      <c r="P58" t="str">
        <f t="shared" si="0"/>
        <v>57, 2, "Iron Skin", "Harden your body, greatly boosting your Defense.", 6, 7, 6, 9, TargetType.Self, "Support", SkillCategory.Support, null, 6, StatType.Defense, SupportEffectType.Boost</v>
      </c>
    </row>
    <row r="59" spans="1:16" x14ac:dyDescent="0.3">
      <c r="A59">
        <v>58</v>
      </c>
      <c r="B59">
        <v>2</v>
      </c>
      <c r="C59" s="2" t="s">
        <v>528</v>
      </c>
      <c r="D59" s="2" t="s">
        <v>529</v>
      </c>
      <c r="E59" s="2">
        <v>6</v>
      </c>
      <c r="F59" s="2">
        <v>6</v>
      </c>
      <c r="G59" s="2">
        <v>5</v>
      </c>
      <c r="H59" s="2">
        <v>6</v>
      </c>
      <c r="I59" s="2" t="s">
        <v>395</v>
      </c>
      <c r="J59" t="s">
        <v>426</v>
      </c>
      <c r="K59" t="s">
        <v>427</v>
      </c>
      <c r="L59" t="s">
        <v>23</v>
      </c>
      <c r="M59" s="2">
        <v>4</v>
      </c>
      <c r="N59" t="s">
        <v>443</v>
      </c>
      <c r="P59" t="str">
        <f t="shared" si="0"/>
        <v>58, 2, "Staggering Roar", "A guttural yell that weakens enemy Speed.", 6, 6, 5, 6, TargetType.SingleEnemy, "Support", SkillCategory.Support, null, 4, StatType.Speed</v>
      </c>
    </row>
    <row r="60" spans="1:16" x14ac:dyDescent="0.3">
      <c r="A60">
        <v>59</v>
      </c>
      <c r="B60">
        <v>3</v>
      </c>
      <c r="C60" s="2" t="s">
        <v>530</v>
      </c>
      <c r="D60" s="2" t="s">
        <v>531</v>
      </c>
      <c r="E60" s="2">
        <v>6</v>
      </c>
      <c r="F60" s="2">
        <v>8</v>
      </c>
      <c r="G60" s="2">
        <v>60</v>
      </c>
      <c r="H60" s="2">
        <v>7</v>
      </c>
      <c r="I60" s="2" t="s">
        <v>419</v>
      </c>
      <c r="J60" t="s">
        <v>411</v>
      </c>
      <c r="K60" t="s">
        <v>422</v>
      </c>
      <c r="L60" t="s">
        <v>24</v>
      </c>
      <c r="M60" t="s">
        <v>23</v>
      </c>
      <c r="N60" t="s">
        <v>23</v>
      </c>
      <c r="O60" t="s">
        <v>23</v>
      </c>
      <c r="P60" t="str">
        <f t="shared" si="0"/>
        <v>59, 3, "Death Blossom", "Spin through enemies, blades flying like petals.", 6, 8, 60, 7, TargetType.AllEnemies, "Martial", SkillCategory.Basic, DamageType.Martial, null, null, null</v>
      </c>
    </row>
    <row r="61" spans="1:16" x14ac:dyDescent="0.3">
      <c r="A61">
        <v>60</v>
      </c>
      <c r="B61">
        <v>3</v>
      </c>
      <c r="C61" s="2" t="s">
        <v>532</v>
      </c>
      <c r="D61" s="2" t="s">
        <v>533</v>
      </c>
      <c r="E61" s="2">
        <v>6</v>
      </c>
      <c r="F61" s="2">
        <v>7</v>
      </c>
      <c r="G61" s="2">
        <v>70</v>
      </c>
      <c r="H61" s="2">
        <v>6</v>
      </c>
      <c r="I61" s="2" t="s">
        <v>395</v>
      </c>
      <c r="J61" t="s">
        <v>411</v>
      </c>
      <c r="K61" t="s">
        <v>422</v>
      </c>
      <c r="L61" t="s">
        <v>24</v>
      </c>
      <c r="M61" t="s">
        <v>23</v>
      </c>
      <c r="N61" t="s">
        <v>23</v>
      </c>
      <c r="O61" t="s">
        <v>23</v>
      </c>
      <c r="P61" t="str">
        <f t="shared" si="0"/>
        <v>60, 3, "Throatpiercer", "A ruthless critical strike aimed at vital spots.", 6, 7, 70, 6, TargetType.SingleEnemy, "Martial", SkillCategory.Basic, DamageType.Martial, null, null, null</v>
      </c>
    </row>
    <row r="62" spans="1:16" x14ac:dyDescent="0.3">
      <c r="A62">
        <v>61</v>
      </c>
      <c r="B62">
        <v>3</v>
      </c>
      <c r="C62" s="2" t="s">
        <v>534</v>
      </c>
      <c r="D62" s="2" t="s">
        <v>535</v>
      </c>
      <c r="E62" s="2">
        <v>6</v>
      </c>
      <c r="F62" s="2">
        <v>6</v>
      </c>
      <c r="G62" s="2">
        <v>6</v>
      </c>
      <c r="H62" s="2">
        <v>8</v>
      </c>
      <c r="I62" s="2" t="s">
        <v>425</v>
      </c>
      <c r="J62" t="s">
        <v>426</v>
      </c>
      <c r="K62" t="s">
        <v>427</v>
      </c>
      <c r="L62" t="s">
        <v>23</v>
      </c>
      <c r="M62" s="2">
        <v>5</v>
      </c>
      <c r="N62" t="s">
        <v>443</v>
      </c>
      <c r="O62" t="s">
        <v>429</v>
      </c>
      <c r="P62" t="str">
        <f t="shared" si="0"/>
        <v>61, 3, "Adrenaline Surge", "Focus your energy to increase Speed sharply.", 6, 6, 6, 8, TargetType.Self, "Support", SkillCategory.Support, null, 5, StatType.Speed, SupportEffectType.Boost</v>
      </c>
    </row>
    <row r="63" spans="1:16" x14ac:dyDescent="0.3">
      <c r="A63">
        <v>62</v>
      </c>
      <c r="B63">
        <v>3</v>
      </c>
      <c r="C63" s="2" t="s">
        <v>536</v>
      </c>
      <c r="D63" s="2" t="s">
        <v>537</v>
      </c>
      <c r="E63" s="2">
        <v>6</v>
      </c>
      <c r="F63" s="2">
        <v>5</v>
      </c>
      <c r="G63" s="2">
        <v>4</v>
      </c>
      <c r="H63" s="2">
        <v>6</v>
      </c>
      <c r="I63" s="2" t="s">
        <v>395</v>
      </c>
      <c r="J63" t="s">
        <v>426</v>
      </c>
      <c r="K63" t="s">
        <v>427</v>
      </c>
      <c r="L63" t="s">
        <v>23</v>
      </c>
      <c r="M63" s="2">
        <v>4</v>
      </c>
      <c r="N63" t="s">
        <v>443</v>
      </c>
      <c r="O63" t="s">
        <v>434</v>
      </c>
      <c r="P63" t="str">
        <f t="shared" si="0"/>
        <v>62, 3, "Crippling Poison", "Coat your blades in poison that lowers enemy’s Speed.", 6, 5, 4, 6, TargetType.SingleEnemy, "Support", SkillCategory.Support, null, 4, StatType.Speed, SupportEffectType.Reduce</v>
      </c>
    </row>
    <row r="64" spans="1:16" x14ac:dyDescent="0.3">
      <c r="A64">
        <v>63</v>
      </c>
      <c r="B64">
        <v>4</v>
      </c>
      <c r="C64" s="2" t="s">
        <v>538</v>
      </c>
      <c r="D64" s="2" t="s">
        <v>539</v>
      </c>
      <c r="E64" s="2">
        <v>6</v>
      </c>
      <c r="F64" s="2">
        <v>9</v>
      </c>
      <c r="G64" s="2">
        <v>70</v>
      </c>
      <c r="H64" s="2">
        <v>8</v>
      </c>
      <c r="I64" s="2" t="s">
        <v>395</v>
      </c>
      <c r="J64" t="s">
        <v>412</v>
      </c>
      <c r="K64" t="s">
        <v>422</v>
      </c>
      <c r="L64" t="s">
        <v>25</v>
      </c>
      <c r="M64" t="s">
        <v>23</v>
      </c>
      <c r="N64" t="s">
        <v>23</v>
      </c>
      <c r="O64" t="s">
        <v>23</v>
      </c>
      <c r="P64" t="str">
        <f t="shared" si="0"/>
        <v>63, 4, "Cataclysm Ray", "Unleash a focused magical beam of destruction.", 6, 9, 70, 8, TargetType.SingleEnemy, "Magical", SkillCategory.Basic, DamageType.Magical, null, null, null</v>
      </c>
    </row>
    <row r="65" spans="1:16" x14ac:dyDescent="0.3">
      <c r="A65">
        <v>64</v>
      </c>
      <c r="B65">
        <v>4</v>
      </c>
      <c r="C65" s="2" t="s">
        <v>540</v>
      </c>
      <c r="D65" s="2" t="s">
        <v>541</v>
      </c>
      <c r="E65" s="2">
        <v>6</v>
      </c>
      <c r="F65" s="2">
        <v>10</v>
      </c>
      <c r="G65" s="2">
        <v>65</v>
      </c>
      <c r="H65" s="2">
        <v>9</v>
      </c>
      <c r="I65" s="2" t="s">
        <v>419</v>
      </c>
      <c r="J65" t="s">
        <v>412</v>
      </c>
      <c r="K65" t="s">
        <v>422</v>
      </c>
      <c r="L65" t="s">
        <v>25</v>
      </c>
      <c r="M65" t="s">
        <v>23</v>
      </c>
      <c r="N65" t="s">
        <v>23</v>
      </c>
      <c r="O65" t="s">
        <v>23</v>
      </c>
      <c r="P65" t="str">
        <f t="shared" si="0"/>
        <v>64, 4, "Voidstorm", "Summon a chaotic storm of arcane energy.", 6, 10, 65, 9, TargetType.AllEnemies, "Magical", SkillCategory.Basic, DamageType.Magical, null, null, null</v>
      </c>
    </row>
    <row r="66" spans="1:16" x14ac:dyDescent="0.3">
      <c r="A66">
        <v>65</v>
      </c>
      <c r="B66">
        <v>4</v>
      </c>
      <c r="C66" s="2" t="s">
        <v>542</v>
      </c>
      <c r="D66" s="2" t="s">
        <v>543</v>
      </c>
      <c r="E66" s="2">
        <v>6</v>
      </c>
      <c r="F66" s="2">
        <v>6</v>
      </c>
      <c r="G66" s="2">
        <v>5</v>
      </c>
      <c r="H66" s="2">
        <v>6</v>
      </c>
      <c r="I66" s="2" t="s">
        <v>425</v>
      </c>
      <c r="J66" t="s">
        <v>426</v>
      </c>
      <c r="K66" t="s">
        <v>427</v>
      </c>
      <c r="L66" t="s">
        <v>23</v>
      </c>
      <c r="M66" s="2">
        <v>5</v>
      </c>
      <c r="N66" t="s">
        <v>475</v>
      </c>
      <c r="O66" t="s">
        <v>429</v>
      </c>
      <c r="P66" t="str">
        <f t="shared" si="0"/>
        <v>65, 4, "Arcane Shell", "Wrap yourself in magical wards to boost Resistance.", 6, 6, 5, 6, TargetType.Self, "Support", SkillCategory.Support, null, 5, StatType.Resistance, SupportEffectType.Boost</v>
      </c>
    </row>
    <row r="67" spans="1:16" x14ac:dyDescent="0.3">
      <c r="A67">
        <v>66</v>
      </c>
      <c r="B67">
        <v>4</v>
      </c>
      <c r="C67" s="2" t="s">
        <v>544</v>
      </c>
      <c r="D67" s="2" t="s">
        <v>545</v>
      </c>
      <c r="E67" s="2">
        <v>6</v>
      </c>
      <c r="F67" s="2">
        <v>7</v>
      </c>
      <c r="G67" s="2">
        <v>5</v>
      </c>
      <c r="H67" s="2">
        <v>8</v>
      </c>
      <c r="I67" s="2" t="s">
        <v>395</v>
      </c>
      <c r="J67" t="s">
        <v>426</v>
      </c>
      <c r="K67" t="s">
        <v>427</v>
      </c>
      <c r="L67" t="s">
        <v>23</v>
      </c>
      <c r="M67" s="2">
        <v>4</v>
      </c>
      <c r="N67" t="s">
        <v>442</v>
      </c>
      <c r="O67" t="s">
        <v>434</v>
      </c>
      <c r="P67" t="str">
        <f t="shared" ref="P67:P111" si="1">_xlfn.TEXTJOIN(", ", TRUE,
    A67,
    B67,
    CHAR(34)&amp;C67&amp;CHAR(34),
    CHAR(34)&amp;D67&amp;CHAR(34),
    E67,
    F67,
    G67,
    H67,
    I67,
    J67,
    K67,
    L67,
    M67,
    N67,
    O67
)</f>
        <v>66, 4, "Mind Burn", "Temporarily sap a foe’s Magic stat with mental feedback.", 6, 7, 5, 8, TargetType.SingleEnemy, "Support", SkillCategory.Support, null, 4, StatType.Magic, SupportEffectType.Reduce</v>
      </c>
    </row>
    <row r="68" spans="1:16" x14ac:dyDescent="0.3">
      <c r="A68">
        <v>67</v>
      </c>
      <c r="B68">
        <v>5</v>
      </c>
      <c r="C68" s="2" t="s">
        <v>546</v>
      </c>
      <c r="D68" s="2" t="s">
        <v>547</v>
      </c>
      <c r="E68" s="2">
        <v>6</v>
      </c>
      <c r="F68" s="2">
        <v>8</v>
      </c>
      <c r="G68" s="2">
        <v>65</v>
      </c>
      <c r="H68" s="2">
        <v>7</v>
      </c>
      <c r="I68" s="2" t="s">
        <v>395</v>
      </c>
      <c r="J68" t="s">
        <v>412</v>
      </c>
      <c r="K68" t="s">
        <v>422</v>
      </c>
      <c r="L68" t="s">
        <v>25</v>
      </c>
      <c r="M68" t="s">
        <v>23</v>
      </c>
      <c r="N68" t="s">
        <v>23</v>
      </c>
      <c r="O68" t="s">
        <v>23</v>
      </c>
      <c r="P68" t="str">
        <f t="shared" si="1"/>
        <v>67, 5, "Divine Lance", "Launch a radiant spear that sears with holy fire.", 6, 8, 65, 7, TargetType.SingleEnemy, "Magical", SkillCategory.Basic, DamageType.Magical, null, null, null</v>
      </c>
    </row>
    <row r="69" spans="1:16" x14ac:dyDescent="0.3">
      <c r="A69">
        <v>68</v>
      </c>
      <c r="B69">
        <v>5</v>
      </c>
      <c r="C69" s="2" t="s">
        <v>548</v>
      </c>
      <c r="D69" s="2" t="s">
        <v>549</v>
      </c>
      <c r="E69" s="2">
        <v>6</v>
      </c>
      <c r="F69" s="2">
        <v>9</v>
      </c>
      <c r="G69" s="2">
        <v>60</v>
      </c>
      <c r="H69" s="2">
        <v>6</v>
      </c>
      <c r="I69" s="2" t="s">
        <v>419</v>
      </c>
      <c r="J69" t="s">
        <v>412</v>
      </c>
      <c r="K69" t="s">
        <v>422</v>
      </c>
      <c r="L69" t="s">
        <v>25</v>
      </c>
      <c r="M69" t="s">
        <v>23</v>
      </c>
      <c r="N69" t="s">
        <v>23</v>
      </c>
      <c r="O69" t="s">
        <v>23</v>
      </c>
      <c r="P69" t="str">
        <f t="shared" si="1"/>
        <v>68, 5, "Radiant Pulse", "Send a blinding wave of light through the battlefield.", 6, 9, 60, 6, TargetType.AllEnemies, "Magical", SkillCategory.Basic, DamageType.Magical, null, null, null</v>
      </c>
    </row>
    <row r="70" spans="1:16" x14ac:dyDescent="0.3">
      <c r="A70">
        <v>69</v>
      </c>
      <c r="B70">
        <v>5</v>
      </c>
      <c r="C70" s="2" t="s">
        <v>550</v>
      </c>
      <c r="D70" s="2" t="s">
        <v>551</v>
      </c>
      <c r="E70" s="2">
        <v>6</v>
      </c>
      <c r="F70" s="2">
        <v>6</v>
      </c>
      <c r="G70" s="2">
        <v>6</v>
      </c>
      <c r="H70" s="2">
        <v>8</v>
      </c>
      <c r="I70" s="2" t="s">
        <v>425</v>
      </c>
      <c r="J70" t="s">
        <v>426</v>
      </c>
      <c r="K70" t="s">
        <v>427</v>
      </c>
      <c r="L70" t="s">
        <v>23</v>
      </c>
      <c r="M70" s="2">
        <v>5</v>
      </c>
      <c r="N70" t="s">
        <v>456</v>
      </c>
      <c r="O70" t="s">
        <v>429</v>
      </c>
      <c r="P70" t="str">
        <f t="shared" si="1"/>
        <v>69, 5, "Holy Guard", "Call divine protection to raise Resistance.", 6, 6, 6, 8, TargetType.Self, "Support", SkillCategory.Support, null, 5, StatType.Defense, SupportEffectType.Boost</v>
      </c>
    </row>
    <row r="71" spans="1:16" x14ac:dyDescent="0.3">
      <c r="A71">
        <v>70</v>
      </c>
      <c r="B71">
        <v>5</v>
      </c>
      <c r="C71" s="2" t="s">
        <v>552</v>
      </c>
      <c r="D71" s="2" t="s">
        <v>553</v>
      </c>
      <c r="E71" s="2">
        <v>6</v>
      </c>
      <c r="F71" s="2">
        <v>5</v>
      </c>
      <c r="G71" s="2">
        <v>4</v>
      </c>
      <c r="H71" s="2">
        <v>6</v>
      </c>
      <c r="I71" s="2" t="s">
        <v>395</v>
      </c>
      <c r="J71" t="s">
        <v>426</v>
      </c>
      <c r="K71" t="s">
        <v>427</v>
      </c>
      <c r="L71" t="s">
        <v>23</v>
      </c>
      <c r="M71" s="2">
        <v>4</v>
      </c>
      <c r="N71" t="s">
        <v>442</v>
      </c>
      <c r="O71" t="s">
        <v>434</v>
      </c>
      <c r="P71" t="str">
        <f t="shared" si="1"/>
        <v>70, 5, "Weaken Spirit", "Reduce the enemy’s Magic with divine suppression.", 6, 5, 4, 6, TargetType.SingleEnemy, "Support", SkillCategory.Support, null, 4, StatType.Magic, SupportEffectType.Reduce</v>
      </c>
    </row>
    <row r="72" spans="1:16" x14ac:dyDescent="0.3">
      <c r="A72">
        <v>71</v>
      </c>
      <c r="B72">
        <v>1</v>
      </c>
      <c r="C72" s="2" t="s">
        <v>554</v>
      </c>
      <c r="D72" s="2" t="s">
        <v>555</v>
      </c>
      <c r="E72" s="2">
        <v>7</v>
      </c>
      <c r="F72" s="2">
        <v>9</v>
      </c>
      <c r="G72" s="2">
        <v>70</v>
      </c>
      <c r="H72" s="2">
        <v>8</v>
      </c>
      <c r="I72" s="2" t="s">
        <v>513</v>
      </c>
      <c r="J72" t="s">
        <v>411</v>
      </c>
      <c r="K72" t="s">
        <v>422</v>
      </c>
      <c r="L72" t="s">
        <v>24</v>
      </c>
      <c r="M72" t="s">
        <v>23</v>
      </c>
      <c r="N72" t="s">
        <v>23</v>
      </c>
      <c r="O72" t="s">
        <v>23</v>
      </c>
      <c r="P72" t="str">
        <f t="shared" si="1"/>
        <v>71, 1, "Crushing Arc", "A heavy swing aimed to break multiple enemies at once.", 7, 9, 70, 8, AllEnemies, "Martial", SkillCategory.Basic, DamageType.Martial, null, null, null</v>
      </c>
    </row>
    <row r="73" spans="1:16" x14ac:dyDescent="0.3">
      <c r="A73">
        <v>72</v>
      </c>
      <c r="B73">
        <v>1</v>
      </c>
      <c r="C73" s="2" t="s">
        <v>556</v>
      </c>
      <c r="D73" s="2" t="s">
        <v>557</v>
      </c>
      <c r="E73" s="2">
        <v>7</v>
      </c>
      <c r="F73" s="2">
        <v>7</v>
      </c>
      <c r="G73" s="2">
        <v>5</v>
      </c>
      <c r="H73" s="2">
        <v>7</v>
      </c>
      <c r="I73" s="2" t="s">
        <v>519</v>
      </c>
      <c r="J73" t="s">
        <v>426</v>
      </c>
      <c r="K73" t="s">
        <v>427</v>
      </c>
      <c r="L73" t="s">
        <v>23</v>
      </c>
      <c r="M73" s="2">
        <v>5</v>
      </c>
      <c r="N73" t="s">
        <v>428</v>
      </c>
      <c r="O73" t="s">
        <v>429</v>
      </c>
      <c r="P73" t="str">
        <f t="shared" si="1"/>
        <v>72, 1, "Rallying Cry", "Inspire yourself with battle fury, boosting your Attack.", 7, 7, 5, 7, Self, "Support", SkillCategory.Support, null, 5, StatType.Attack, SupportEffectType.Boost</v>
      </c>
    </row>
    <row r="74" spans="1:16" x14ac:dyDescent="0.3">
      <c r="A74">
        <v>73</v>
      </c>
      <c r="B74">
        <v>1</v>
      </c>
      <c r="C74" s="2" t="s">
        <v>558</v>
      </c>
      <c r="D74" s="2" t="s">
        <v>559</v>
      </c>
      <c r="E74" s="2">
        <v>7</v>
      </c>
      <c r="F74" s="2">
        <v>6</v>
      </c>
      <c r="G74" s="2">
        <v>5</v>
      </c>
      <c r="H74" s="2">
        <v>8</v>
      </c>
      <c r="I74" s="2" t="s">
        <v>519</v>
      </c>
      <c r="J74" t="s">
        <v>426</v>
      </c>
      <c r="K74" t="s">
        <v>427</v>
      </c>
      <c r="L74" t="s">
        <v>23</v>
      </c>
      <c r="M74" s="2">
        <v>5</v>
      </c>
      <c r="N74" t="s">
        <v>456</v>
      </c>
      <c r="O74" t="s">
        <v>429</v>
      </c>
      <c r="P74" t="str">
        <f t="shared" si="1"/>
        <v>73, 1, "Stone Focus", "Center your stance, increasing your Defense significantly.", 7, 6, 5, 8, Self, "Support", SkillCategory.Support, null, 5, StatType.Defense, SupportEffectType.Boost</v>
      </c>
    </row>
    <row r="75" spans="1:16" x14ac:dyDescent="0.3">
      <c r="A75">
        <v>74</v>
      </c>
      <c r="B75">
        <v>2</v>
      </c>
      <c r="C75" s="2" t="s">
        <v>560</v>
      </c>
      <c r="D75" s="2" t="s">
        <v>561</v>
      </c>
      <c r="E75" s="2">
        <v>7</v>
      </c>
      <c r="F75" s="2">
        <v>10</v>
      </c>
      <c r="G75" s="2">
        <v>75</v>
      </c>
      <c r="H75" s="2">
        <v>9</v>
      </c>
      <c r="I75" s="2" t="s">
        <v>513</v>
      </c>
      <c r="J75" t="s">
        <v>411</v>
      </c>
      <c r="K75" t="s">
        <v>422</v>
      </c>
      <c r="L75" t="s">
        <v>24</v>
      </c>
      <c r="M75" t="s">
        <v>23</v>
      </c>
      <c r="N75" t="s">
        <v>23</v>
      </c>
      <c r="O75" t="s">
        <v>23</v>
      </c>
      <c r="P75" t="str">
        <f t="shared" si="1"/>
        <v>74, 2, "Juggernaut Slam", "A powerful, ground-shaking charge that flattens enemies.", 7, 10, 75, 9, AllEnemies, "Martial", SkillCategory.Basic, DamageType.Martial, null, null, null</v>
      </c>
    </row>
    <row r="76" spans="1:16" x14ac:dyDescent="0.3">
      <c r="A76">
        <v>75</v>
      </c>
      <c r="B76">
        <v>2</v>
      </c>
      <c r="C76" s="2" t="s">
        <v>562</v>
      </c>
      <c r="D76" s="2" t="s">
        <v>563</v>
      </c>
      <c r="E76" s="2">
        <v>7</v>
      </c>
      <c r="F76" s="2">
        <v>6</v>
      </c>
      <c r="G76" s="2">
        <v>5</v>
      </c>
      <c r="H76" s="2">
        <v>6</v>
      </c>
      <c r="I76" s="2" t="s">
        <v>516</v>
      </c>
      <c r="J76" t="s">
        <v>426</v>
      </c>
      <c r="K76" t="s">
        <v>427</v>
      </c>
      <c r="L76" t="s">
        <v>23</v>
      </c>
      <c r="M76" s="2">
        <v>4</v>
      </c>
      <c r="N76" t="s">
        <v>456</v>
      </c>
      <c r="O76" t="s">
        <v>434</v>
      </c>
      <c r="P76" t="str">
        <f t="shared" si="1"/>
        <v>75, 2, "Brutal Intimidation", "Frighten enemies into weakness, reducing their Defense.", 7, 6, 5, 6, SingleEnemy, "Support", SkillCategory.Support, null, 4, StatType.Defense, SupportEffectType.Reduce</v>
      </c>
    </row>
    <row r="77" spans="1:16" x14ac:dyDescent="0.3">
      <c r="A77">
        <v>76</v>
      </c>
      <c r="B77">
        <v>2</v>
      </c>
      <c r="C77" s="2" t="s">
        <v>564</v>
      </c>
      <c r="D77" s="2" t="s">
        <v>583</v>
      </c>
      <c r="E77" s="2">
        <v>7</v>
      </c>
      <c r="F77" s="2">
        <v>7</v>
      </c>
      <c r="G77" s="2">
        <v>4</v>
      </c>
      <c r="H77" s="2">
        <v>8</v>
      </c>
      <c r="I77" s="2" t="s">
        <v>519</v>
      </c>
      <c r="J77" t="s">
        <v>426</v>
      </c>
      <c r="K77" t="s">
        <v>427</v>
      </c>
      <c r="L77" t="s">
        <v>23</v>
      </c>
      <c r="M77" s="2">
        <v>4</v>
      </c>
      <c r="N77" t="s">
        <v>428</v>
      </c>
      <c r="O77" t="s">
        <v>429</v>
      </c>
      <c r="P77" t="str">
        <f t="shared" si="1"/>
        <v>76, 2, "Grounded Strength", "Focus inward to boost both Attack slightly.", 7, 7, 4, 8, Self, "Support", SkillCategory.Support, null, 4, StatType.Attack, SupportEffectType.Boost</v>
      </c>
    </row>
    <row r="78" spans="1:16" x14ac:dyDescent="0.3">
      <c r="A78">
        <v>77</v>
      </c>
      <c r="B78">
        <v>3</v>
      </c>
      <c r="C78" s="2" t="s">
        <v>565</v>
      </c>
      <c r="D78" s="2" t="s">
        <v>566</v>
      </c>
      <c r="E78" s="2">
        <v>7</v>
      </c>
      <c r="F78" s="2">
        <v>8</v>
      </c>
      <c r="G78" s="2">
        <v>65</v>
      </c>
      <c r="H78" s="2">
        <v>7</v>
      </c>
      <c r="I78" s="2" t="s">
        <v>516</v>
      </c>
      <c r="J78" t="s">
        <v>411</v>
      </c>
      <c r="K78" t="s">
        <v>422</v>
      </c>
      <c r="L78" t="s">
        <v>24</v>
      </c>
      <c r="M78" t="s">
        <v>23</v>
      </c>
      <c r="N78" t="s">
        <v>23</v>
      </c>
      <c r="O78" t="s">
        <v>23</v>
      </c>
      <c r="P78" t="str">
        <f t="shared" si="1"/>
        <v>77, 3, "Blackout Strike", "A quick blow to a pressure point, aimed to disorient.", 7, 8, 65, 7, SingleEnemy, "Martial", SkillCategory.Basic, DamageType.Martial, null, null, null</v>
      </c>
    </row>
    <row r="79" spans="1:16" x14ac:dyDescent="0.3">
      <c r="A79">
        <v>78</v>
      </c>
      <c r="B79">
        <v>3</v>
      </c>
      <c r="C79" s="2" t="s">
        <v>567</v>
      </c>
      <c r="D79" s="2" t="s">
        <v>568</v>
      </c>
      <c r="E79" s="2">
        <v>7</v>
      </c>
      <c r="F79" s="2">
        <v>6</v>
      </c>
      <c r="G79" s="2">
        <v>6</v>
      </c>
      <c r="H79" s="2">
        <v>8</v>
      </c>
      <c r="I79" s="2" t="s">
        <v>519</v>
      </c>
      <c r="J79" t="s">
        <v>426</v>
      </c>
      <c r="K79" t="s">
        <v>427</v>
      </c>
      <c r="L79" t="s">
        <v>23</v>
      </c>
      <c r="M79" s="2">
        <v>5</v>
      </c>
      <c r="N79" t="s">
        <v>443</v>
      </c>
      <c r="O79" t="s">
        <v>429</v>
      </c>
      <c r="P79" t="str">
        <f t="shared" si="1"/>
        <v>78, 3, "Vanish", "Slip into the shadows, increasing Speed sharply.", 7, 6, 6, 8, Self, "Support", SkillCategory.Support, null, 5, StatType.Speed, SupportEffectType.Boost</v>
      </c>
    </row>
    <row r="80" spans="1:16" x14ac:dyDescent="0.3">
      <c r="A80">
        <v>79</v>
      </c>
      <c r="B80">
        <v>3</v>
      </c>
      <c r="C80" s="2" t="s">
        <v>569</v>
      </c>
      <c r="D80" s="2" t="s">
        <v>570</v>
      </c>
      <c r="E80" s="2">
        <v>7</v>
      </c>
      <c r="F80" s="2">
        <v>6</v>
      </c>
      <c r="G80" s="2">
        <v>5</v>
      </c>
      <c r="H80" s="2">
        <v>6</v>
      </c>
      <c r="I80" s="2" t="s">
        <v>516</v>
      </c>
      <c r="J80" t="s">
        <v>426</v>
      </c>
      <c r="K80" t="s">
        <v>427</v>
      </c>
      <c r="L80" t="s">
        <v>23</v>
      </c>
      <c r="M80" s="2">
        <v>4</v>
      </c>
      <c r="N80" t="s">
        <v>428</v>
      </c>
      <c r="O80" t="s">
        <v>434</v>
      </c>
      <c r="P80" t="str">
        <f t="shared" si="1"/>
        <v>79, 3, "Saboteur's Trick", "Apply dirty fighting tricks to reduce enemy Attack.", 7, 6, 5, 6, SingleEnemy, "Support", SkillCategory.Support, null, 4, StatType.Attack, SupportEffectType.Reduce</v>
      </c>
    </row>
    <row r="81" spans="1:16" x14ac:dyDescent="0.3">
      <c r="A81">
        <v>80</v>
      </c>
      <c r="B81">
        <v>4</v>
      </c>
      <c r="C81" s="2" t="s">
        <v>571</v>
      </c>
      <c r="D81" s="2" t="s">
        <v>572</v>
      </c>
      <c r="E81" s="2">
        <v>7</v>
      </c>
      <c r="F81" s="2">
        <v>9</v>
      </c>
      <c r="G81" s="2">
        <v>70</v>
      </c>
      <c r="H81" s="2">
        <v>9</v>
      </c>
      <c r="I81" s="2" t="s">
        <v>516</v>
      </c>
      <c r="J81" t="s">
        <v>412</v>
      </c>
      <c r="K81" t="s">
        <v>422</v>
      </c>
      <c r="L81" t="s">
        <v>25</v>
      </c>
      <c r="M81" t="s">
        <v>23</v>
      </c>
      <c r="N81" t="s">
        <v>23</v>
      </c>
      <c r="O81" t="s">
        <v>23</v>
      </c>
      <c r="P81" t="str">
        <f t="shared" si="1"/>
        <v>80, 4, "Comet Shard", "Drop a magical meteor chunk onto a foe with crushing force.", 7, 9, 70, 9, SingleEnemy, "Magical", SkillCategory.Basic, DamageType.Magical, null, null, null</v>
      </c>
    </row>
    <row r="82" spans="1:16" x14ac:dyDescent="0.3">
      <c r="A82">
        <v>81</v>
      </c>
      <c r="B82">
        <v>4</v>
      </c>
      <c r="C82" s="2" t="s">
        <v>573</v>
      </c>
      <c r="D82" s="2" t="s">
        <v>574</v>
      </c>
      <c r="E82" s="2">
        <v>7</v>
      </c>
      <c r="F82" s="2">
        <v>6</v>
      </c>
      <c r="G82" s="2">
        <v>6</v>
      </c>
      <c r="H82" s="2">
        <v>8</v>
      </c>
      <c r="I82" s="2" t="s">
        <v>519</v>
      </c>
      <c r="J82" t="s">
        <v>426</v>
      </c>
      <c r="K82" t="s">
        <v>427</v>
      </c>
      <c r="L82" t="s">
        <v>23</v>
      </c>
      <c r="M82" s="2">
        <v>5</v>
      </c>
      <c r="N82" t="s">
        <v>443</v>
      </c>
      <c r="O82" t="s">
        <v>429</v>
      </c>
      <c r="P82" t="str">
        <f t="shared" si="1"/>
        <v>81, 4, "Temporal Haste", "Manipulate time to boost your Speed dramatically.", 7, 6, 6, 8, Self, "Support", SkillCategory.Support, null, 5, StatType.Speed, SupportEffectType.Boost</v>
      </c>
    </row>
    <row r="83" spans="1:16" x14ac:dyDescent="0.3">
      <c r="A83">
        <v>82</v>
      </c>
      <c r="B83">
        <v>4</v>
      </c>
      <c r="C83" s="2" t="s">
        <v>575</v>
      </c>
      <c r="D83" s="2" t="s">
        <v>582</v>
      </c>
      <c r="E83" s="2">
        <v>7</v>
      </c>
      <c r="F83" s="2">
        <v>5</v>
      </c>
      <c r="G83" s="2">
        <v>4</v>
      </c>
      <c r="H83" s="2">
        <v>6</v>
      </c>
      <c r="I83" s="2" t="s">
        <v>516</v>
      </c>
      <c r="J83" t="s">
        <v>426</v>
      </c>
      <c r="K83" t="s">
        <v>427</v>
      </c>
      <c r="L83" t="s">
        <v>23</v>
      </c>
      <c r="M83" s="2">
        <v>4</v>
      </c>
      <c r="N83" t="s">
        <v>428</v>
      </c>
      <c r="O83" t="s">
        <v>434</v>
      </c>
      <c r="P83" t="str">
        <f t="shared" si="1"/>
        <v>82, 4, "Spell Leak", "Disrupt enemy flow with magic, lowering their Attack stat.", 7, 5, 4, 6, SingleEnemy, "Support", SkillCategory.Support, null, 4, StatType.Attack, SupportEffectType.Reduce</v>
      </c>
    </row>
    <row r="84" spans="1:16" x14ac:dyDescent="0.3">
      <c r="A84">
        <v>83</v>
      </c>
      <c r="B84">
        <v>5</v>
      </c>
      <c r="C84" s="2" t="s">
        <v>576</v>
      </c>
      <c r="D84" s="2" t="s">
        <v>577</v>
      </c>
      <c r="E84" s="2">
        <v>7</v>
      </c>
      <c r="F84" s="2">
        <v>8</v>
      </c>
      <c r="G84" s="2">
        <v>65</v>
      </c>
      <c r="H84" s="2">
        <v>7</v>
      </c>
      <c r="I84" s="2" t="s">
        <v>513</v>
      </c>
      <c r="J84" t="s">
        <v>412</v>
      </c>
      <c r="K84" t="s">
        <v>422</v>
      </c>
      <c r="L84" t="s">
        <v>25</v>
      </c>
      <c r="M84" t="s">
        <v>23</v>
      </c>
      <c r="N84" t="s">
        <v>23</v>
      </c>
      <c r="O84" t="s">
        <v>23</v>
      </c>
      <c r="P84" t="str">
        <f t="shared" si="1"/>
        <v>83, 5, "Purifying Flame", "Send out cleansing fire that damages the impure.", 7, 8, 65, 7, AllEnemies, "Magical", SkillCategory.Basic, DamageType.Magical, null, null, null</v>
      </c>
    </row>
    <row r="85" spans="1:16" x14ac:dyDescent="0.3">
      <c r="A85">
        <v>84</v>
      </c>
      <c r="B85">
        <v>5</v>
      </c>
      <c r="C85" s="2" t="s">
        <v>578</v>
      </c>
      <c r="D85" s="2" t="s">
        <v>579</v>
      </c>
      <c r="E85" s="2">
        <v>7</v>
      </c>
      <c r="F85" s="2">
        <v>6</v>
      </c>
      <c r="G85" s="2">
        <v>5</v>
      </c>
      <c r="H85" s="2">
        <v>7</v>
      </c>
      <c r="I85" s="2" t="s">
        <v>519</v>
      </c>
      <c r="J85" t="s">
        <v>426</v>
      </c>
      <c r="K85" t="s">
        <v>427</v>
      </c>
      <c r="L85" t="s">
        <v>23</v>
      </c>
      <c r="M85" s="2">
        <v>5</v>
      </c>
      <c r="N85" t="s">
        <v>456</v>
      </c>
      <c r="O85" t="s">
        <v>429</v>
      </c>
      <c r="P85" t="str">
        <f t="shared" si="1"/>
        <v>84, 5, "Divine Endurance", "Call upon holy strength to raise your Defense.", 7, 6, 5, 7, Self, "Support", SkillCategory.Support, null, 5, StatType.Defense, SupportEffectType.Boost</v>
      </c>
    </row>
    <row r="86" spans="1:16" x14ac:dyDescent="0.3">
      <c r="A86">
        <v>85</v>
      </c>
      <c r="B86">
        <v>5</v>
      </c>
      <c r="C86" s="2" t="s">
        <v>580</v>
      </c>
      <c r="D86" s="2" t="s">
        <v>581</v>
      </c>
      <c r="E86" s="2">
        <v>7</v>
      </c>
      <c r="F86" s="2">
        <v>5</v>
      </c>
      <c r="G86" s="2">
        <v>5</v>
      </c>
      <c r="H86" s="2">
        <v>6</v>
      </c>
      <c r="I86" s="2" t="s">
        <v>516</v>
      </c>
      <c r="J86" t="s">
        <v>426</v>
      </c>
      <c r="K86" t="s">
        <v>427</v>
      </c>
      <c r="L86" t="s">
        <v>23</v>
      </c>
      <c r="M86" s="2">
        <v>4</v>
      </c>
      <c r="N86" t="s">
        <v>475</v>
      </c>
      <c r="O86" t="s">
        <v>434</v>
      </c>
      <c r="P86" t="str">
        <f t="shared" si="1"/>
        <v>85, 5, "Lightshard Weakening", "Reduce enemy Resistance with light-fused prayers.", 7, 5, 5, 6, SingleEnemy, "Support", SkillCategory.Support, null, 4, StatType.Resistance, SupportEffectType.Reduce</v>
      </c>
    </row>
    <row r="87" spans="1:16" x14ac:dyDescent="0.3">
      <c r="A87">
        <v>86</v>
      </c>
      <c r="B87">
        <v>1</v>
      </c>
      <c r="C87" s="2" t="s">
        <v>584</v>
      </c>
      <c r="D87" s="2" t="s">
        <v>585</v>
      </c>
      <c r="E87" s="2">
        <v>8</v>
      </c>
      <c r="F87" s="2">
        <v>10</v>
      </c>
      <c r="G87" s="2">
        <v>75</v>
      </c>
      <c r="H87" s="2">
        <v>9</v>
      </c>
      <c r="I87" s="2" t="s">
        <v>513</v>
      </c>
      <c r="J87" t="s">
        <v>411</v>
      </c>
      <c r="K87" t="s">
        <v>422</v>
      </c>
      <c r="L87" t="s">
        <v>24</v>
      </c>
      <c r="M87" t="s">
        <v>23</v>
      </c>
      <c r="N87" t="s">
        <v>23</v>
      </c>
      <c r="O87" t="s">
        <v>23</v>
      </c>
      <c r="P87" t="str">
        <f t="shared" si="1"/>
        <v>86, 1, "Thunder Cleave", "A massive sweeping strike infused with thunderous force.", 8, 10, 75, 9, AllEnemies, "Martial", SkillCategory.Basic, DamageType.Martial, null, null, null</v>
      </c>
    </row>
    <row r="88" spans="1:16" x14ac:dyDescent="0.3">
      <c r="A88">
        <v>87</v>
      </c>
      <c r="B88">
        <v>1</v>
      </c>
      <c r="C88" s="2" t="s">
        <v>586</v>
      </c>
      <c r="D88" s="2" t="s">
        <v>587</v>
      </c>
      <c r="E88" s="2">
        <v>8</v>
      </c>
      <c r="F88" s="2">
        <v>9</v>
      </c>
      <c r="G88" s="2">
        <v>70</v>
      </c>
      <c r="H88" s="2">
        <v>8</v>
      </c>
      <c r="I88" s="2" t="s">
        <v>516</v>
      </c>
      <c r="J88" t="s">
        <v>411</v>
      </c>
      <c r="K88" t="s">
        <v>422</v>
      </c>
      <c r="L88" t="s">
        <v>24</v>
      </c>
      <c r="M88" t="s">
        <v>23</v>
      </c>
      <c r="N88" t="s">
        <v>23</v>
      </c>
      <c r="O88" t="s">
        <v>23</v>
      </c>
      <c r="P88" t="str">
        <f t="shared" si="1"/>
        <v>87, 1, "Precision Slam", "A perfectly timed hit that bypasses some enemy defense.", 8, 9, 70, 8, SingleEnemy, "Martial", SkillCategory.Basic, DamageType.Martial, null, null, null</v>
      </c>
    </row>
    <row r="89" spans="1:16" x14ac:dyDescent="0.3">
      <c r="A89">
        <v>88</v>
      </c>
      <c r="B89">
        <v>1</v>
      </c>
      <c r="C89" s="2" t="s">
        <v>588</v>
      </c>
      <c r="D89" s="2" t="s">
        <v>613</v>
      </c>
      <c r="E89" s="2">
        <v>8</v>
      </c>
      <c r="F89" s="2">
        <v>8</v>
      </c>
      <c r="G89" s="2">
        <v>5</v>
      </c>
      <c r="H89" s="2">
        <v>9</v>
      </c>
      <c r="I89" s="2" t="s">
        <v>519</v>
      </c>
      <c r="J89" t="s">
        <v>426</v>
      </c>
      <c r="K89" t="s">
        <v>427</v>
      </c>
      <c r="L89" t="s">
        <v>23</v>
      </c>
      <c r="M89" s="2">
        <v>5</v>
      </c>
      <c r="N89" t="s">
        <v>475</v>
      </c>
      <c r="O89" t="s">
        <v>429</v>
      </c>
      <c r="P89" t="str">
        <f t="shared" si="1"/>
        <v>88, 1, "Unyielding Will", "Strengthen your resolve, raising Resistance.", 8, 8, 5, 9, Self, "Support", SkillCategory.Support, null, 5, StatType.Resistance, SupportEffectType.Boost</v>
      </c>
    </row>
    <row r="90" spans="1:16" x14ac:dyDescent="0.3">
      <c r="A90">
        <v>89</v>
      </c>
      <c r="B90">
        <v>2</v>
      </c>
      <c r="C90" s="2" t="s">
        <v>589</v>
      </c>
      <c r="D90" s="2" t="s">
        <v>590</v>
      </c>
      <c r="E90" s="2">
        <v>8</v>
      </c>
      <c r="F90" s="2">
        <v>10</v>
      </c>
      <c r="G90" s="2">
        <v>75</v>
      </c>
      <c r="H90" s="2">
        <v>9</v>
      </c>
      <c r="I90" s="2" t="s">
        <v>516</v>
      </c>
      <c r="J90" t="s">
        <v>411</v>
      </c>
      <c r="K90" t="s">
        <v>422</v>
      </c>
      <c r="L90" t="s">
        <v>24</v>
      </c>
      <c r="M90" t="s">
        <v>23</v>
      </c>
      <c r="N90" t="s">
        <v>23</v>
      </c>
      <c r="O90" t="s">
        <v>23</v>
      </c>
      <c r="P90" t="str">
        <f t="shared" si="1"/>
        <v>89, 2, "Skullbreaker", "A bone-crunching blow aimed at disabling the enemy.", 8, 10, 75, 9, SingleEnemy, "Martial", SkillCategory.Basic, DamageType.Martial, null, null, null</v>
      </c>
    </row>
    <row r="91" spans="1:16" x14ac:dyDescent="0.3">
      <c r="A91">
        <v>90</v>
      </c>
      <c r="B91">
        <v>2</v>
      </c>
      <c r="C91" s="2" t="s">
        <v>591</v>
      </c>
      <c r="D91" s="2" t="s">
        <v>592</v>
      </c>
      <c r="E91" s="2">
        <v>8</v>
      </c>
      <c r="F91" s="2">
        <v>9</v>
      </c>
      <c r="G91" s="2">
        <v>70</v>
      </c>
      <c r="H91" s="2">
        <v>8</v>
      </c>
      <c r="I91" s="2" t="s">
        <v>513</v>
      </c>
      <c r="J91" t="s">
        <v>411</v>
      </c>
      <c r="K91" t="s">
        <v>422</v>
      </c>
      <c r="L91" t="s">
        <v>24</v>
      </c>
      <c r="M91" t="s">
        <v>23</v>
      </c>
      <c r="N91" t="s">
        <v>23</v>
      </c>
      <c r="O91" t="s">
        <v>23</v>
      </c>
      <c r="P91" t="str">
        <f t="shared" si="1"/>
        <v>90, 2, "Spiked Collision", "Slam enemies with brutal force, causing splash damage.", 8, 9, 70, 8, AllEnemies, "Martial", SkillCategory.Basic, DamageType.Martial, null, null, null</v>
      </c>
    </row>
    <row r="92" spans="1:16" x14ac:dyDescent="0.3">
      <c r="A92">
        <v>91</v>
      </c>
      <c r="B92">
        <v>2</v>
      </c>
      <c r="C92" s="2" t="s">
        <v>593</v>
      </c>
      <c r="D92" s="2" t="s">
        <v>594</v>
      </c>
      <c r="E92" s="2">
        <v>8</v>
      </c>
      <c r="F92" s="2">
        <v>7</v>
      </c>
      <c r="G92" s="2">
        <v>5</v>
      </c>
      <c r="H92" s="2">
        <v>8</v>
      </c>
      <c r="I92" s="2" t="s">
        <v>519</v>
      </c>
      <c r="J92" t="s">
        <v>426</v>
      </c>
      <c r="K92" t="s">
        <v>427</v>
      </c>
      <c r="L92" t="s">
        <v>23</v>
      </c>
      <c r="M92" s="2">
        <v>4</v>
      </c>
      <c r="N92" t="s">
        <v>428</v>
      </c>
      <c r="O92" t="s">
        <v>429</v>
      </c>
      <c r="P92" t="str">
        <f t="shared" si="1"/>
        <v>91, 2, "War Frenzy", "Go into a frenzy, increasing your Attack greatly.", 8, 7, 5, 8, Self, "Support", SkillCategory.Support, null, 4, StatType.Attack, SupportEffectType.Boost</v>
      </c>
    </row>
    <row r="93" spans="1:16" x14ac:dyDescent="0.3">
      <c r="A93">
        <v>92</v>
      </c>
      <c r="B93">
        <v>3</v>
      </c>
      <c r="C93" s="2" t="s">
        <v>595</v>
      </c>
      <c r="D93" s="2" t="s">
        <v>596</v>
      </c>
      <c r="E93" s="2">
        <v>8</v>
      </c>
      <c r="F93" s="2">
        <v>9</v>
      </c>
      <c r="G93" s="2">
        <v>70</v>
      </c>
      <c r="H93" s="2">
        <v>8</v>
      </c>
      <c r="I93" s="2" t="s">
        <v>513</v>
      </c>
      <c r="J93" t="s">
        <v>411</v>
      </c>
      <c r="K93" t="s">
        <v>422</v>
      </c>
      <c r="L93" t="s">
        <v>24</v>
      </c>
      <c r="M93" t="s">
        <v>23</v>
      </c>
      <c r="N93" t="s">
        <v>23</v>
      </c>
      <c r="O93" t="s">
        <v>23</v>
      </c>
      <c r="P93" t="str">
        <f t="shared" si="1"/>
        <v>92, 3, "Blade Fan", "A flurry of blades hits multiple targets.", 8, 9, 70, 8, AllEnemies, "Martial", SkillCategory.Basic, DamageType.Martial, null, null, null</v>
      </c>
    </row>
    <row r="94" spans="1:16" x14ac:dyDescent="0.3">
      <c r="A94">
        <v>93</v>
      </c>
      <c r="B94">
        <v>3</v>
      </c>
      <c r="C94" s="2" t="s">
        <v>597</v>
      </c>
      <c r="D94" s="2" t="s">
        <v>598</v>
      </c>
      <c r="E94" s="2">
        <v>8</v>
      </c>
      <c r="F94" s="2">
        <v>10</v>
      </c>
      <c r="G94" s="2">
        <v>75</v>
      </c>
      <c r="H94" s="2">
        <v>9</v>
      </c>
      <c r="I94" s="2" t="s">
        <v>516</v>
      </c>
      <c r="J94" t="s">
        <v>411</v>
      </c>
      <c r="K94" t="s">
        <v>422</v>
      </c>
      <c r="L94" t="s">
        <v>24</v>
      </c>
      <c r="M94" t="s">
        <v>23</v>
      </c>
      <c r="N94" t="s">
        <v>23</v>
      </c>
      <c r="O94" t="s">
        <v>23</v>
      </c>
      <c r="P94" t="str">
        <f t="shared" si="1"/>
        <v>93, 3, "Eviscerate", "A swift strike to vital organs for major damage.", 8, 10, 75, 9, SingleEnemy, "Martial", SkillCategory.Basic, DamageType.Martial, null, null, null</v>
      </c>
    </row>
    <row r="95" spans="1:16" x14ac:dyDescent="0.3">
      <c r="A95">
        <v>94</v>
      </c>
      <c r="B95">
        <v>3</v>
      </c>
      <c r="C95" s="2" t="s">
        <v>599</v>
      </c>
      <c r="D95" s="2" t="s">
        <v>600</v>
      </c>
      <c r="E95" s="2">
        <v>8</v>
      </c>
      <c r="F95" s="2">
        <v>6</v>
      </c>
      <c r="G95" s="2">
        <v>-5</v>
      </c>
      <c r="H95" s="2">
        <v>7</v>
      </c>
      <c r="I95" s="2" t="s">
        <v>516</v>
      </c>
      <c r="J95" t="s">
        <v>426</v>
      </c>
      <c r="K95" t="s">
        <v>427</v>
      </c>
      <c r="L95" t="s">
        <v>23</v>
      </c>
      <c r="M95" s="2">
        <v>4</v>
      </c>
      <c r="N95" t="s">
        <v>443</v>
      </c>
      <c r="O95" t="s">
        <v>434</v>
      </c>
      <c r="P95" t="str">
        <f t="shared" si="1"/>
        <v>94, 3, "Crippling Dust", "A thrown powder blinds and slows your enemy.", 8, 6, -5, 7, SingleEnemy, "Support", SkillCategory.Support, null, 4, StatType.Speed, SupportEffectType.Reduce</v>
      </c>
    </row>
    <row r="96" spans="1:16" x14ac:dyDescent="0.3">
      <c r="A96">
        <v>95</v>
      </c>
      <c r="B96">
        <v>4</v>
      </c>
      <c r="C96" s="2" t="s">
        <v>601</v>
      </c>
      <c r="D96" s="2" t="s">
        <v>602</v>
      </c>
      <c r="E96" s="2">
        <v>8</v>
      </c>
      <c r="F96" s="2">
        <v>9</v>
      </c>
      <c r="G96" s="2">
        <v>70</v>
      </c>
      <c r="H96" s="2">
        <v>8</v>
      </c>
      <c r="I96" s="2" t="s">
        <v>513</v>
      </c>
      <c r="J96" t="s">
        <v>412</v>
      </c>
      <c r="K96" t="s">
        <v>422</v>
      </c>
      <c r="L96" t="s">
        <v>25</v>
      </c>
      <c r="M96" t="s">
        <v>23</v>
      </c>
      <c r="N96" t="s">
        <v>23</v>
      </c>
      <c r="O96" t="s">
        <v>23</v>
      </c>
      <c r="P96" t="str">
        <f t="shared" si="1"/>
        <v>95, 4, "Arc Lightning", "Chain lightning arcs between enemies.", 8, 9, 70, 8, AllEnemies, "Magical", SkillCategory.Basic, DamageType.Magical, null, null, null</v>
      </c>
    </row>
    <row r="97" spans="1:16" x14ac:dyDescent="0.3">
      <c r="A97">
        <v>96</v>
      </c>
      <c r="B97">
        <v>4</v>
      </c>
      <c r="C97" s="2" t="s">
        <v>603</v>
      </c>
      <c r="D97" s="2" t="s">
        <v>604</v>
      </c>
      <c r="E97" s="2">
        <v>8</v>
      </c>
      <c r="F97" s="2">
        <v>10</v>
      </c>
      <c r="G97" s="2">
        <v>75</v>
      </c>
      <c r="H97" s="2">
        <v>9</v>
      </c>
      <c r="I97" s="2" t="s">
        <v>516</v>
      </c>
      <c r="J97" t="s">
        <v>412</v>
      </c>
      <c r="K97" t="s">
        <v>422</v>
      </c>
      <c r="L97" t="s">
        <v>25</v>
      </c>
      <c r="M97" t="s">
        <v>23</v>
      </c>
      <c r="N97" t="s">
        <v>23</v>
      </c>
      <c r="O97" t="s">
        <v>23</v>
      </c>
      <c r="P97" t="str">
        <f t="shared" si="1"/>
        <v>96, 4, "Void Pulse", "A pulse of chaotic magic that damages and confuses.", 8, 10, 75, 9, SingleEnemy, "Magical", SkillCategory.Basic, DamageType.Magical, null, null, null</v>
      </c>
    </row>
    <row r="98" spans="1:16" x14ac:dyDescent="0.3">
      <c r="A98">
        <v>97</v>
      </c>
      <c r="B98">
        <v>4</v>
      </c>
      <c r="C98" s="2" t="s">
        <v>605</v>
      </c>
      <c r="D98" s="2" t="s">
        <v>606</v>
      </c>
      <c r="E98" s="2">
        <v>8</v>
      </c>
      <c r="F98" s="2">
        <v>6</v>
      </c>
      <c r="G98" s="2">
        <v>5</v>
      </c>
      <c r="H98" s="2">
        <v>8</v>
      </c>
      <c r="I98" s="2" t="s">
        <v>519</v>
      </c>
      <c r="J98" t="s">
        <v>426</v>
      </c>
      <c r="K98" t="s">
        <v>427</v>
      </c>
      <c r="L98" t="s">
        <v>23</v>
      </c>
      <c r="M98" s="2">
        <v>5</v>
      </c>
      <c r="N98" t="s">
        <v>475</v>
      </c>
      <c r="O98" t="s">
        <v>429</v>
      </c>
      <c r="P98" t="str">
        <f t="shared" si="1"/>
        <v>97, 4, "Arcane Barrier", "Erect a shield that raises Resistance.", 8, 6, 5, 8, Self, "Support", SkillCategory.Support, null, 5, StatType.Resistance, SupportEffectType.Boost</v>
      </c>
    </row>
    <row r="99" spans="1:16" x14ac:dyDescent="0.3">
      <c r="A99">
        <v>98</v>
      </c>
      <c r="B99">
        <v>5</v>
      </c>
      <c r="C99" s="2" t="s">
        <v>607</v>
      </c>
      <c r="D99" s="2" t="s">
        <v>608</v>
      </c>
      <c r="E99" s="2">
        <v>8</v>
      </c>
      <c r="F99" s="2">
        <v>9</v>
      </c>
      <c r="G99" s="2">
        <v>70</v>
      </c>
      <c r="H99" s="2">
        <v>8</v>
      </c>
      <c r="I99" s="2" t="s">
        <v>513</v>
      </c>
      <c r="J99" t="s">
        <v>412</v>
      </c>
      <c r="K99" t="s">
        <v>422</v>
      </c>
      <c r="L99" t="s">
        <v>25</v>
      </c>
      <c r="M99" t="s">
        <v>23</v>
      </c>
      <c r="N99" t="s">
        <v>23</v>
      </c>
      <c r="O99" t="s">
        <v>23</v>
      </c>
      <c r="P99" t="str">
        <f t="shared" si="1"/>
        <v>98, 5, "Sacred Eruption", "Burst of divine light harms all foes.", 8, 9, 70, 8, AllEnemies, "Magical", SkillCategory.Basic, DamageType.Magical, null, null, null</v>
      </c>
    </row>
    <row r="100" spans="1:16" x14ac:dyDescent="0.3">
      <c r="A100">
        <v>99</v>
      </c>
      <c r="B100">
        <v>5</v>
      </c>
      <c r="C100" s="2" t="s">
        <v>609</v>
      </c>
      <c r="D100" s="2" t="s">
        <v>610</v>
      </c>
      <c r="E100" s="2">
        <v>8</v>
      </c>
      <c r="F100" s="2">
        <v>10</v>
      </c>
      <c r="G100" s="2">
        <v>75</v>
      </c>
      <c r="H100" s="2">
        <v>9</v>
      </c>
      <c r="I100" s="2" t="s">
        <v>516</v>
      </c>
      <c r="J100" t="s">
        <v>412</v>
      </c>
      <c r="K100" t="s">
        <v>422</v>
      </c>
      <c r="L100" t="s">
        <v>25</v>
      </c>
      <c r="M100" t="s">
        <v>23</v>
      </c>
      <c r="N100" t="s">
        <v>23</v>
      </c>
      <c r="O100" t="s">
        <v>23</v>
      </c>
      <c r="P100" t="str">
        <f t="shared" si="1"/>
        <v>99, 5, "Judgement Spear", "Hurl a holy spear that pierces defenses.", 8, 10, 75, 9, SingleEnemy, "Magical", SkillCategory.Basic, DamageType.Magical, null, null, null</v>
      </c>
    </row>
    <row r="101" spans="1:16" x14ac:dyDescent="0.3">
      <c r="A101">
        <v>100</v>
      </c>
      <c r="B101">
        <v>5</v>
      </c>
      <c r="C101" s="2" t="s">
        <v>611</v>
      </c>
      <c r="D101" s="2" t="s">
        <v>612</v>
      </c>
      <c r="E101" s="2">
        <v>8</v>
      </c>
      <c r="F101" s="2">
        <v>6</v>
      </c>
      <c r="G101" s="2">
        <v>5</v>
      </c>
      <c r="H101" s="2">
        <v>8</v>
      </c>
      <c r="I101" s="2" t="s">
        <v>519</v>
      </c>
      <c r="J101" t="s">
        <v>426</v>
      </c>
      <c r="K101" t="s">
        <v>427</v>
      </c>
      <c r="L101" t="s">
        <v>23</v>
      </c>
      <c r="M101" s="2">
        <v>4</v>
      </c>
      <c r="N101" t="s">
        <v>443</v>
      </c>
      <c r="O101" t="s">
        <v>429</v>
      </c>
      <c r="P101" t="str">
        <f t="shared" si="1"/>
        <v>100, 5, "Blessing of Speed", "Call down divine wind to boost Speed.", 8, 6, 5, 8, Self, "Support", SkillCategory.Support, null, 4, StatType.Speed, SupportEffectType.Boost</v>
      </c>
    </row>
    <row r="102" spans="1:16" x14ac:dyDescent="0.3">
      <c r="A102">
        <v>101</v>
      </c>
      <c r="B102">
        <v>1</v>
      </c>
      <c r="C102" s="2" t="s">
        <v>614</v>
      </c>
      <c r="D102" s="2" t="s">
        <v>615</v>
      </c>
      <c r="E102" s="2">
        <v>9</v>
      </c>
      <c r="F102" s="2">
        <v>11</v>
      </c>
      <c r="G102" s="2">
        <v>85</v>
      </c>
      <c r="H102" s="2">
        <v>9</v>
      </c>
      <c r="I102" s="2" t="s">
        <v>513</v>
      </c>
      <c r="J102" t="s">
        <v>411</v>
      </c>
      <c r="K102" t="s">
        <v>422</v>
      </c>
      <c r="L102" t="s">
        <v>24</v>
      </c>
      <c r="M102" t="s">
        <v>23</v>
      </c>
      <c r="N102" t="s">
        <v>23</v>
      </c>
      <c r="O102" t="s">
        <v>23</v>
      </c>
      <c r="P102" t="str">
        <f t="shared" si="1"/>
        <v>101, 1, "Meteor Crash", "Leap and strike the ground with explosive force.", 9, 11, 85, 9, AllEnemies, "Martial", SkillCategory.Basic, DamageType.Martial, null, null, null</v>
      </c>
    </row>
    <row r="103" spans="1:16" x14ac:dyDescent="0.3">
      <c r="A103">
        <v>102</v>
      </c>
      <c r="B103">
        <v>2</v>
      </c>
      <c r="C103" s="2" t="s">
        <v>616</v>
      </c>
      <c r="D103" s="2" t="s">
        <v>617</v>
      </c>
      <c r="E103" s="2">
        <v>9</v>
      </c>
      <c r="F103" s="2">
        <v>11</v>
      </c>
      <c r="G103" s="2">
        <v>85</v>
      </c>
      <c r="H103" s="2">
        <v>9</v>
      </c>
      <c r="I103" s="2" t="s">
        <v>513</v>
      </c>
      <c r="J103" t="s">
        <v>411</v>
      </c>
      <c r="K103" t="s">
        <v>422</v>
      </c>
      <c r="L103" t="s">
        <v>24</v>
      </c>
      <c r="M103" t="s">
        <v>23</v>
      </c>
      <c r="N103" t="s">
        <v>23</v>
      </c>
      <c r="O103" t="s">
        <v>23</v>
      </c>
      <c r="P103" t="str">
        <f t="shared" si="1"/>
        <v>102, 2, "Earthshatter", "A ground-shaking slam that damages and dazes.", 9, 11, 85, 9, AllEnemies, "Martial", SkillCategory.Basic, DamageType.Martial, null, null, null</v>
      </c>
    </row>
    <row r="104" spans="1:16" x14ac:dyDescent="0.3">
      <c r="A104">
        <v>103</v>
      </c>
      <c r="B104">
        <v>3</v>
      </c>
      <c r="C104" s="2" t="s">
        <v>618</v>
      </c>
      <c r="D104" s="2" t="s">
        <v>619</v>
      </c>
      <c r="E104" s="2">
        <v>9</v>
      </c>
      <c r="F104" s="2">
        <v>11</v>
      </c>
      <c r="G104" s="2">
        <v>85</v>
      </c>
      <c r="H104" s="2">
        <v>9</v>
      </c>
      <c r="I104" s="2" t="s">
        <v>513</v>
      </c>
      <c r="J104" t="s">
        <v>411</v>
      </c>
      <c r="K104" t="s">
        <v>422</v>
      </c>
      <c r="L104" t="s">
        <v>24</v>
      </c>
      <c r="M104" t="s">
        <v>23</v>
      </c>
      <c r="N104" t="s">
        <v>23</v>
      </c>
      <c r="O104" t="s">
        <v>23</v>
      </c>
      <c r="P104" t="str">
        <f t="shared" si="1"/>
        <v>103, 3, "Death Lotus", "A deadly spinning flurry of blades.", 9, 11, 85, 9, AllEnemies, "Martial", SkillCategory.Basic, DamageType.Martial, null, null, null</v>
      </c>
    </row>
    <row r="105" spans="1:16" x14ac:dyDescent="0.3">
      <c r="A105">
        <v>104</v>
      </c>
      <c r="B105">
        <v>4</v>
      </c>
      <c r="C105" s="2" t="s">
        <v>620</v>
      </c>
      <c r="D105" s="2" t="s">
        <v>621</v>
      </c>
      <c r="E105" s="2">
        <v>9</v>
      </c>
      <c r="F105" s="2">
        <v>11</v>
      </c>
      <c r="G105" s="2">
        <v>85</v>
      </c>
      <c r="H105" s="2">
        <v>9</v>
      </c>
      <c r="I105" s="2" t="s">
        <v>516</v>
      </c>
      <c r="J105" t="s">
        <v>412</v>
      </c>
      <c r="K105" t="s">
        <v>422</v>
      </c>
      <c r="L105" t="s">
        <v>25</v>
      </c>
      <c r="M105" t="s">
        <v>23</v>
      </c>
      <c r="N105" t="s">
        <v>23</v>
      </c>
      <c r="O105" t="s">
        <v>23</v>
      </c>
      <c r="P105" t="str">
        <f t="shared" si="1"/>
        <v>104, 4, "Rift Spear", "Summon a spear from another plane to skewer your foe.", 9, 11, 85, 9, SingleEnemy, "Magical", SkillCategory.Basic, DamageType.Magical, null, null, null</v>
      </c>
    </row>
    <row r="106" spans="1:16" x14ac:dyDescent="0.3">
      <c r="A106">
        <v>105</v>
      </c>
      <c r="B106">
        <v>5</v>
      </c>
      <c r="C106" s="2" t="s">
        <v>622</v>
      </c>
      <c r="D106" s="2" t="s">
        <v>623</v>
      </c>
      <c r="E106" s="2">
        <v>9</v>
      </c>
      <c r="F106" s="2">
        <v>11</v>
      </c>
      <c r="G106" s="2">
        <v>85</v>
      </c>
      <c r="H106" s="2">
        <v>9</v>
      </c>
      <c r="I106" s="2" t="s">
        <v>513</v>
      </c>
      <c r="J106" t="s">
        <v>412</v>
      </c>
      <c r="K106" t="s">
        <v>422</v>
      </c>
      <c r="L106" t="s">
        <v>25</v>
      </c>
      <c r="M106" t="s">
        <v>23</v>
      </c>
      <c r="N106" t="s">
        <v>23</v>
      </c>
      <c r="O106" t="s">
        <v>23</v>
      </c>
      <c r="P106" t="str">
        <f t="shared" si="1"/>
        <v>105, 5, "Beacon Burst", "Radiate divine energy that burns evil.", 9, 11, 85, 9, AllEnemies, "Magical", SkillCategory.Basic, DamageType.Magical, null, null, null</v>
      </c>
    </row>
    <row r="107" spans="1:16" x14ac:dyDescent="0.3">
      <c r="A107">
        <v>106</v>
      </c>
      <c r="B107">
        <v>1</v>
      </c>
      <c r="C107" s="2" t="s">
        <v>624</v>
      </c>
      <c r="D107" s="2" t="s">
        <v>625</v>
      </c>
      <c r="E107" s="2">
        <v>10</v>
      </c>
      <c r="F107" s="2">
        <v>12</v>
      </c>
      <c r="G107" s="2">
        <v>100</v>
      </c>
      <c r="H107" s="2">
        <v>10</v>
      </c>
      <c r="I107" s="2" t="s">
        <v>516</v>
      </c>
      <c r="J107" t="s">
        <v>411</v>
      </c>
      <c r="K107" t="s">
        <v>422</v>
      </c>
      <c r="L107" t="s">
        <v>24</v>
      </c>
      <c r="M107" t="s">
        <v>23</v>
      </c>
      <c r="N107" t="s">
        <v>23</v>
      </c>
      <c r="O107" t="s">
        <v>23</v>
      </c>
      <c r="P107" t="str">
        <f t="shared" si="1"/>
        <v>106, 1, "Dragon’s End", "Channel all strength into a devastating final blow.", 10, 12, 100, 10, SingleEnemy, "Martial", SkillCategory.Basic, DamageType.Martial, null, null, null</v>
      </c>
    </row>
    <row r="108" spans="1:16" x14ac:dyDescent="0.3">
      <c r="A108">
        <v>107</v>
      </c>
      <c r="B108">
        <v>2</v>
      </c>
      <c r="C108" s="2" t="s">
        <v>626</v>
      </c>
      <c r="D108" s="2" t="s">
        <v>627</v>
      </c>
      <c r="E108" s="2">
        <v>10</v>
      </c>
      <c r="F108" s="2">
        <v>12</v>
      </c>
      <c r="G108" s="2">
        <v>100</v>
      </c>
      <c r="H108" s="2">
        <v>10</v>
      </c>
      <c r="I108" s="2" t="s">
        <v>513</v>
      </c>
      <c r="J108" t="s">
        <v>411</v>
      </c>
      <c r="K108" t="s">
        <v>422</v>
      </c>
      <c r="L108" t="s">
        <v>24</v>
      </c>
      <c r="M108" t="s">
        <v>23</v>
      </c>
      <c r="N108" t="s">
        <v>23</v>
      </c>
      <c r="O108" t="s">
        <v>23</v>
      </c>
      <c r="P108" t="str">
        <f t="shared" si="1"/>
        <v>107, 2, "Colossus Crush", "Slam with titanic force, obliterating armor and flesh.", 10, 12, 100, 10, AllEnemies, "Martial", SkillCategory.Basic, DamageType.Martial, null, null, null</v>
      </c>
    </row>
    <row r="109" spans="1:16" x14ac:dyDescent="0.3">
      <c r="A109">
        <v>108</v>
      </c>
      <c r="B109">
        <v>3</v>
      </c>
      <c r="C109" s="2" t="s">
        <v>628</v>
      </c>
      <c r="D109" s="2" t="s">
        <v>629</v>
      </c>
      <c r="E109" s="2">
        <v>10</v>
      </c>
      <c r="F109" s="2">
        <v>12</v>
      </c>
      <c r="G109" s="2">
        <v>100</v>
      </c>
      <c r="H109" s="2">
        <v>10</v>
      </c>
      <c r="I109" s="2" t="s">
        <v>516</v>
      </c>
      <c r="J109" t="s">
        <v>411</v>
      </c>
      <c r="K109" t="s">
        <v>422</v>
      </c>
      <c r="L109" t="s">
        <v>24</v>
      </c>
      <c r="M109" t="s">
        <v>23</v>
      </c>
      <c r="N109" t="s">
        <v>23</v>
      </c>
      <c r="O109" t="s">
        <v>23</v>
      </c>
      <c r="P109" t="str">
        <f t="shared" si="1"/>
        <v>108, 3, "Night Reaper", "Unleash a precise, lethal combo on a single target.", 10, 12, 100, 10, SingleEnemy, "Martial", SkillCategory.Basic, DamageType.Martial, null, null, null</v>
      </c>
    </row>
    <row r="110" spans="1:16" x14ac:dyDescent="0.3">
      <c r="A110">
        <v>109</v>
      </c>
      <c r="B110">
        <v>4</v>
      </c>
      <c r="C110" s="2" t="s">
        <v>630</v>
      </c>
      <c r="D110" s="2" t="s">
        <v>631</v>
      </c>
      <c r="E110" s="2">
        <v>10</v>
      </c>
      <c r="F110" s="2">
        <v>12</v>
      </c>
      <c r="G110" s="2">
        <v>100</v>
      </c>
      <c r="H110" s="2">
        <v>10</v>
      </c>
      <c r="I110" s="2" t="s">
        <v>513</v>
      </c>
      <c r="J110" t="s">
        <v>412</v>
      </c>
      <c r="K110" t="s">
        <v>422</v>
      </c>
      <c r="L110" t="s">
        <v>25</v>
      </c>
      <c r="M110" t="s">
        <v>23</v>
      </c>
      <c r="N110" t="s">
        <v>23</v>
      </c>
      <c r="O110" t="s">
        <v>23</v>
      </c>
      <c r="P110" t="str">
        <f t="shared" si="1"/>
        <v>109, 4, "Starfall", "Bring down stars to scorch all enemies in radiant fire.", 10, 12, 100, 10, AllEnemies, "Magical", SkillCategory.Basic, DamageType.Magical, null, null, null</v>
      </c>
    </row>
    <row r="111" spans="1:16" x14ac:dyDescent="0.3">
      <c r="A111">
        <v>110</v>
      </c>
      <c r="B111">
        <v>5</v>
      </c>
      <c r="C111" s="2" t="s">
        <v>632</v>
      </c>
      <c r="D111" s="2" t="s">
        <v>633</v>
      </c>
      <c r="E111" s="2">
        <v>10</v>
      </c>
      <c r="F111" s="2">
        <v>12</v>
      </c>
      <c r="G111" s="2">
        <v>100</v>
      </c>
      <c r="H111" s="2">
        <v>10</v>
      </c>
      <c r="I111" s="2" t="s">
        <v>513</v>
      </c>
      <c r="J111" t="s">
        <v>412</v>
      </c>
      <c r="K111" t="s">
        <v>422</v>
      </c>
      <c r="L111" t="s">
        <v>25</v>
      </c>
      <c r="M111" t="s">
        <v>23</v>
      </c>
      <c r="N111" t="s">
        <v>23</v>
      </c>
      <c r="O111" t="s">
        <v>23</v>
      </c>
      <c r="P111" t="str">
        <f t="shared" si="1"/>
        <v>110, 5, "Divine Wrath", "Summon the full might of your god to smite the wicked.", 10, 12, 100, 10, AllEnemies, "Magical", SkillCategory.Basic, DamageType.Magical, null, null, null</v>
      </c>
    </row>
    <row r="112" spans="1:16" x14ac:dyDescent="0.3">
      <c r="A112">
        <v>111</v>
      </c>
    </row>
    <row r="113" spans="1:1" x14ac:dyDescent="0.3">
      <c r="A113">
        <v>112</v>
      </c>
    </row>
    <row r="114" spans="1:1" x14ac:dyDescent="0.3">
      <c r="A114">
        <v>113</v>
      </c>
    </row>
    <row r="115" spans="1:1" x14ac:dyDescent="0.3">
      <c r="A115">
        <v>114</v>
      </c>
    </row>
    <row r="116" spans="1:1" x14ac:dyDescent="0.3">
      <c r="A116">
        <v>115</v>
      </c>
    </row>
    <row r="117" spans="1:1" x14ac:dyDescent="0.3">
      <c r="A117">
        <v>116</v>
      </c>
    </row>
    <row r="118" spans="1:1" x14ac:dyDescent="0.3">
      <c r="A118">
        <v>117</v>
      </c>
    </row>
    <row r="119" spans="1:1" x14ac:dyDescent="0.3">
      <c r="A119">
        <v>118</v>
      </c>
    </row>
    <row r="120" spans="1:1" x14ac:dyDescent="0.3">
      <c r="A120">
        <v>119</v>
      </c>
    </row>
    <row r="121" spans="1:1" x14ac:dyDescent="0.3">
      <c r="A121">
        <v>120</v>
      </c>
    </row>
    <row r="122" spans="1:1" x14ac:dyDescent="0.3">
      <c r="A122">
        <v>121</v>
      </c>
    </row>
    <row r="123" spans="1:1" x14ac:dyDescent="0.3">
      <c r="A123">
        <v>122</v>
      </c>
    </row>
    <row r="124" spans="1:1" x14ac:dyDescent="0.3">
      <c r="A124">
        <v>123</v>
      </c>
    </row>
    <row r="125" spans="1:1" x14ac:dyDescent="0.3">
      <c r="A125">
        <v>124</v>
      </c>
    </row>
    <row r="126" spans="1:1" x14ac:dyDescent="0.3">
      <c r="A126">
        <v>125</v>
      </c>
    </row>
    <row r="127" spans="1:1" x14ac:dyDescent="0.3">
      <c r="A127">
        <v>126</v>
      </c>
    </row>
    <row r="128" spans="1:1" x14ac:dyDescent="0.3">
      <c r="A128">
        <v>127</v>
      </c>
    </row>
    <row r="129" spans="1:1" x14ac:dyDescent="0.3">
      <c r="A129">
        <v>128</v>
      </c>
    </row>
    <row r="130" spans="1:1" x14ac:dyDescent="0.3">
      <c r="A130">
        <v>129</v>
      </c>
    </row>
    <row r="131" spans="1:1" x14ac:dyDescent="0.3">
      <c r="A131">
        <v>130</v>
      </c>
    </row>
    <row r="132" spans="1:1" x14ac:dyDescent="0.3">
      <c r="A132">
        <v>131</v>
      </c>
    </row>
    <row r="133" spans="1:1" x14ac:dyDescent="0.3">
      <c r="A133">
        <v>132</v>
      </c>
    </row>
    <row r="134" spans="1:1" x14ac:dyDescent="0.3">
      <c r="A134">
        <v>133</v>
      </c>
    </row>
    <row r="135" spans="1:1" x14ac:dyDescent="0.3">
      <c r="A135">
        <v>134</v>
      </c>
    </row>
    <row r="136" spans="1:1" x14ac:dyDescent="0.3">
      <c r="A136">
        <v>135</v>
      </c>
    </row>
    <row r="137" spans="1:1" x14ac:dyDescent="0.3">
      <c r="A137">
        <v>136</v>
      </c>
    </row>
    <row r="138" spans="1:1" x14ac:dyDescent="0.3">
      <c r="A138">
        <v>137</v>
      </c>
    </row>
    <row r="139" spans="1:1" x14ac:dyDescent="0.3">
      <c r="A139">
        <v>138</v>
      </c>
    </row>
    <row r="140" spans="1:1" x14ac:dyDescent="0.3">
      <c r="A140">
        <v>139</v>
      </c>
    </row>
    <row r="141" spans="1:1" x14ac:dyDescent="0.3">
      <c r="A141">
        <v>140</v>
      </c>
    </row>
    <row r="142" spans="1:1" x14ac:dyDescent="0.3">
      <c r="A142">
        <v>141</v>
      </c>
    </row>
    <row r="143" spans="1:1" x14ac:dyDescent="0.3">
      <c r="A143">
        <v>142</v>
      </c>
    </row>
    <row r="144" spans="1:1" x14ac:dyDescent="0.3">
      <c r="A144">
        <v>143</v>
      </c>
    </row>
    <row r="145" spans="1:1" x14ac:dyDescent="0.3">
      <c r="A145">
        <v>144</v>
      </c>
    </row>
    <row r="146" spans="1:1" x14ac:dyDescent="0.3">
      <c r="A146">
        <v>145</v>
      </c>
    </row>
    <row r="147" spans="1:1" x14ac:dyDescent="0.3">
      <c r="A147">
        <v>146</v>
      </c>
    </row>
    <row r="148" spans="1:1" x14ac:dyDescent="0.3">
      <c r="A148">
        <v>147</v>
      </c>
    </row>
    <row r="149" spans="1:1" x14ac:dyDescent="0.3">
      <c r="A149">
        <v>148</v>
      </c>
    </row>
    <row r="150" spans="1:1" x14ac:dyDescent="0.3">
      <c r="A150">
        <v>149</v>
      </c>
    </row>
    <row r="151" spans="1:1" x14ac:dyDescent="0.3">
      <c r="A151">
        <v>150</v>
      </c>
    </row>
    <row r="152" spans="1:1" x14ac:dyDescent="0.3">
      <c r="A152">
        <v>151</v>
      </c>
    </row>
    <row r="153" spans="1:1" x14ac:dyDescent="0.3">
      <c r="A153">
        <v>152</v>
      </c>
    </row>
    <row r="154" spans="1:1" x14ac:dyDescent="0.3">
      <c r="A154">
        <v>153</v>
      </c>
    </row>
    <row r="155" spans="1:1" x14ac:dyDescent="0.3">
      <c r="A155">
        <v>154</v>
      </c>
    </row>
    <row r="156" spans="1:1" x14ac:dyDescent="0.3">
      <c r="A156">
        <v>155</v>
      </c>
    </row>
    <row r="157" spans="1:1" x14ac:dyDescent="0.3">
      <c r="A157">
        <v>156</v>
      </c>
    </row>
    <row r="158" spans="1:1" x14ac:dyDescent="0.3">
      <c r="A158">
        <v>157</v>
      </c>
    </row>
    <row r="159" spans="1:1" x14ac:dyDescent="0.3">
      <c r="A159">
        <v>158</v>
      </c>
    </row>
    <row r="160" spans="1:1" x14ac:dyDescent="0.3">
      <c r="A160">
        <v>159</v>
      </c>
    </row>
    <row r="161" spans="1:1" x14ac:dyDescent="0.3">
      <c r="A161">
        <v>160</v>
      </c>
    </row>
    <row r="162" spans="1:1" x14ac:dyDescent="0.3">
      <c r="A162">
        <v>161</v>
      </c>
    </row>
    <row r="163" spans="1:1" x14ac:dyDescent="0.3">
      <c r="A163">
        <v>162</v>
      </c>
    </row>
    <row r="164" spans="1:1" x14ac:dyDescent="0.3">
      <c r="A164">
        <v>163</v>
      </c>
    </row>
    <row r="165" spans="1:1" x14ac:dyDescent="0.3">
      <c r="A165">
        <v>164</v>
      </c>
    </row>
    <row r="166" spans="1:1" x14ac:dyDescent="0.3">
      <c r="A166">
        <v>165</v>
      </c>
    </row>
    <row r="167" spans="1:1" x14ac:dyDescent="0.3">
      <c r="A167">
        <v>166</v>
      </c>
    </row>
    <row r="168" spans="1:1" x14ac:dyDescent="0.3">
      <c r="A168">
        <v>167</v>
      </c>
    </row>
    <row r="169" spans="1:1" x14ac:dyDescent="0.3">
      <c r="A169">
        <v>168</v>
      </c>
    </row>
    <row r="170" spans="1:1" x14ac:dyDescent="0.3">
      <c r="A170">
        <v>169</v>
      </c>
    </row>
    <row r="171" spans="1:1" x14ac:dyDescent="0.3">
      <c r="A171">
        <v>170</v>
      </c>
    </row>
    <row r="172" spans="1:1" x14ac:dyDescent="0.3">
      <c r="A172">
        <v>171</v>
      </c>
    </row>
    <row r="173" spans="1:1" x14ac:dyDescent="0.3">
      <c r="A173">
        <v>172</v>
      </c>
    </row>
    <row r="174" spans="1:1" x14ac:dyDescent="0.3">
      <c r="A174">
        <v>173</v>
      </c>
    </row>
    <row r="175" spans="1:1" x14ac:dyDescent="0.3">
      <c r="A175">
        <v>174</v>
      </c>
    </row>
    <row r="176" spans="1:1" x14ac:dyDescent="0.3">
      <c r="A176">
        <v>175</v>
      </c>
    </row>
    <row r="177" spans="1:1" x14ac:dyDescent="0.3">
      <c r="A177">
        <v>176</v>
      </c>
    </row>
    <row r="178" spans="1:1" x14ac:dyDescent="0.3">
      <c r="A178">
        <v>177</v>
      </c>
    </row>
    <row r="179" spans="1:1" x14ac:dyDescent="0.3">
      <c r="A179">
        <v>178</v>
      </c>
    </row>
    <row r="180" spans="1:1" x14ac:dyDescent="0.3">
      <c r="A180">
        <v>179</v>
      </c>
    </row>
    <row r="181" spans="1:1" x14ac:dyDescent="0.3">
      <c r="A181">
        <v>180</v>
      </c>
    </row>
    <row r="182" spans="1:1" x14ac:dyDescent="0.3">
      <c r="A182">
        <v>181</v>
      </c>
    </row>
    <row r="183" spans="1:1" x14ac:dyDescent="0.3">
      <c r="A183">
        <v>182</v>
      </c>
    </row>
    <row r="184" spans="1:1" x14ac:dyDescent="0.3">
      <c r="A184">
        <v>183</v>
      </c>
    </row>
    <row r="185" spans="1:1" x14ac:dyDescent="0.3">
      <c r="A185">
        <v>184</v>
      </c>
    </row>
    <row r="186" spans="1:1" x14ac:dyDescent="0.3">
      <c r="A186">
        <v>185</v>
      </c>
    </row>
    <row r="187" spans="1:1" x14ac:dyDescent="0.3">
      <c r="A187">
        <v>186</v>
      </c>
    </row>
    <row r="188" spans="1:1" x14ac:dyDescent="0.3">
      <c r="A188">
        <v>187</v>
      </c>
    </row>
    <row r="189" spans="1:1" x14ac:dyDescent="0.3">
      <c r="A189">
        <v>188</v>
      </c>
    </row>
    <row r="190" spans="1:1" x14ac:dyDescent="0.3">
      <c r="A190">
        <v>189</v>
      </c>
    </row>
    <row r="191" spans="1:1" x14ac:dyDescent="0.3">
      <c r="A191">
        <v>190</v>
      </c>
    </row>
    <row r="192" spans="1:1"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sheetData>
  <autoFilter ref="A1:O330" xr:uid="{24199197-BC98-4E69-BD31-C11C269F93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273C-1B50-4DEC-ACDF-C2103B98E180}">
  <dimension ref="A1:G65"/>
  <sheetViews>
    <sheetView tabSelected="1" zoomScale="70" zoomScaleNormal="70" workbookViewId="0">
      <selection activeCell="F3" sqref="F3"/>
    </sheetView>
  </sheetViews>
  <sheetFormatPr defaultRowHeight="14.4" x14ac:dyDescent="0.3"/>
  <cols>
    <col min="1" max="1" width="9.109375" bestFit="1" customWidth="1"/>
    <col min="2" max="2" width="20.5546875" bestFit="1" customWidth="1"/>
    <col min="3" max="3" width="114.44140625" bestFit="1" customWidth="1"/>
    <col min="4" max="4" width="10.5546875" bestFit="1" customWidth="1"/>
    <col min="5" max="5" width="10.88671875" bestFit="1" customWidth="1"/>
    <col min="6" max="6" width="9.44140625" bestFit="1" customWidth="1"/>
    <col min="7" max="7" width="10.109375" bestFit="1" customWidth="1"/>
  </cols>
  <sheetData>
    <row r="1" spans="1:7" x14ac:dyDescent="0.3">
      <c r="A1" s="3" t="s">
        <v>0</v>
      </c>
      <c r="B1" s="3" t="s">
        <v>1</v>
      </c>
      <c r="C1" s="3" t="s">
        <v>2</v>
      </c>
      <c r="D1" t="s">
        <v>637</v>
      </c>
      <c r="E1" t="s">
        <v>638</v>
      </c>
      <c r="F1" t="s">
        <v>640</v>
      </c>
      <c r="G1" t="s">
        <v>639</v>
      </c>
    </row>
    <row r="2" spans="1:7" x14ac:dyDescent="0.3">
      <c r="A2" s="2">
        <v>1</v>
      </c>
      <c r="B2" s="2" t="s">
        <v>641</v>
      </c>
      <c r="C2" s="2" t="s">
        <v>644</v>
      </c>
      <c r="D2">
        <v>50</v>
      </c>
      <c r="F2">
        <v>29</v>
      </c>
    </row>
    <row r="3" spans="1:7" x14ac:dyDescent="0.3">
      <c r="A3" s="2">
        <v>2</v>
      </c>
      <c r="B3" s="2" t="s">
        <v>645</v>
      </c>
      <c r="C3" s="2" t="s">
        <v>646</v>
      </c>
      <c r="D3">
        <v>19</v>
      </c>
      <c r="E3">
        <v>7</v>
      </c>
    </row>
    <row r="4" spans="1:7" x14ac:dyDescent="0.3">
      <c r="A4" s="2">
        <v>3</v>
      </c>
      <c r="B4" s="2" t="s">
        <v>647</v>
      </c>
      <c r="C4" s="2" t="s">
        <v>648</v>
      </c>
      <c r="D4">
        <v>26</v>
      </c>
      <c r="E4">
        <v>48</v>
      </c>
    </row>
    <row r="5" spans="1:7" x14ac:dyDescent="0.3">
      <c r="A5" s="2">
        <v>4</v>
      </c>
      <c r="B5" s="2" t="s">
        <v>649</v>
      </c>
      <c r="C5" s="2" t="s">
        <v>650</v>
      </c>
      <c r="D5">
        <v>47</v>
      </c>
      <c r="F5">
        <v>50</v>
      </c>
    </row>
    <row r="6" spans="1:7" x14ac:dyDescent="0.3">
      <c r="A6" s="2">
        <v>5</v>
      </c>
      <c r="B6" s="2" t="s">
        <v>651</v>
      </c>
      <c r="C6" s="2" t="s">
        <v>652</v>
      </c>
      <c r="F6">
        <v>21</v>
      </c>
    </row>
    <row r="7" spans="1:7" x14ac:dyDescent="0.3">
      <c r="A7" s="2">
        <v>6</v>
      </c>
      <c r="B7" s="2" t="s">
        <v>653</v>
      </c>
      <c r="C7" s="2" t="s">
        <v>654</v>
      </c>
      <c r="E7">
        <v>28</v>
      </c>
      <c r="G7">
        <v>31</v>
      </c>
    </row>
    <row r="8" spans="1:7" x14ac:dyDescent="0.3">
      <c r="A8" s="2">
        <v>7</v>
      </c>
      <c r="B8" s="2" t="s">
        <v>655</v>
      </c>
      <c r="C8" s="2" t="s">
        <v>656</v>
      </c>
      <c r="D8">
        <v>2</v>
      </c>
      <c r="E8">
        <v>57</v>
      </c>
      <c r="F8">
        <v>46</v>
      </c>
    </row>
    <row r="9" spans="1:7" x14ac:dyDescent="0.3">
      <c r="A9" s="2">
        <v>8</v>
      </c>
      <c r="B9" s="2" t="s">
        <v>657</v>
      </c>
      <c r="C9" s="2" t="s">
        <v>658</v>
      </c>
      <c r="E9">
        <v>46</v>
      </c>
      <c r="F9">
        <v>56</v>
      </c>
    </row>
    <row r="10" spans="1:7" x14ac:dyDescent="0.3">
      <c r="A10" s="2">
        <v>9</v>
      </c>
      <c r="B10" s="2" t="s">
        <v>659</v>
      </c>
      <c r="C10" s="2" t="s">
        <v>660</v>
      </c>
      <c r="D10">
        <v>63</v>
      </c>
      <c r="E10">
        <v>37</v>
      </c>
      <c r="F10" s="2">
        <v>18</v>
      </c>
    </row>
    <row r="11" spans="1:7" x14ac:dyDescent="0.3">
      <c r="A11" s="2">
        <v>10</v>
      </c>
      <c r="B11" s="2" t="s">
        <v>661</v>
      </c>
      <c r="C11" s="2" t="s">
        <v>662</v>
      </c>
      <c r="D11">
        <v>11</v>
      </c>
      <c r="F11">
        <v>14</v>
      </c>
      <c r="G11">
        <v>45</v>
      </c>
    </row>
    <row r="12" spans="1:7" x14ac:dyDescent="0.3">
      <c r="A12" s="2">
        <v>11</v>
      </c>
      <c r="B12" s="2" t="s">
        <v>663</v>
      </c>
      <c r="C12" s="2" t="s">
        <v>664</v>
      </c>
      <c r="E12">
        <v>10</v>
      </c>
      <c r="G12">
        <v>59</v>
      </c>
    </row>
    <row r="13" spans="1:7" x14ac:dyDescent="0.3">
      <c r="A13" s="2">
        <v>12</v>
      </c>
      <c r="B13" s="2" t="s">
        <v>665</v>
      </c>
      <c r="C13" s="2" t="s">
        <v>666</v>
      </c>
      <c r="D13">
        <v>44</v>
      </c>
    </row>
    <row r="14" spans="1:7" x14ac:dyDescent="0.3">
      <c r="A14" s="2">
        <v>13</v>
      </c>
      <c r="B14" s="2" t="s">
        <v>667</v>
      </c>
      <c r="C14" s="2" t="s">
        <v>668</v>
      </c>
      <c r="D14">
        <v>56</v>
      </c>
      <c r="F14">
        <v>20</v>
      </c>
    </row>
    <row r="15" spans="1:7" x14ac:dyDescent="0.3">
      <c r="A15" s="2">
        <v>14</v>
      </c>
      <c r="B15" s="2" t="s">
        <v>669</v>
      </c>
      <c r="C15" s="2" t="s">
        <v>670</v>
      </c>
      <c r="E15">
        <v>24</v>
      </c>
      <c r="F15">
        <v>27</v>
      </c>
      <c r="G15">
        <v>10</v>
      </c>
    </row>
    <row r="16" spans="1:7" x14ac:dyDescent="0.3">
      <c r="A16" s="2">
        <v>15</v>
      </c>
      <c r="B16" s="2" t="s">
        <v>671</v>
      </c>
      <c r="C16" s="2" t="s">
        <v>672</v>
      </c>
      <c r="F16">
        <v>43</v>
      </c>
      <c r="G16">
        <v>21</v>
      </c>
    </row>
    <row r="17" spans="1:7" x14ac:dyDescent="0.3">
      <c r="A17" s="2">
        <v>16</v>
      </c>
      <c r="B17" s="2" t="s">
        <v>673</v>
      </c>
      <c r="C17" s="2" t="s">
        <v>674</v>
      </c>
      <c r="E17">
        <v>54</v>
      </c>
      <c r="F17">
        <v>57</v>
      </c>
    </row>
    <row r="18" spans="1:7" x14ac:dyDescent="0.3">
      <c r="A18" s="2">
        <v>17</v>
      </c>
      <c r="B18" s="2" t="s">
        <v>675</v>
      </c>
      <c r="C18" s="2" t="s">
        <v>676</v>
      </c>
      <c r="E18">
        <v>49</v>
      </c>
      <c r="G18">
        <v>58</v>
      </c>
    </row>
    <row r="19" spans="1:7" x14ac:dyDescent="0.3">
      <c r="A19" s="2">
        <v>18</v>
      </c>
      <c r="B19" s="2" t="s">
        <v>677</v>
      </c>
      <c r="C19" s="2" t="s">
        <v>678</v>
      </c>
      <c r="E19">
        <v>33</v>
      </c>
      <c r="G19">
        <v>9</v>
      </c>
    </row>
    <row r="20" spans="1:7" x14ac:dyDescent="0.3">
      <c r="A20" s="2">
        <v>19</v>
      </c>
      <c r="B20" s="2" t="s">
        <v>679</v>
      </c>
      <c r="C20" s="2" t="s">
        <v>680</v>
      </c>
      <c r="E20">
        <v>2</v>
      </c>
    </row>
    <row r="21" spans="1:7" x14ac:dyDescent="0.3">
      <c r="A21" s="2">
        <v>20</v>
      </c>
      <c r="B21" s="2" t="s">
        <v>681</v>
      </c>
      <c r="C21" s="2" t="s">
        <v>682</v>
      </c>
      <c r="D21">
        <v>60</v>
      </c>
      <c r="E21">
        <v>59</v>
      </c>
      <c r="G21">
        <v>13</v>
      </c>
    </row>
    <row r="22" spans="1:7" x14ac:dyDescent="0.3">
      <c r="A22" s="2">
        <v>21</v>
      </c>
      <c r="B22" s="2" t="s">
        <v>683</v>
      </c>
      <c r="C22" s="2" t="s">
        <v>684</v>
      </c>
      <c r="D22">
        <v>52</v>
      </c>
      <c r="E22">
        <v>36</v>
      </c>
      <c r="F22" s="2">
        <v>15</v>
      </c>
      <c r="G22">
        <v>5</v>
      </c>
    </row>
    <row r="23" spans="1:7" x14ac:dyDescent="0.3">
      <c r="A23" s="2">
        <v>22</v>
      </c>
      <c r="B23" s="2" t="s">
        <v>685</v>
      </c>
      <c r="C23" s="2" t="s">
        <v>686</v>
      </c>
      <c r="D23">
        <v>28</v>
      </c>
      <c r="F23">
        <v>30</v>
      </c>
    </row>
    <row r="24" spans="1:7" x14ac:dyDescent="0.3">
      <c r="A24" s="2">
        <v>23</v>
      </c>
      <c r="B24" s="2" t="s">
        <v>687</v>
      </c>
      <c r="C24" s="2" t="s">
        <v>688</v>
      </c>
      <c r="F24">
        <v>39</v>
      </c>
    </row>
    <row r="25" spans="1:7" x14ac:dyDescent="0.3">
      <c r="A25" s="2">
        <v>24</v>
      </c>
      <c r="B25" s="2" t="s">
        <v>689</v>
      </c>
      <c r="C25" s="2" t="s">
        <v>690</v>
      </c>
      <c r="D25">
        <v>14</v>
      </c>
      <c r="G25">
        <v>62</v>
      </c>
    </row>
    <row r="26" spans="1:7" x14ac:dyDescent="0.3">
      <c r="A26" s="2">
        <v>25</v>
      </c>
      <c r="B26" s="2" t="s">
        <v>691</v>
      </c>
      <c r="C26" s="2" t="s">
        <v>692</v>
      </c>
      <c r="D26">
        <v>38</v>
      </c>
      <c r="G26">
        <v>43</v>
      </c>
    </row>
    <row r="27" spans="1:7" x14ac:dyDescent="0.3">
      <c r="A27" s="2">
        <v>26</v>
      </c>
      <c r="B27" s="2" t="s">
        <v>693</v>
      </c>
      <c r="C27" s="2" t="s">
        <v>694</v>
      </c>
      <c r="E27">
        <v>3</v>
      </c>
      <c r="G27">
        <v>64</v>
      </c>
    </row>
    <row r="28" spans="1:7" x14ac:dyDescent="0.3">
      <c r="A28" s="2">
        <v>27</v>
      </c>
      <c r="B28" s="2" t="s">
        <v>695</v>
      </c>
      <c r="C28" s="2" t="s">
        <v>696</v>
      </c>
      <c r="D28">
        <v>29</v>
      </c>
      <c r="F28">
        <v>41</v>
      </c>
      <c r="G28">
        <v>14</v>
      </c>
    </row>
    <row r="29" spans="1:7" x14ac:dyDescent="0.3">
      <c r="A29" s="2">
        <v>28</v>
      </c>
      <c r="B29" s="2" t="s">
        <v>697</v>
      </c>
      <c r="C29" s="2" t="s">
        <v>698</v>
      </c>
      <c r="D29">
        <v>6</v>
      </c>
      <c r="E29">
        <v>22</v>
      </c>
    </row>
    <row r="30" spans="1:7" x14ac:dyDescent="0.3">
      <c r="A30" s="2">
        <v>29</v>
      </c>
      <c r="B30" s="2" t="s">
        <v>699</v>
      </c>
      <c r="C30" s="2" t="s">
        <v>700</v>
      </c>
      <c r="E30">
        <v>27</v>
      </c>
      <c r="F30">
        <v>53</v>
      </c>
      <c r="G30">
        <v>1</v>
      </c>
    </row>
    <row r="31" spans="1:7" x14ac:dyDescent="0.3">
      <c r="A31" s="2">
        <v>30</v>
      </c>
      <c r="B31" s="2" t="s">
        <v>701</v>
      </c>
      <c r="C31" s="2" t="s">
        <v>702</v>
      </c>
      <c r="F31">
        <v>40</v>
      </c>
      <c r="G31">
        <v>22</v>
      </c>
    </row>
    <row r="32" spans="1:7" x14ac:dyDescent="0.3">
      <c r="A32" s="2">
        <v>31</v>
      </c>
      <c r="B32" s="2" t="s">
        <v>703</v>
      </c>
      <c r="C32" s="2" t="s">
        <v>704</v>
      </c>
      <c r="F32">
        <v>6</v>
      </c>
      <c r="G32">
        <v>54</v>
      </c>
    </row>
    <row r="33" spans="1:7" x14ac:dyDescent="0.3">
      <c r="A33" s="2">
        <v>32</v>
      </c>
      <c r="B33" s="2" t="s">
        <v>705</v>
      </c>
      <c r="C33" s="2" t="s">
        <v>706</v>
      </c>
      <c r="D33">
        <v>34</v>
      </c>
      <c r="E33">
        <v>53</v>
      </c>
      <c r="F33" s="2">
        <v>63</v>
      </c>
    </row>
    <row r="34" spans="1:7" x14ac:dyDescent="0.3">
      <c r="A34" s="2">
        <v>33</v>
      </c>
      <c r="B34" s="2" t="s">
        <v>707</v>
      </c>
      <c r="C34" s="2" t="s">
        <v>708</v>
      </c>
      <c r="D34">
        <v>18</v>
      </c>
      <c r="F34">
        <v>42</v>
      </c>
      <c r="G34">
        <v>37</v>
      </c>
    </row>
    <row r="35" spans="1:7" x14ac:dyDescent="0.3">
      <c r="A35" s="2">
        <v>34</v>
      </c>
      <c r="B35" s="2" t="s">
        <v>709</v>
      </c>
      <c r="C35" s="2" t="s">
        <v>710</v>
      </c>
      <c r="E35">
        <v>32</v>
      </c>
      <c r="G35">
        <v>61</v>
      </c>
    </row>
    <row r="36" spans="1:7" x14ac:dyDescent="0.3">
      <c r="A36" s="2">
        <v>35</v>
      </c>
      <c r="B36" s="2" t="s">
        <v>711</v>
      </c>
      <c r="C36" s="2" t="s">
        <v>712</v>
      </c>
      <c r="D36">
        <v>46</v>
      </c>
      <c r="F36">
        <v>44</v>
      </c>
    </row>
    <row r="37" spans="1:7" x14ac:dyDescent="0.3">
      <c r="A37" s="2">
        <v>36</v>
      </c>
      <c r="B37" s="2" t="s">
        <v>713</v>
      </c>
      <c r="C37" s="2" t="s">
        <v>714</v>
      </c>
      <c r="D37">
        <v>21</v>
      </c>
    </row>
    <row r="38" spans="1:7" x14ac:dyDescent="0.3">
      <c r="A38" s="2">
        <v>37</v>
      </c>
      <c r="B38" s="2" t="s">
        <v>715</v>
      </c>
      <c r="C38" s="2" t="s">
        <v>716</v>
      </c>
      <c r="D38">
        <v>9</v>
      </c>
      <c r="F38">
        <v>33</v>
      </c>
    </row>
    <row r="39" spans="1:7" x14ac:dyDescent="0.3">
      <c r="A39" s="2">
        <v>38</v>
      </c>
      <c r="B39" s="2" t="s">
        <v>717</v>
      </c>
      <c r="C39" s="2" t="s">
        <v>718</v>
      </c>
      <c r="D39">
        <v>42</v>
      </c>
      <c r="E39">
        <v>25</v>
      </c>
    </row>
    <row r="40" spans="1:7" x14ac:dyDescent="0.3">
      <c r="A40" s="2">
        <v>39</v>
      </c>
      <c r="B40" s="2" t="s">
        <v>719</v>
      </c>
      <c r="C40" s="2" t="s">
        <v>720</v>
      </c>
      <c r="D40">
        <v>45</v>
      </c>
      <c r="E40">
        <v>40</v>
      </c>
      <c r="G40">
        <v>23</v>
      </c>
    </row>
    <row r="41" spans="1:7" x14ac:dyDescent="0.3">
      <c r="A41" s="2">
        <v>40</v>
      </c>
      <c r="B41" s="2" t="s">
        <v>721</v>
      </c>
      <c r="C41" s="2" t="s">
        <v>722</v>
      </c>
      <c r="D41">
        <v>39</v>
      </c>
      <c r="G41">
        <v>30</v>
      </c>
    </row>
    <row r="42" spans="1:7" x14ac:dyDescent="0.3">
      <c r="A42" s="2">
        <v>41</v>
      </c>
      <c r="B42" s="2" t="s">
        <v>723</v>
      </c>
      <c r="C42" s="2" t="s">
        <v>724</v>
      </c>
      <c r="E42">
        <v>52</v>
      </c>
      <c r="G42">
        <v>27</v>
      </c>
    </row>
    <row r="43" spans="1:7" x14ac:dyDescent="0.3">
      <c r="A43" s="2">
        <v>42</v>
      </c>
      <c r="B43" s="2" t="s">
        <v>725</v>
      </c>
      <c r="C43" s="2" t="s">
        <v>726</v>
      </c>
      <c r="E43">
        <v>38</v>
      </c>
      <c r="G43">
        <v>33</v>
      </c>
    </row>
    <row r="44" spans="1:7" x14ac:dyDescent="0.3">
      <c r="A44" s="2">
        <v>43</v>
      </c>
      <c r="B44" s="2" t="s">
        <v>727</v>
      </c>
      <c r="C44" s="2" t="s">
        <v>728</v>
      </c>
      <c r="F44">
        <v>25</v>
      </c>
      <c r="G44">
        <v>15</v>
      </c>
    </row>
    <row r="45" spans="1:7" x14ac:dyDescent="0.3">
      <c r="A45" s="2">
        <v>44</v>
      </c>
      <c r="B45" s="2" t="s">
        <v>729</v>
      </c>
      <c r="C45" s="2" t="s">
        <v>730</v>
      </c>
      <c r="E45">
        <v>12</v>
      </c>
      <c r="G45">
        <v>35</v>
      </c>
    </row>
    <row r="46" spans="1:7" x14ac:dyDescent="0.3">
      <c r="A46" s="2">
        <v>45</v>
      </c>
      <c r="B46" s="2" t="s">
        <v>731</v>
      </c>
      <c r="C46" s="2" t="s">
        <v>732</v>
      </c>
      <c r="E46">
        <v>39</v>
      </c>
      <c r="F46">
        <v>10</v>
      </c>
    </row>
    <row r="47" spans="1:7" x14ac:dyDescent="0.3">
      <c r="A47" s="2">
        <v>46</v>
      </c>
      <c r="B47" s="2" t="s">
        <v>733</v>
      </c>
      <c r="C47" s="2" t="s">
        <v>734</v>
      </c>
      <c r="D47">
        <v>8</v>
      </c>
      <c r="E47">
        <v>35</v>
      </c>
      <c r="G47">
        <v>7</v>
      </c>
    </row>
    <row r="48" spans="1:7" x14ac:dyDescent="0.3">
      <c r="A48" s="2">
        <v>47</v>
      </c>
      <c r="B48" s="2" t="s">
        <v>735</v>
      </c>
      <c r="C48" s="2" t="s">
        <v>736</v>
      </c>
      <c r="E48">
        <v>4</v>
      </c>
      <c r="F48">
        <v>49</v>
      </c>
      <c r="G48">
        <v>60</v>
      </c>
    </row>
    <row r="49" spans="1:7" x14ac:dyDescent="0.3">
      <c r="A49" s="2">
        <v>48</v>
      </c>
      <c r="B49" s="2" t="s">
        <v>643</v>
      </c>
      <c r="C49" s="2" t="s">
        <v>737</v>
      </c>
      <c r="D49">
        <v>3</v>
      </c>
      <c r="E49">
        <v>60</v>
      </c>
    </row>
    <row r="50" spans="1:7" x14ac:dyDescent="0.3">
      <c r="A50" s="2">
        <v>49</v>
      </c>
      <c r="B50" s="2" t="s">
        <v>738</v>
      </c>
      <c r="C50" s="2" t="s">
        <v>739</v>
      </c>
      <c r="D50">
        <v>17</v>
      </c>
      <c r="G50">
        <v>47</v>
      </c>
    </row>
    <row r="51" spans="1:7" x14ac:dyDescent="0.3">
      <c r="A51" s="2">
        <v>50</v>
      </c>
      <c r="B51" s="2" t="s">
        <v>740</v>
      </c>
      <c r="C51" s="2" t="s">
        <v>741</v>
      </c>
      <c r="E51">
        <v>1</v>
      </c>
      <c r="G51">
        <v>4</v>
      </c>
    </row>
    <row r="52" spans="1:7" x14ac:dyDescent="0.3">
      <c r="A52" s="2">
        <v>51</v>
      </c>
      <c r="B52" s="2" t="s">
        <v>742</v>
      </c>
      <c r="C52" s="2" t="s">
        <v>743</v>
      </c>
      <c r="E52">
        <v>56</v>
      </c>
    </row>
    <row r="53" spans="1:7" x14ac:dyDescent="0.3">
      <c r="A53" s="2">
        <v>52</v>
      </c>
      <c r="B53" s="2" t="s">
        <v>744</v>
      </c>
      <c r="C53" s="2" t="s">
        <v>745</v>
      </c>
      <c r="D53">
        <v>41</v>
      </c>
      <c r="E53">
        <v>21</v>
      </c>
    </row>
    <row r="54" spans="1:7" x14ac:dyDescent="0.3">
      <c r="A54" s="2">
        <v>53</v>
      </c>
      <c r="B54" s="2" t="s">
        <v>746</v>
      </c>
      <c r="C54" s="2" t="s">
        <v>747</v>
      </c>
      <c r="D54">
        <v>32</v>
      </c>
      <c r="G54">
        <v>29</v>
      </c>
    </row>
    <row r="55" spans="1:7" x14ac:dyDescent="0.3">
      <c r="A55" s="2">
        <v>54</v>
      </c>
      <c r="B55" s="2" t="s">
        <v>748</v>
      </c>
      <c r="C55" s="2" t="s">
        <v>749</v>
      </c>
      <c r="D55">
        <v>16</v>
      </c>
      <c r="F55">
        <v>31</v>
      </c>
    </row>
    <row r="56" spans="1:7" x14ac:dyDescent="0.3">
      <c r="A56" s="2">
        <v>55</v>
      </c>
      <c r="B56" s="2" t="s">
        <v>750</v>
      </c>
      <c r="C56" s="2" t="s">
        <v>751</v>
      </c>
      <c r="E56">
        <v>61</v>
      </c>
    </row>
    <row r="57" spans="1:7" x14ac:dyDescent="0.3">
      <c r="A57" s="2">
        <v>56</v>
      </c>
      <c r="B57" s="2" t="s">
        <v>752</v>
      </c>
      <c r="C57" s="2" t="s">
        <v>753</v>
      </c>
      <c r="D57">
        <v>51</v>
      </c>
      <c r="E57">
        <v>13</v>
      </c>
      <c r="G57">
        <v>8</v>
      </c>
    </row>
    <row r="58" spans="1:7" x14ac:dyDescent="0.3">
      <c r="A58" s="2">
        <v>57</v>
      </c>
      <c r="B58" s="2" t="s">
        <v>754</v>
      </c>
      <c r="C58" s="2" t="s">
        <v>755</v>
      </c>
      <c r="D58">
        <v>7</v>
      </c>
      <c r="G58">
        <v>16</v>
      </c>
    </row>
    <row r="59" spans="1:7" x14ac:dyDescent="0.3">
      <c r="A59" s="2">
        <v>58</v>
      </c>
      <c r="B59" s="2" t="s">
        <v>756</v>
      </c>
      <c r="C59" s="2" t="s">
        <v>757</v>
      </c>
      <c r="F59">
        <v>17</v>
      </c>
    </row>
    <row r="60" spans="1:7" x14ac:dyDescent="0.3">
      <c r="A60" s="2">
        <v>59</v>
      </c>
      <c r="B60" s="2" t="s">
        <v>758</v>
      </c>
      <c r="C60" s="2" t="s">
        <v>759</v>
      </c>
      <c r="D60">
        <v>20</v>
      </c>
      <c r="F60">
        <v>11</v>
      </c>
    </row>
    <row r="61" spans="1:7" x14ac:dyDescent="0.3">
      <c r="A61" s="2">
        <v>60</v>
      </c>
      <c r="B61" s="2" t="s">
        <v>760</v>
      </c>
      <c r="C61" s="2" t="s">
        <v>761</v>
      </c>
      <c r="D61">
        <v>48</v>
      </c>
      <c r="E61">
        <v>20</v>
      </c>
      <c r="F61">
        <v>47</v>
      </c>
    </row>
    <row r="62" spans="1:7" x14ac:dyDescent="0.3">
      <c r="A62" s="2">
        <v>61</v>
      </c>
      <c r="B62" s="2" t="s">
        <v>762</v>
      </c>
      <c r="C62" s="2" t="s">
        <v>763</v>
      </c>
      <c r="D62">
        <v>55</v>
      </c>
      <c r="F62">
        <v>34</v>
      </c>
    </row>
    <row r="63" spans="1:7" x14ac:dyDescent="0.3">
      <c r="A63" s="2">
        <v>62</v>
      </c>
      <c r="B63" s="2" t="s">
        <v>764</v>
      </c>
      <c r="C63" s="2" t="s">
        <v>765</v>
      </c>
      <c r="F63">
        <v>24</v>
      </c>
    </row>
    <row r="64" spans="1:7" x14ac:dyDescent="0.3">
      <c r="A64" s="2">
        <v>63</v>
      </c>
      <c r="B64" s="2" t="s">
        <v>766</v>
      </c>
      <c r="C64" s="2" t="s">
        <v>767</v>
      </c>
      <c r="E64">
        <v>9</v>
      </c>
      <c r="G64">
        <v>32</v>
      </c>
    </row>
    <row r="65" spans="1:6" x14ac:dyDescent="0.3">
      <c r="A65" s="2">
        <v>64</v>
      </c>
      <c r="B65" s="2" t="s">
        <v>642</v>
      </c>
      <c r="C65" s="2" t="s">
        <v>768</v>
      </c>
      <c r="F65">
        <v>26</v>
      </c>
    </row>
  </sheetData>
  <autoFilter ref="A1:G112" xr:uid="{7C86273C-1B50-4DEC-ACDF-C2103B98E180}">
    <sortState xmlns:xlrd2="http://schemas.microsoft.com/office/spreadsheetml/2017/richdata2" ref="A2:G112">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Items</vt:lpstr>
      <vt:lpstr>Skills</vt:lpstr>
      <vt:lpstr>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Emmily Lusz</dc:creator>
  <cp:lastModifiedBy>Emmily Lusz</cp:lastModifiedBy>
  <dcterms:created xsi:type="dcterms:W3CDTF">2025-05-04T15:48:25Z</dcterms:created>
  <dcterms:modified xsi:type="dcterms:W3CDTF">2025-05-09T05:17:41Z</dcterms:modified>
</cp:coreProperties>
</file>