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202300"/>
  <mc:AlternateContent xmlns:mc="http://schemas.openxmlformats.org/markup-compatibility/2006">
    <mc:Choice Requires="x15">
      <x15ac:absPath xmlns:x15ac="http://schemas.microsoft.com/office/spreadsheetml/2010/11/ac" url="https://umanizaleseduco-my.sharepoint.com/personal/esanchezg_umanizales_edu_co/Documents/Documentos/PROYECTO ANALÍTICA DATOS/"/>
    </mc:Choice>
  </mc:AlternateContent>
  <xr:revisionPtr revIDLastSave="41" documentId="8_{0D47F08F-56F5-4780-9EF2-5B00E8337922}" xr6:coauthVersionLast="47" xr6:coauthVersionMax="47" xr10:uidLastSave="{60B78C74-940E-4B76-85E6-699C729DCEA5}"/>
  <bookViews>
    <workbookView xWindow="28680" yWindow="-120" windowWidth="20730" windowHeight="11160" xr2:uid="{9227EE61-3C92-468C-8C7A-322D18F42112}"/>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01" i="1" l="1"/>
  <c r="J999" i="1"/>
  <c r="J998" i="1"/>
  <c r="J997" i="1"/>
  <c r="J996" i="1"/>
  <c r="J995" i="1"/>
  <c r="J994" i="1"/>
  <c r="J993" i="1"/>
  <c r="J992" i="1"/>
  <c r="J991" i="1"/>
  <c r="J989" i="1"/>
  <c r="J988" i="1"/>
  <c r="J987" i="1"/>
  <c r="J986" i="1"/>
  <c r="J985" i="1"/>
  <c r="J984" i="1"/>
  <c r="J983" i="1"/>
  <c r="J982" i="1"/>
  <c r="J981" i="1"/>
  <c r="J980" i="1"/>
  <c r="J979"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5" i="1"/>
  <c r="J942" i="1"/>
  <c r="J941" i="1"/>
  <c r="J940" i="1"/>
  <c r="J939" i="1"/>
  <c r="J938" i="1"/>
  <c r="J937" i="1"/>
  <c r="J936" i="1"/>
  <c r="J935" i="1"/>
  <c r="J934" i="1"/>
  <c r="J933" i="1"/>
  <c r="J931" i="1"/>
  <c r="J930" i="1"/>
  <c r="J929" i="1"/>
  <c r="J928" i="1"/>
  <c r="J927" i="1"/>
  <c r="J925" i="1"/>
  <c r="J924" i="1"/>
  <c r="J923" i="1"/>
  <c r="J922" i="1"/>
  <c r="J921" i="1"/>
  <c r="J920" i="1"/>
  <c r="J919" i="1"/>
  <c r="J918" i="1"/>
  <c r="J917" i="1"/>
  <c r="J916" i="1"/>
  <c r="J914" i="1"/>
  <c r="J913" i="1"/>
  <c r="J910" i="1"/>
  <c r="J909" i="1"/>
  <c r="J908" i="1"/>
  <c r="J907" i="1"/>
  <c r="J906" i="1"/>
  <c r="J905" i="1"/>
  <c r="J904" i="1"/>
  <c r="J903" i="1"/>
  <c r="J902" i="1"/>
  <c r="J901" i="1"/>
  <c r="J900" i="1"/>
  <c r="J899" i="1"/>
  <c r="J898" i="1"/>
  <c r="J897" i="1"/>
  <c r="J896" i="1"/>
  <c r="J895" i="1"/>
  <c r="J894" i="1"/>
  <c r="J893" i="1"/>
  <c r="J892" i="1"/>
  <c r="J891" i="1"/>
  <c r="J890" i="1"/>
  <c r="J889" i="1"/>
  <c r="J887" i="1"/>
  <c r="J886" i="1"/>
  <c r="J885" i="1"/>
  <c r="J882" i="1"/>
  <c r="J881" i="1"/>
  <c r="J880" i="1"/>
  <c r="J879" i="1"/>
  <c r="J878" i="1"/>
  <c r="J877" i="1"/>
  <c r="J876" i="1"/>
  <c r="J875" i="1"/>
  <c r="J874" i="1"/>
  <c r="J873" i="1"/>
  <c r="J872" i="1"/>
  <c r="J871" i="1"/>
  <c r="J870" i="1"/>
  <c r="J869" i="1"/>
  <c r="J868" i="1"/>
  <c r="J867" i="1"/>
  <c r="J866" i="1"/>
  <c r="J865" i="1"/>
  <c r="J864" i="1"/>
  <c r="J862" i="1"/>
  <c r="J860" i="1"/>
  <c r="J859" i="1"/>
  <c r="J858" i="1"/>
  <c r="J857" i="1"/>
  <c r="J856" i="1"/>
  <c r="J855" i="1"/>
  <c r="J854" i="1"/>
  <c r="J852" i="1"/>
  <c r="J851" i="1"/>
  <c r="J850" i="1"/>
  <c r="J849" i="1"/>
  <c r="J848" i="1"/>
  <c r="J847" i="1"/>
  <c r="J845" i="1"/>
  <c r="J844" i="1"/>
  <c r="J843" i="1"/>
  <c r="J842" i="1"/>
  <c r="J841" i="1"/>
  <c r="J840" i="1"/>
  <c r="J839" i="1"/>
  <c r="J838" i="1"/>
  <c r="J837" i="1"/>
  <c r="J836" i="1"/>
  <c r="J835" i="1"/>
  <c r="J834" i="1"/>
  <c r="J833" i="1"/>
  <c r="J832" i="1"/>
  <c r="J831" i="1"/>
  <c r="J830" i="1"/>
  <c r="J828" i="1"/>
  <c r="J826" i="1"/>
  <c r="J825" i="1"/>
  <c r="J824" i="1"/>
  <c r="J823" i="1"/>
  <c r="J822" i="1"/>
  <c r="J821" i="1"/>
  <c r="J820" i="1"/>
  <c r="J819" i="1"/>
  <c r="J818" i="1"/>
  <c r="J817" i="1"/>
  <c r="J815" i="1"/>
  <c r="J814" i="1"/>
  <c r="J813" i="1"/>
  <c r="J811" i="1"/>
  <c r="J810" i="1"/>
  <c r="J809" i="1"/>
  <c r="J808" i="1"/>
  <c r="J806" i="1"/>
  <c r="J805" i="1"/>
  <c r="J804" i="1"/>
  <c r="J802" i="1"/>
  <c r="J801" i="1"/>
  <c r="J800" i="1"/>
  <c r="J799" i="1"/>
  <c r="J798" i="1"/>
  <c r="J797" i="1"/>
  <c r="J796" i="1"/>
  <c r="J795" i="1"/>
  <c r="J794" i="1"/>
  <c r="J792" i="1"/>
  <c r="J791" i="1"/>
  <c r="J790" i="1"/>
  <c r="J789" i="1"/>
  <c r="J788" i="1"/>
  <c r="J787" i="1"/>
  <c r="J786" i="1"/>
  <c r="J785" i="1"/>
  <c r="J784" i="1"/>
  <c r="J783" i="1"/>
  <c r="J782" i="1"/>
  <c r="J781" i="1"/>
  <c r="J780" i="1"/>
  <c r="J779" i="1"/>
  <c r="J778" i="1"/>
  <c r="J777" i="1"/>
  <c r="J776" i="1"/>
  <c r="J775" i="1"/>
  <c r="J774" i="1"/>
  <c r="J772" i="1"/>
  <c r="J771" i="1"/>
  <c r="J770" i="1"/>
  <c r="J769" i="1"/>
  <c r="J768" i="1"/>
  <c r="J767" i="1"/>
  <c r="J765" i="1"/>
  <c r="J764" i="1"/>
  <c r="J763" i="1"/>
  <c r="J762" i="1"/>
  <c r="J761" i="1"/>
  <c r="J759" i="1"/>
  <c r="J757" i="1"/>
  <c r="J756" i="1"/>
  <c r="J754"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0" i="1"/>
  <c r="J669" i="1"/>
  <c r="J667" i="1"/>
  <c r="J666" i="1"/>
  <c r="J664" i="1"/>
  <c r="J663" i="1"/>
  <c r="J662" i="1"/>
  <c r="J661" i="1"/>
  <c r="J660" i="1"/>
  <c r="J659" i="1"/>
  <c r="J658" i="1"/>
  <c r="J657" i="1"/>
  <c r="J656" i="1"/>
  <c r="J655" i="1"/>
  <c r="J654" i="1"/>
  <c r="J653" i="1"/>
  <c r="J652" i="1"/>
  <c r="J651" i="1"/>
  <c r="J650" i="1"/>
  <c r="J649" i="1"/>
  <c r="J648" i="1"/>
  <c r="J646" i="1"/>
  <c r="J645" i="1"/>
  <c r="J644" i="1"/>
  <c r="J643" i="1"/>
  <c r="J642" i="1"/>
  <c r="J641" i="1"/>
  <c r="J639" i="1"/>
  <c r="J637" i="1"/>
  <c r="J634" i="1"/>
  <c r="J633" i="1"/>
  <c r="J632" i="1"/>
  <c r="J631" i="1"/>
  <c r="J630" i="1"/>
  <c r="J629" i="1"/>
  <c r="J628" i="1"/>
  <c r="J627" i="1"/>
  <c r="J625" i="1"/>
  <c r="J624" i="1"/>
  <c r="J623" i="1"/>
  <c r="J622" i="1"/>
  <c r="J621" i="1"/>
  <c r="J620" i="1"/>
  <c r="J619" i="1"/>
  <c r="J618" i="1"/>
  <c r="J616" i="1"/>
  <c r="J615"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5" i="1"/>
  <c r="J564" i="1"/>
  <c r="J563" i="1"/>
  <c r="J562" i="1"/>
  <c r="J561" i="1"/>
  <c r="J560" i="1"/>
  <c r="J559" i="1"/>
  <c r="J558" i="1"/>
  <c r="J557" i="1"/>
  <c r="J556" i="1"/>
  <c r="J554" i="1"/>
  <c r="J553" i="1"/>
  <c r="J552" i="1"/>
  <c r="J551" i="1"/>
  <c r="J550" i="1"/>
  <c r="J549" i="1"/>
  <c r="J548" i="1"/>
  <c r="J547" i="1"/>
  <c r="J546" i="1"/>
  <c r="J545" i="1"/>
  <c r="J543" i="1"/>
  <c r="J542" i="1"/>
  <c r="J541" i="1"/>
  <c r="J540" i="1"/>
  <c r="J539" i="1"/>
  <c r="J538" i="1"/>
  <c r="J536" i="1"/>
  <c r="J535" i="1"/>
  <c r="J534" i="1"/>
  <c r="J533" i="1"/>
  <c r="J532" i="1"/>
  <c r="J531" i="1"/>
  <c r="J530" i="1"/>
  <c r="J529" i="1"/>
  <c r="J528" i="1"/>
  <c r="J527" i="1"/>
  <c r="J526" i="1"/>
  <c r="J524" i="1"/>
  <c r="J523" i="1"/>
  <c r="J522" i="1"/>
  <c r="J521" i="1"/>
  <c r="J520" i="1"/>
  <c r="J519" i="1"/>
  <c r="J517" i="1"/>
  <c r="J516" i="1"/>
  <c r="J515" i="1"/>
  <c r="J514" i="1"/>
  <c r="J512" i="1"/>
  <c r="J511" i="1"/>
  <c r="J510" i="1"/>
  <c r="J509" i="1"/>
  <c r="J508" i="1"/>
  <c r="J507" i="1"/>
  <c r="J506" i="1"/>
  <c r="J505" i="1"/>
  <c r="J504" i="1"/>
  <c r="J503" i="1"/>
  <c r="J502" i="1"/>
  <c r="J501" i="1"/>
  <c r="J500" i="1"/>
  <c r="J499" i="1"/>
  <c r="J498" i="1"/>
  <c r="J497" i="1"/>
  <c r="J496" i="1"/>
  <c r="J495" i="1"/>
  <c r="J494" i="1"/>
  <c r="J493" i="1"/>
  <c r="J492" i="1"/>
  <c r="J491" i="1"/>
  <c r="J489" i="1"/>
  <c r="J487" i="1"/>
  <c r="J486" i="1"/>
  <c r="J485" i="1"/>
  <c r="J484" i="1"/>
  <c r="J483" i="1"/>
  <c r="J482" i="1"/>
  <c r="J481" i="1"/>
  <c r="J480" i="1"/>
  <c r="J479" i="1"/>
  <c r="J478" i="1"/>
  <c r="J477" i="1"/>
  <c r="J476" i="1"/>
  <c r="J475" i="1"/>
  <c r="J474" i="1"/>
  <c r="J473" i="1"/>
  <c r="J472" i="1"/>
  <c r="J471" i="1"/>
  <c r="J470" i="1"/>
  <c r="J468" i="1"/>
  <c r="J467" i="1"/>
  <c r="J466" i="1"/>
  <c r="J465" i="1"/>
  <c r="J460" i="1"/>
  <c r="J458" i="1"/>
  <c r="J457" i="1"/>
  <c r="J456" i="1"/>
  <c r="J455" i="1"/>
  <c r="J453" i="1"/>
  <c r="J452" i="1"/>
  <c r="J450" i="1"/>
  <c r="J449" i="1"/>
  <c r="J447" i="1"/>
  <c r="J445" i="1"/>
  <c r="J443" i="1"/>
  <c r="J441" i="1"/>
  <c r="J440" i="1"/>
  <c r="J439" i="1"/>
  <c r="J437" i="1"/>
  <c r="J436" i="1"/>
  <c r="J435" i="1"/>
  <c r="J434" i="1"/>
  <c r="J433" i="1"/>
  <c r="J432" i="1"/>
  <c r="J431" i="1"/>
  <c r="J430" i="1"/>
  <c r="J429" i="1"/>
  <c r="J428" i="1"/>
  <c r="J427" i="1"/>
  <c r="J426" i="1"/>
  <c r="J425" i="1"/>
  <c r="J424" i="1"/>
  <c r="J423" i="1"/>
  <c r="J422" i="1"/>
  <c r="J420" i="1"/>
  <c r="J419" i="1"/>
  <c r="J418" i="1"/>
  <c r="J417" i="1"/>
  <c r="J416" i="1"/>
  <c r="J415" i="1"/>
  <c r="J414" i="1"/>
  <c r="J413" i="1"/>
  <c r="J412" i="1"/>
  <c r="J411" i="1"/>
  <c r="J410" i="1"/>
  <c r="J409" i="1"/>
  <c r="J407" i="1"/>
  <c r="J406" i="1"/>
  <c r="J405" i="1"/>
  <c r="J404" i="1"/>
  <c r="J403" i="1"/>
  <c r="J402" i="1"/>
  <c r="J401"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0" i="1"/>
  <c r="J369" i="1"/>
  <c r="J368" i="1"/>
  <c r="J367" i="1"/>
  <c r="J366" i="1"/>
  <c r="J365" i="1"/>
  <c r="J364" i="1"/>
  <c r="J362" i="1"/>
  <c r="J361" i="1"/>
  <c r="J360" i="1"/>
  <c r="J359" i="1"/>
  <c r="J357" i="1"/>
  <c r="J356" i="1"/>
  <c r="J355" i="1"/>
  <c r="J354" i="1"/>
  <c r="J353" i="1"/>
  <c r="J352" i="1"/>
  <c r="J351"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0" i="1"/>
  <c r="J319" i="1"/>
  <c r="J318" i="1"/>
  <c r="J317" i="1"/>
  <c r="J316" i="1"/>
  <c r="J314" i="1"/>
  <c r="J313" i="1"/>
  <c r="J312" i="1"/>
  <c r="J311" i="1"/>
  <c r="J309" i="1"/>
  <c r="J308" i="1"/>
  <c r="J307" i="1"/>
  <c r="J306" i="1"/>
  <c r="J305" i="1"/>
  <c r="J304" i="1"/>
  <c r="J303" i="1"/>
  <c r="J302" i="1"/>
  <c r="J301" i="1"/>
  <c r="J300" i="1"/>
  <c r="J298" i="1"/>
  <c r="J297" i="1"/>
  <c r="J296" i="1"/>
  <c r="J295" i="1"/>
  <c r="J294" i="1"/>
  <c r="J292" i="1"/>
  <c r="J291" i="1"/>
  <c r="J290" i="1"/>
  <c r="J289" i="1"/>
  <c r="J287" i="1"/>
  <c r="J286" i="1"/>
  <c r="J285" i="1"/>
  <c r="J284" i="1"/>
  <c r="J281" i="1"/>
  <c r="J280" i="1"/>
  <c r="J279" i="1"/>
  <c r="J278" i="1"/>
  <c r="J277" i="1"/>
  <c r="J276" i="1"/>
  <c r="J274" i="1"/>
  <c r="J273" i="1"/>
  <c r="J271" i="1"/>
  <c r="J270" i="1"/>
  <c r="J269" i="1"/>
  <c r="J267" i="1"/>
  <c r="J266" i="1"/>
  <c r="J265" i="1"/>
  <c r="J264" i="1"/>
  <c r="J262" i="1"/>
  <c r="J261" i="1"/>
  <c r="J257" i="1"/>
  <c r="J256" i="1"/>
  <c r="J255" i="1"/>
  <c r="J254" i="1"/>
  <c r="J253" i="1"/>
  <c r="J252" i="1"/>
  <c r="J251" i="1"/>
  <c r="J250" i="1"/>
  <c r="J249" i="1"/>
  <c r="J248" i="1"/>
  <c r="J247" i="1"/>
  <c r="J246" i="1"/>
  <c r="J245" i="1"/>
  <c r="J243" i="1"/>
  <c r="J242" i="1"/>
  <c r="J241" i="1"/>
  <c r="J240" i="1"/>
  <c r="J239" i="1"/>
  <c r="J238" i="1"/>
  <c r="J237" i="1"/>
  <c r="J236" i="1"/>
  <c r="J235" i="1"/>
  <c r="J233" i="1"/>
  <c r="J232" i="1"/>
  <c r="J231" i="1"/>
  <c r="J230" i="1"/>
  <c r="J229" i="1"/>
  <c r="J228" i="1"/>
  <c r="J227" i="1"/>
  <c r="J226" i="1"/>
  <c r="J225" i="1"/>
  <c r="J224" i="1"/>
  <c r="J223" i="1"/>
  <c r="J222" i="1"/>
  <c r="J221" i="1"/>
  <c r="J220" i="1"/>
  <c r="J219" i="1"/>
  <c r="J218" i="1"/>
  <c r="J217" i="1"/>
  <c r="J215" i="1"/>
  <c r="J214" i="1"/>
  <c r="J213" i="1"/>
  <c r="J212" i="1"/>
  <c r="J211" i="1"/>
  <c r="J210" i="1"/>
  <c r="J209" i="1"/>
  <c r="J208" i="1"/>
  <c r="J207" i="1"/>
  <c r="J206" i="1"/>
  <c r="J205" i="1"/>
  <c r="J204" i="1"/>
  <c r="J203" i="1"/>
  <c r="J202" i="1"/>
  <c r="J200" i="1"/>
  <c r="J198" i="1"/>
  <c r="J197" i="1"/>
  <c r="J196" i="1"/>
  <c r="J195" i="1"/>
  <c r="J193" i="1"/>
  <c r="J192" i="1"/>
  <c r="J190" i="1"/>
  <c r="J189" i="1"/>
  <c r="J187" i="1"/>
  <c r="J186" i="1"/>
  <c r="J185" i="1"/>
  <c r="J184" i="1"/>
  <c r="J183" i="1"/>
  <c r="J182" i="1"/>
  <c r="J181" i="1"/>
  <c r="J180" i="1"/>
  <c r="J179" i="1"/>
  <c r="J178" i="1"/>
  <c r="J177" i="1"/>
  <c r="J176" i="1"/>
  <c r="J175" i="1"/>
  <c r="J174" i="1"/>
  <c r="J173" i="1"/>
  <c r="J172"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<sst xmlns="http://schemas.openxmlformats.org/spreadsheetml/2006/main" count="6317" uniqueCount="4765">
  <si>
    <t>Article Title</t>
  </si>
  <si>
    <t>On the Innovation of Foreign Language Teaching in the Era of Artificial Intelligence</t>
  </si>
  <si>
    <t>Superhuman science: How artificial intelligence may impact innovation</t>
  </si>
  <si>
    <t>Artificial Intelligence for Innovation in Austria</t>
  </si>
  <si>
    <t>Economics of artificial intelligence and innovation</t>
  </si>
  <si>
    <t>The Impact of Artificial Intelligence on Innovation Management: A Literature Review</t>
  </si>
  <si>
    <t>Use of Artificial Intelligence in Terms of Open Innovation Process and Management</t>
  </si>
  <si>
    <t>Innovation analytics: Leveraging artificial intelligence in the innovation process</t>
  </si>
  <si>
    <t>Artificial intelligence empowers enterprise innovation: evidence from China's industrial enterprises</t>
  </si>
  <si>
    <t>Artificial intelligence and innovation management: Charting the evolving landscape</t>
  </si>
  <si>
    <t>Reinventing Innovation Management: The Impact of Self-Innovating Artificial Intelligence</t>
  </si>
  <si>
    <t>Artificial intelligence technology innovation and firm productivity: Evidence from China</t>
  </si>
  <si>
    <t>Study on Innovation Performance of Big Data and Artificial Intelligence Listed Companies</t>
  </si>
  <si>
    <t>Multidimensional Data-Driven Artificial Intelligence Innovation</t>
  </si>
  <si>
    <t>IMPLEMENTATION OF ARTIFICIAL INTELLIGENCE IN THE INNOVATION PROCESS AS A TOOL FOR THE FUTURE OF TODAY</t>
  </si>
  <si>
    <t>Bibliometric Analysis of the Application of Artificial Intelligence Techniques to the Management of Innovation Projects</t>
  </si>
  <si>
    <t>Artificial intelligence as an enabler for innovation: A review and future research agenda</t>
  </si>
  <si>
    <t>Artificial Intelligence Applications as a Modern Trend to Achieve Organizational Innovation in Jordanian Commercial Banks</t>
  </si>
  <si>
    <t>Innovations and development of artificial intelligence in Europe: some empirical evidences</t>
  </si>
  <si>
    <t>Artificial intelligence and industrial innovation: Evidence from German firm-level data</t>
  </si>
  <si>
    <t>Artificial intelligence: Building blocks and an innovation typology</t>
  </si>
  <si>
    <t>Artificial Intelligence-Enabled Business Model Innovation: Competencies and Roles of Top Management</t>
  </si>
  <si>
    <t>Artificial intelligence and radical innovation: an opportunity for all companies?</t>
  </si>
  <si>
    <t>Artificial Intelligence and Liability in Medicine: Balancing Safety and Innovation</t>
  </si>
  <si>
    <t>ARTIFICIAL INTELLIGENCE AND MARKETING INNOVATION: THE MEDIATING ROLE OF ORGANIZATIONAL CULTURE</t>
  </si>
  <si>
    <t>Artificial intelligence and educational innovation: Legal challenges and teaching entrepreneurship</t>
  </si>
  <si>
    <t>Research On The Innovation Mechanism Model Of Education Management Under The Background Of Artificial Intelligence Technology</t>
  </si>
  <si>
    <t>Artificial intelligence and corporate innovation: A review and research agenda</t>
  </si>
  <si>
    <t>Generative artificial intelligence in innovation management: A preview of future research developments</t>
  </si>
  <si>
    <t>Robot will take your job: Innovation for an era of artificial intelligence</t>
  </si>
  <si>
    <t>Artificial intelligence and innovation management: A review, framework, and research agenda</t>
  </si>
  <si>
    <t>Innovation dynamics in the age of artificial intelligence: introduction to the special issue</t>
  </si>
  <si>
    <t>Conceptualising Artificial Intelligence as a Digital Healthcare Innovation: An Introductory Review</t>
  </si>
  <si>
    <t>An analysis of the effects of artificial intelligence on electric vehicle technology innovation using patent data</t>
  </si>
  <si>
    <t>The AI Digital Revolution in Innovation: A Conceptual Framework of Artificial Intelligence Technologies for the Management of Innovation</t>
  </si>
  <si>
    <t>Innovations in Artificial Intelligence in the Context of Digitalization of World Economy</t>
  </si>
  <si>
    <t>The effect of medical artificial intelligence innovation locus on consumer adoption of new products</t>
  </si>
  <si>
    <t>Artificial Intelligence, Autonomous Systems and Robotics: Legal Innovations</t>
  </si>
  <si>
    <t>Design and Implementation of the US Army Artificial Intelligence Innovation Institute</t>
  </si>
  <si>
    <t>The role of artificial intelligence in the supply chain finance innovation process</t>
  </si>
  <si>
    <t>Establishing a Center for Innovation and Artificial Intelligence in a Tertiary Medical Center: Successes and Challenges</t>
  </si>
  <si>
    <t>Framework of the Mediation Effect of Artificial Intelligence Usage on the Relationship Between Innovation Factors and Organisational Performance</t>
  </si>
  <si>
    <t>Construction of an Education Innovation Network Management System under Artificial Intelligence Technology</t>
  </si>
  <si>
    <t>Spatial and Temporal Evolution of the Chinese Artificial Intelligence Innovation Network</t>
  </si>
  <si>
    <t>Business Innovation based on artificial intelligence and Blockchain technology</t>
  </si>
  <si>
    <t>Responsible innovation ecosystems: Ethical implications of the application of the ecosystem concept to artificial intelligence</t>
  </si>
  <si>
    <t>Does artificial intelligence technology enhance green transformation of enterprises: based on green innovation perspective</t>
  </si>
  <si>
    <t>Artificial intelligence in innovation management: A review of innovation capabilities and a taxonomy of AI applications</t>
  </si>
  <si>
    <t>Research on innovation and entrepreneurship based on artificial intelligence system and neural network algorithm</t>
  </si>
  <si>
    <t>Artificial Intelligence in the Innovation Process - Do We Pay Attention to This Participant in Innovative Projects?</t>
  </si>
  <si>
    <t>Prerequisites for the Innovation Performance of Artificial Intelligence Laboratory: A Fuzzy-Set Qualitative Comparative Analysis</t>
  </si>
  <si>
    <t>The Impact of Human-Artificial Intelligence Collaboration on Innovation Activities in Knowledge-Intensive Companies</t>
  </si>
  <si>
    <t>Innovation and Artificial Intelligence</t>
  </si>
  <si>
    <t>Artificial Intelligence and Carbon Emissions in Manufacturing Firms: The Moderating Role of Green Innovation</t>
  </si>
  <si>
    <t>Innovation of Ideological and Political Education Based on Artificial Intelligence Technology with Wireless Network</t>
  </si>
  <si>
    <t>How Do Manufacturing Firms Manage Artificial Intelligence to Drive Iterative Product Innovation?</t>
  </si>
  <si>
    <t>Research on enterprise business model and technology innovation based on artificial intelligence</t>
  </si>
  <si>
    <t>Artificial Intelligence and Responsible Innovation</t>
  </si>
  <si>
    <t>Prioritizing factors for generative artificial intelligence-based innovation adoption in hospitality industry</t>
  </si>
  <si>
    <t>Artificial intelligence and surgical innovation: lower limb arthroplasty</t>
  </si>
  <si>
    <t>Artificial intelligence enabled product-service innovation: past achievements and future directions</t>
  </si>
  <si>
    <t>Artificial intelligence innovation in healthcare: Literature review, exploratory analysis, and future research</t>
  </si>
  <si>
    <t>Application potentials of artificial intelligence for the design of innovation processes</t>
  </si>
  <si>
    <t>Artificial intelligence in innovation research: A systematic review, conceptual framework, and future research directions</t>
  </si>
  <si>
    <t>How do green intellectual and co-creational capitals drive artificial intelligence innovation and green innovation in start-ups?</t>
  </si>
  <si>
    <t>Artificial intelligence and green product innovation: Moderating effect of organizational capital</t>
  </si>
  <si>
    <t>Artificial Intelligence: Innovation and Midwifery Education, Practice, And Research in Arab Region; Systematic Review Based Findings</t>
  </si>
  <si>
    <t>Drivers of generative artificial intelligence to fostering exploitative and exploratory innovation: A TOE framework</t>
  </si>
  <si>
    <t>Innovation of enterprise financial management based on machine learning and artificial intelligence technology</t>
  </si>
  <si>
    <t>Towards a deliberative framework for responsible innovation in artificial intelligence</t>
  </si>
  <si>
    <t>Analyzing the direct role of governmental organizations in artificial intelligence innovation</t>
  </si>
  <si>
    <t>Does Artificial Intelligence Promote Firms' Innovation Efficiency: Evidence from the Robot Application</t>
  </si>
  <si>
    <t>Implementation of Artificial Intelligence (AI): A Roadmap for Business Model Innovation</t>
  </si>
  <si>
    <t>Research on the Relationship between Structural Hole Location, Knowledge Management and Cooperative Innovation Performance in Artificial Intelligence</t>
  </si>
  <si>
    <t>Ethically governing artificial intelligence in the field of scientific research and innovation</t>
  </si>
  <si>
    <t>Technology, innovation, employment and power: Does robotics and artificial intelligence really mean social transformation?</t>
  </si>
  <si>
    <t>The best configuration of collaborative knowledge innovation management from the perspective of artificial intelligence</t>
  </si>
  <si>
    <t>Influence of artificial intelligence on technological innovation: Evidence from the panel data of china's manufacturing sectors</t>
  </si>
  <si>
    <t>Artificial intelligence in industrial design: A semi-automated literature survey</t>
  </si>
  <si>
    <t>The European Draft Regulation on Artificial Intelligence: Houston, We Have a Problem</t>
  </si>
  <si>
    <t>Co-Creating Value With Artificial Intelligence: A Bibliometric Approach to the Use of AI in Open Innovation Ecosystems</t>
  </si>
  <si>
    <t>How to Apply Artificial Intelligence for Social Innovations</t>
  </si>
  <si>
    <t>A data-driven global innovation system approach and the rise of China's artificial intelligence industry</t>
  </si>
  <si>
    <t>Augmenting human innovation teams with artificial intelligence: Exploring transformer-based language models</t>
  </si>
  <si>
    <t>Government Subsidies, Green Innovation, and Firm Total Factor Productivity of Listed Artificial Intelligence Firms in China</t>
  </si>
  <si>
    <t>A Review on Innovation in Healthcare Sector (Telehealth) through Artificial Intelligence</t>
  </si>
  <si>
    <t>The interplay of intelligent manufacturing, innovation equilibrium and cost stickiness in the artificial intelligence era</t>
  </si>
  <si>
    <t>Innovation adoption in inter-organizational healthcare networks - the role of artificial intelligence</t>
  </si>
  <si>
    <t>Digital innovation and the effects of artificial intelligence on firms' research and development-Automation or augmentation, exploration or exploitation?</t>
  </si>
  <si>
    <t>The Other Artificial Intelligence Hardware Problem</t>
  </si>
  <si>
    <t>Artificial intelligence capabilities, open innovation, and business performance - Empirical insights from multinational B2B companies</t>
  </si>
  <si>
    <t>Artificial intelligence, resource reallocation, and corporate innovation efficiency: Evidence from China's listed companies</t>
  </si>
  <si>
    <t>Artificial Intelligence and Technological Innovation: Evidence from China's Strategic Emerging Industries</t>
  </si>
  <si>
    <t>Artificial intelligence innovation in healthcare: Relevance of reporting guidelines for clinical translation from bench to bedside</t>
  </si>
  <si>
    <t>Tapping into the green potential: The power of artificial intelligence adoption in corporate green innovation drive</t>
  </si>
  <si>
    <t>Anticipatory innovation of professional services: The case of auditing and artificial intelligence</t>
  </si>
  <si>
    <t>Artificial Intelligence Policy in China: Implications and Challenges</t>
  </si>
  <si>
    <t>Can enterprise green technology innovation performance achieve corner overtaking by using artificial intelligence?-Evidence from Chinese manufacturing enterprises</t>
  </si>
  <si>
    <t>ARTIFICIAL INTELLIGENCE AS A METHODOLOGICAL INNOVATION IN THE TRAINING OF FUTURE DESIGNERS: MIDJOURNEY TOOLS</t>
  </si>
  <si>
    <t>Does artificial intelligence promote green innovation? An assessment based on direct, indirect, spillover, and heterogeneity effects</t>
  </si>
  <si>
    <t>How does artificial intelligence affect the environmental performance of organizations? The role of green innovation and green culture</t>
  </si>
  <si>
    <t>Application of artificial intelligence based on the fuzzy control algorithm in enterprise innovation</t>
  </si>
  <si>
    <t>Does artificial intelligence reduce corporate energy consumption? New evidence from China</t>
  </si>
  <si>
    <t>Data Liberation and Crowdsourcing in Medical Research: The Intersection of Collective and Artificial Intelligence</t>
  </si>
  <si>
    <t>Investigating the Potential Areas in Artificial Intelligence and Financial Innovation: A Bibliometric Analysis</t>
  </si>
  <si>
    <t>Modeling and innovation using artificial intelligence in accelerating handling the COVID-19 pandemic: A bibliometric study</t>
  </si>
  <si>
    <t>Estimating the innovation benefits of first-mover and second-mover strategies when micro-businesses adopt artificial intelligence and machine learning</t>
  </si>
  <si>
    <t>Assessing Technology Readiness for Artificial Intelligence and Machine Learning based Innovations</t>
  </si>
  <si>
    <t>Relationships Among CEO Narcissism, Debt Financing and Firm Innovation Performance: Emotion Recognition Using Advanced Artificial Intelligence</t>
  </si>
  <si>
    <t>The pace of artificial intelligence innovations: Speed, talent, and trial-and-error</t>
  </si>
  <si>
    <t>The innovation paradox: concept space expansion with diminishing originality and the promise of creative artificial intelligence</t>
  </si>
  <si>
    <t>Artificial intelligence empowerment: The impact of research and development investment on green radical innovation in high-tech enterprises</t>
  </si>
  <si>
    <t>An empirical analysis of applications of artificial intelligence algorithms in wind power technology innovation during 1980-2017</t>
  </si>
  <si>
    <t>How Artificial Intelligence affords digital innovation: A cross-case analysis of Scandinavian companies</t>
  </si>
  <si>
    <t>Ranking of Innovation Related Factors Influencing Artificial Intelligence Performance</t>
  </si>
  <si>
    <t>A solution looking for problems? A systematic literature review of the rationalizing influence of artificial intelligence on decision-making in innovation management</t>
  </si>
  <si>
    <t>Artificial intelligence, firm growth, and product innovation</t>
  </si>
  <si>
    <t>Estimating the Innovation Efficiency of the Artificial Intelligence Industry in China Based on the Three-Stage DEA Model</t>
  </si>
  <si>
    <t>The Nexus of Artificial Intelligence and Green Innovation: a Cross-Density Analysis at the Country Level</t>
  </si>
  <si>
    <t>Risking Human Dignity With Innovations: Artificial Intelligence and the Future of the Discipline of Nursing</t>
  </si>
  <si>
    <t>Mapping the conceptual structure of innovation in artificial intelligence research: A bibliometric analysis and systematic literature review</t>
  </si>
  <si>
    <t>The Impact of R&amp;D Intensity on the Innovation Performance of Artificial Intelligence Enterprises-Based on the Moderating Effect of Patent Portfolio</t>
  </si>
  <si>
    <t>What?s next for responsible artificial intelligence: a way forward through responsible innovation</t>
  </si>
  <si>
    <t>Innovation of production scheduling and service models for cloud manufacturing of tourism equipment based on artificial intelligence</t>
  </si>
  <si>
    <t>Research on Influencing Factors of Technological Innovation in Industrial Clusters Based on Data Mining and Artificial Intelligence Technology</t>
  </si>
  <si>
    <t>Application and innovation of artificial intelligence models in wastewater treatment</t>
  </si>
  <si>
    <t>Integration of Artificial Intelligence for educational excellence and innovation in higher education institutions</t>
  </si>
  <si>
    <t>Contemporary Innovation Challenges - Future of Adoption Artificial Intelligence: Case of Estonia</t>
  </si>
  <si>
    <t>Artificial Intelligence in Education: A Review</t>
  </si>
  <si>
    <t>Differentiating artificial intelligence activity clusters in Australia</t>
  </si>
  <si>
    <t>Readiness for Artificial Intelligence</t>
  </si>
  <si>
    <t>Artificial intelligence leads the reform of education models</t>
  </si>
  <si>
    <t>Automatic modelling of networked innovation outsourcing-oriented talent competency in the era of artificial intelligence</t>
  </si>
  <si>
    <t>Seizing the opportunity window of artificial intelligence in China: Towards an innovation policy mix framework for emerging technologies from an evolution perspective</t>
  </si>
  <si>
    <t>The Emergence of Dominant Designs in Artificial Intelligence</t>
  </si>
  <si>
    <t>Understanding the Innovations Required for a Green &amp; Secure Artificial Intelligence Paradigm</t>
  </si>
  <si>
    <t>Art galleries usage of artificial intelligence</t>
  </si>
  <si>
    <t>Use of Artificial Intelligence in Smart Cities for Smart Decision-Making: A Social Innovation Perspective</t>
  </si>
  <si>
    <t>Artificial Intelligence in Innovation: How to Spot Emerging Trends and Technologies</t>
  </si>
  <si>
    <t>Deep Learning Meets Deep Democracy: Deliberative Governance and Responsible Innovation in Artificial Intelligence</t>
  </si>
  <si>
    <t>Radical Change and Dominant Character of Digital Transformation in Artificial Intelligence Entrepreneurship in Less Innovative Economies</t>
  </si>
  <si>
    <t>Artificial Intelligence Policy Innovations at the Canadian Federal Government</t>
  </si>
  <si>
    <t>Design of urban innovation space system using artificial intelligence technology and internet of things</t>
  </si>
  <si>
    <t>From insight to innovation: Harnessing artificial intelligence for dynamic literature reviews</t>
  </si>
  <si>
    <t>Artificial Intelligence Innovation Related Factors Affecting Organizational Performance</t>
  </si>
  <si>
    <t>Examination of the Strategic Vision of Banks in Digitalization and the Effects of Innovation on Performance and Artificial Intelligence Perception</t>
  </si>
  <si>
    <t>Identifying Bulls and bears? A bibliometric review of applying artificial intelligence innovations for stock market prediction</t>
  </si>
  <si>
    <t>Understanding AI innovation contexts: a review and content analysis of artificial intelligence and entrepreneurial ecosystems research</t>
  </si>
  <si>
    <t>knowlEdge Project - Concept, Methodology and Innovations for Artificial Intelligence in Industry 4.0</t>
  </si>
  <si>
    <t>Risk Capital and Emerging Technologies: Innovation and Investment Patterns Based on Artificial Intelligence Patent Data Analysis</t>
  </si>
  <si>
    <t>Innovation of e-commerce marketing model under the background of big data and artificial intelligence</t>
  </si>
  <si>
    <t>Artificial intelligence in international business</t>
  </si>
  <si>
    <t>Artificial Intelligence and International System Structure</t>
  </si>
  <si>
    <t>Generative artificial intelligence (AI) tools in innovation management: a study on the appropriation of ChatGPT by innovation managers</t>
  </si>
  <si>
    <t>Sowing the seeds for sustainability: A business model innovation perspective on artificial intelligence in green technology startups</t>
  </si>
  <si>
    <t>A Survey of Application of Artificial Intelligence Methods in SDN</t>
  </si>
  <si>
    <t>Realizing the potential of artificial intelligence in healthcare: Learning from intervention, innovation, implementation and improvement sciences</t>
  </si>
  <si>
    <t>Economics of Artificial Intelligence Governance</t>
  </si>
  <si>
    <t>The Role of Artificial Intelligence in Shaping Modern Education in the Kurdish Region: Mediating Role of Smart Learning</t>
  </si>
  <si>
    <t>Research on the Practice of Cross Integration of Artificial Intelligence plus X New Engineering Disciplines</t>
  </si>
  <si>
    <t>Applications of artificial intelligence in neuro-oncology</t>
  </si>
  <si>
    <t>Balancing sustainability and innovation: The role of artificial intelligence in shaping mining practices for sustainable mining development</t>
  </si>
  <si>
    <t>THE SIXTH WAVE OF INNOVATION: ARTIFICIAL INTELLIGENCE AND THE IMPACTS ON EMPLOYMENT</t>
  </si>
  <si>
    <t>The Role of medical doctor in the era of artificial intelligence</t>
  </si>
  <si>
    <t>Mobilizing artificial intelligence to cardiac telerehabilitation</t>
  </si>
  <si>
    <t>Research on the Application of Artificial Intelligence in Taekwondo Sport</t>
  </si>
  <si>
    <t>Leaders' innovation expectation and nurses' innovation behaviour in conjunction with artificial intelligence: The chain mediation of job control and creative self-efficacy</t>
  </si>
  <si>
    <t>The Contribution of Artificial Intelligence to Stimulating the Innovation of Educational Services and University Programs in Public Administration</t>
  </si>
  <si>
    <t>Platform for Knowledge Society and Innovation Ecosystems</t>
  </si>
  <si>
    <t>Big data requirements for artificial intelligence</t>
  </si>
  <si>
    <t>Artificial Intelligence Management in Financial Crisis</t>
  </si>
  <si>
    <t>Artificial Intelligence in Business: From Research and Innovation to Market Deployment</t>
  </si>
  <si>
    <t>Reform and innovation of artificial intelligence technology for information service in university physical education</t>
  </si>
  <si>
    <t>Artificial Intelligence in Operating Room Management</t>
  </si>
  <si>
    <t>Artificial intelligence and education governance</t>
  </si>
  <si>
    <t>Artificial Intelligence: The Possibilities for Metadata Creation</t>
  </si>
  <si>
    <t>The PSyKE Technology for Trustworthy Artificial Intelligence</t>
  </si>
  <si>
    <t>Building University-Industry Co-Innovation Networks in Transnational Innovation Ecosystems: Towards a Transdisciplinary Approach of Integrating Social Sciences and Artificial Intelligence</t>
  </si>
  <si>
    <t>Workshop: Educational Innovation through Generative Artificial Intelligence: Tools, Opportunities, and Challenges</t>
  </si>
  <si>
    <t>Innovation ecosystems theory revisited: The case of artificial intelligence in China</t>
  </si>
  <si>
    <t>Trust Management for Artificial Intelligence: A Standardization Perspective</t>
  </si>
  <si>
    <t>Artificial Intelligence and Hadith</t>
  </si>
  <si>
    <t>Literature Review Profiles of Specialization in Education and Profession as the basis for the development of Artificial Intelligence Website</t>
  </si>
  <si>
    <t>Application and research of artificial intelligence in mechatronic engineering</t>
  </si>
  <si>
    <t>How Artificial Intelligence Drives Sustainable Frugal Innovation: A Multitheoretical Perspective</t>
  </si>
  <si>
    <t>Artificial Intelligence in the Industry 4.0, and Its Impact on Poverty, Innovation, Infrastructure Development, and the Sustainable Development Goals: Lessons from Emerging Economies?</t>
  </si>
  <si>
    <t>Artificial Intelligence in Endourology: Maximizing the Promise Through Consideration of the Principles of Diffusion of Innovation Theory</t>
  </si>
  <si>
    <t>New Approach of Regional Development: Innovation through Green Economy and Artificial Intelligence</t>
  </si>
  <si>
    <t>TRENDS OF USING ARTIFICIAL INTELLIGENCE IN MEASURING INNOVATION POTENTIAL</t>
  </si>
  <si>
    <t>Artificial intelligence and sustainable tourism development. the value of collaboration agreements</t>
  </si>
  <si>
    <t>Role of Artificial Intelligence and Business Decision</t>
  </si>
  <si>
    <t>Evaluation Metrics Research for Explainable Artificial Intelligence Global Methods Using Synthetic Data</t>
  </si>
  <si>
    <t>ARTIFICIAL INTELLIGENCE AND VIRTUALIZATION IN VIRTUAL LEARNING ENVIRONMENTS: CHALLENGES AND TECHNOLOGICAL PERSPECTIVES</t>
  </si>
  <si>
    <t>Artificial Intelligence as a Disruptive Technology in Education</t>
  </si>
  <si>
    <t>The role of ESG reporting, artificial intelligence, stakeholders and innovation performance in fostering sustainability culture and climate resilience</t>
  </si>
  <si>
    <t>System Approach to the Study of State Policies and Formation of Ethics of Application of Artificial Intelligence Technologies: Global Atlas of Regulation</t>
  </si>
  <si>
    <t>Artificial intelligence and scientific discovery: a model of prioritized search</t>
  </si>
  <si>
    <t>Impact of value co-creation in the artificial intelligence innovation ecosystem on competitive advantage and innovation intelligibility</t>
  </si>
  <si>
    <t>Research on the Application and Influence of Auditing Artificial Intelligence</t>
  </si>
  <si>
    <t>Achieving Sustainable Development Goals Through Artificial Intelligence Based Education - A Concept</t>
  </si>
  <si>
    <t>AI4Safety - but safe!? Artificial intelligence in functional safety</t>
  </si>
  <si>
    <t>How to unleash frugal innovation through internet of things and artificial intelligence: Moderating role of entrepreneurial knowledge and future challenges</t>
  </si>
  <si>
    <t>How Artificial Intelligence Is Shaping Medical Imaging Technology: A Survey of Innovations and Applications</t>
  </si>
  <si>
    <t>Application of Artificial Intelligence in Financial Risk Management</t>
  </si>
  <si>
    <t>Artificial Intelligence Tools for Smart Tourism Development</t>
  </si>
  <si>
    <t>Legal challenges for artificial intelligence in Chile</t>
  </si>
  <si>
    <t>Artificial Intelligence as Catalyst for the Tourism Sector: A Literature Review</t>
  </si>
  <si>
    <t>ChatGPT and artificial intelligence-The future is now!</t>
  </si>
  <si>
    <t>Is Artificial Intelligence ageist?</t>
  </si>
  <si>
    <t>Artificial intelligence and firm-level productivity</t>
  </si>
  <si>
    <t>Towards a responsible integration of artificial intelligence technology in the construction sector</t>
  </si>
  <si>
    <t>Ethical governance is essential to building trust in robotics and artificial intelligence systems</t>
  </si>
  <si>
    <t>Research on Artificial Intelligence Technology of Electrical Automation Control</t>
  </si>
  <si>
    <t>Towards trustworthy Artificial Intelligence: Security risk assessment methodology for Artificial Intelligence systems</t>
  </si>
  <si>
    <t>Dynamic capabilities perspective on innovation ecosystem of China's universities in the age of artificial intelligence: Policy-based analysis</t>
  </si>
  <si>
    <t>Application of Distance Education Combined With Artificial Intelligence</t>
  </si>
  <si>
    <t>Artificial Intelligence in Surgery: A Revolution in Progress</t>
  </si>
  <si>
    <t>RETRACTED: Enterprise technology innovation and production performance based on machine learning and IoT artificial intelligence system (Retracted Article)</t>
  </si>
  <si>
    <t>Artificial Intelligence in the Digital Age</t>
  </si>
  <si>
    <t>New Generation Artificial Intelligence-driven Intelligent Manufacturing (NGAIIM)</t>
  </si>
  <si>
    <t>Teaching and learning law and artificial intelligence in Chile: On the minor in Artificial Intelligence and Law at the Universidad Autonoma de Chile</t>
  </si>
  <si>
    <t>Artificial Intelligence as a promising technology. Past and present trends in the Federal Republic</t>
  </si>
  <si>
    <t>Artificial Intelligence-Driven Innovations in Hydrogen Safety</t>
  </si>
  <si>
    <t>School leaders' adoption and implementation of artificial intelligence</t>
  </si>
  <si>
    <t>Aided innovative design of bathroom products based on artificial intelligence technology</t>
  </si>
  <si>
    <t>The impact of Artificial Intelligence on the Socioeconomic factors in the UAE</t>
  </si>
  <si>
    <t>Learning from artificial intelligence researchers about international business implications</t>
  </si>
  <si>
    <t>Applications and challenges of implementing artificial intelligence in orthodontics: A primer for orthodontists</t>
  </si>
  <si>
    <t>Spatiotemporal distribution and dynamics evolution of artificial intelligence development in China</t>
  </si>
  <si>
    <t>Artificial intelligence innovation of tourism businesses: From satisfied tourists to continued service usage intention</t>
  </si>
  <si>
    <t>Understanding and Application of Multi-Task Learning in Medical Artificial Intelligence</t>
  </si>
  <si>
    <t>ARTIFICIAL INTELLIGENCE USAGE OPPORTUNITIES IN SMART CITY DATA MANAGEMENT</t>
  </si>
  <si>
    <t>Artificial Intelligence and Robot Responsibilities: Innovating Beyond Rights</t>
  </si>
  <si>
    <t>Research on Big Data and Artificial Intelligence Aided Decision-Making Mechanism with the Applications on Video Website Homemade Program Innovation</t>
  </si>
  <si>
    <t>Exo Journalism: A Conceptual Approach to a Hybrid Formula between Journalism and Artificial Intelligence</t>
  </si>
  <si>
    <t>Innovation-Proof Global Governance for Military Artificial Intelligence? How I Learned to Stop Worrying, and Love the Bot</t>
  </si>
  <si>
    <t>Impact of artificial intelligence technology innovation on total factor productivity: an empirical study based on provincial panel data in China</t>
  </si>
  <si>
    <t>Technology mining: Artificial intelligence in manufacturing</t>
  </si>
  <si>
    <t>THE USE OF ARTIFICIAL INTELLIGENCE TECHNOLOGIES IN RUSSIAN MEDIA AND JOURNALISM</t>
  </si>
  <si>
    <t>Strengthening Public Institutions and Social Inclusion of Vulnerable Groups in A Developing Country - Innovation in Organizations and Artificial intelligence Implications</t>
  </si>
  <si>
    <t>Creativity and artificial intelligence: A multilevel perspective</t>
  </si>
  <si>
    <t>Innovation and challenges of artificial intelligence technology in personalized healthcare</t>
  </si>
  <si>
    <t>Artificial Intelligence Perceptions and Life Satisfaction</t>
  </si>
  <si>
    <t>GREEN BUSINESS MODEL INNOVATION: ENHANCING BUSINESS PROCESSES THROUGH APPLICATION OF ARTIFICIAL INTELLIGENCE IN ORDER TO REDUCE THE ECOLOGICAL FOOTPRINT</t>
  </si>
  <si>
    <t>Artificial Intelligence and Renewable Energy Utilization</t>
  </si>
  <si>
    <t>Exploratory Insights on Artificial Intelligence for Government in Europe</t>
  </si>
  <si>
    <t>Types of innovation and artificial intelligence: A systematic quantitative literature review and research agenda</t>
  </si>
  <si>
    <t>Innovation in banking: fusion of artificial intelligence and blockchain</t>
  </si>
  <si>
    <t>The advancement of artificial intelligence in biomedical research and health innovation: challenges and opportunities in emerging economies</t>
  </si>
  <si>
    <t>A comprehensive review of artificial intelligence for pharmacology research</t>
  </si>
  <si>
    <t>Linking Artificial Intelligence and Supply Chain Resilience: Roles of Dynamic Capabilities Mediator and Open Innovation Moderator</t>
  </si>
  <si>
    <t>Responsible artificial intelligence and civic science</t>
  </si>
  <si>
    <t>Artefacts, routines, and co-production: a pioneering case of artificial intelligence-based health services in Argentina</t>
  </si>
  <si>
    <t>Novel Innovation: Can Artificial Intelligence make Rehabilitation more Efficient?</t>
  </si>
  <si>
    <t>The economic institutions of artificial intelligence</t>
  </si>
  <si>
    <t>Artificial Intelligence In The Modern Educational Space: Problems And Prospects</t>
  </si>
  <si>
    <t>Artificial Intelligence in Healthcare</t>
  </si>
  <si>
    <t>Application of Artificial Intelligence in Innovation Experiment Management System Engineering</t>
  </si>
  <si>
    <t>Artificial Intelligence Ethics Risk Source and Cognition Research</t>
  </si>
  <si>
    <t>ARTIFICIAL INTELLIGENCE IN EDUCATION - ROMANIAN STUDENTS' ATTITUDES TOWARD ARTIFICIAL INTELLIGENCE AND ITS IMPACT ON THEIR CAREER DEVELOPMENT</t>
  </si>
  <si>
    <t>Use of Artificial Intelligence in Mining: An Indian Overview</t>
  </si>
  <si>
    <t>Successful Practices of Artificial Intelligence Technologies in Educational Activities</t>
  </si>
  <si>
    <t>Educational Development Technology in Artificial Intelligence Era</t>
  </si>
  <si>
    <t>Clusters, Business Planning and Economic Growth: Stockholm's Artificial Intelligence and Big Data Cluster</t>
  </si>
  <si>
    <t>Research on Application of Artificial Intelligence in Movie Industry</t>
  </si>
  <si>
    <t>Revolutionizing Pathology with Artificial Intelligence: Innovations in Immunohistochemistry</t>
  </si>
  <si>
    <t>Changing the Educational Paradigm in Post-Pandemic World: Possibilities and Risks of Artificial Intelligence Using</t>
  </si>
  <si>
    <t>Exploration and Practice of Full-English Teaching Mode Reform of Artificial Intelligence Course</t>
  </si>
  <si>
    <t>Analysis of Collaborative Driving Effect of Artificial Intelligence on Knowledge Innovation Management</t>
  </si>
  <si>
    <t>The transformative potential of Generative Artificial Intelligence (GenAI) in business: a text mining analysis on innovation data sources</t>
  </si>
  <si>
    <t>Capacity to Build Artificial Intelligence Systems for Nuclear Energy Security and Sustainability: Experience of Belarus</t>
  </si>
  <si>
    <t>Digital Trade and Artificial Intelligence: Role of Intellectual Property</t>
  </si>
  <si>
    <t>Application Possibilities of Artificial Intelligence in a Renewable Energy Platform</t>
  </si>
  <si>
    <t>Varieties of corporate innovation systems and their interplay with global and national systems: Amazon, Facebook, Google and Microsoft's strategies to produce and appropriate artificial intelligence</t>
  </si>
  <si>
    <t>Artificial intelligence--- Future of Anesthesiology!!</t>
  </si>
  <si>
    <t>Research on the Collaborative Innovation Relationship of Artificial Intelligence Technology in Yangtze River Delta of China: A Complex Network Perspective</t>
  </si>
  <si>
    <t>Research On Resident Personalized Sports Artificial Intelligence System</t>
  </si>
  <si>
    <t>Creative Potential through Artificial Intelligence: Recommendations for Improving Corporate and Entrepreneurial Innovation Activities</t>
  </si>
  <si>
    <t>Can Artificial Intelligence Effectively Support Sustainable Development?</t>
  </si>
  <si>
    <t>Artificial Intelligence in Hypertension Seeing Through a Glass Darkly</t>
  </si>
  <si>
    <t>Artificial intelligence (AI)-enabled CRM capability in healthcare: The impact on service innovation</t>
  </si>
  <si>
    <t>The Challenge and Development of Vocational Education Under the Background of Artificial Intelligence</t>
  </si>
  <si>
    <t>An Integrative Approach to Healthcare Enhancement through Internet of Things, Artificial Intelligence and Smart City Innovations</t>
  </si>
  <si>
    <t>The Role of Artificial Intelligence in Early Cancer Diagnosis</t>
  </si>
  <si>
    <t>Artificial intelligence in developing countries: The impact of generative artificial intelligence (AI) technologies for development</t>
  </si>
  <si>
    <t>Fault Diagnosis Using Artificial Intelligence for the Spindle of Machine Tools</t>
  </si>
  <si>
    <t>Perception of Artificial Intelligence in Spain</t>
  </si>
  <si>
    <t>Ethical Aspects and Future of Artificial Intelligence</t>
  </si>
  <si>
    <t>Building Information Modelling, Artificial Intelligence and Construction Tech</t>
  </si>
  <si>
    <t>How artificial intelligence impacts the competitive position of healthcare organizations</t>
  </si>
  <si>
    <t>Artificial Intelligence and Music. A Literature Review</t>
  </si>
  <si>
    <t>Obstacles behind the innovation- a peek into Artificial intelligence in the field of orthodontics - A Literature review</t>
  </si>
  <si>
    <t>Application of Artificial Intelligence in Digital Design of Substation</t>
  </si>
  <si>
    <t>Leveraging physiology and artificial intelligence to deliver advancements in health care</t>
  </si>
  <si>
    <t>Artificial Intelligence in Latin American Universities: Emerging Challenges</t>
  </si>
  <si>
    <t>The Importance of Classifying Artificial Intelligence as a Digital Asset. A Bibliometric Study.</t>
  </si>
  <si>
    <t>INTERACTION BETWEEN CONSUMERS AND EMERGING FORMS OF ARTIFICIAL INTELLIGENCE: A DISCRIMINANT ANALYSIS</t>
  </si>
  <si>
    <t>Artificial intelligence in nuclear industry: Chimera or solution?</t>
  </si>
  <si>
    <t>An introduction to artificial intelligence applications in medicine: Historical aspects</t>
  </si>
  <si>
    <t>Study Film and Television Postproduction and Innovation Strategy Based on an Artificial Intelligence Algorithm</t>
  </si>
  <si>
    <t>The Role of Artificial Intelligence in the European e-Justice Paradigm - Suiting Effective Judicial Protection Demands</t>
  </si>
  <si>
    <t>A review of artificial intelligence in marine science</t>
  </si>
  <si>
    <t>ARTIFICIAL INTELLIGENCE: FRIEND OR FOE? EXPERTS' CONCERNS ON EUROPEAN AI ACT</t>
  </si>
  <si>
    <t>Primer on artificial intelligence and robotics</t>
  </si>
  <si>
    <t>Artificial intelligence at the national eye institute</t>
  </si>
  <si>
    <t>Artificial Intelligence Approach In Predicting Biomass-to-Biofuels Conversion Performances</t>
  </si>
  <si>
    <t>A systematic review of artificial intelligence in education in the arab world</t>
  </si>
  <si>
    <t>METHODOLOGICAL PRINCIPLES OF IMPLEMENTING ARTIFICIAL INTELLIGENCE INTO ORGANIZATIONAL MANAGEMENT SYSTEM</t>
  </si>
  <si>
    <t>Who Is Skeptical About Scientific Innovation? Examining Worldview Predictors of Artificial Intelligence, Nanotechnology, and Human Gene Editing Attitudes</t>
  </si>
  <si>
    <t>Accelerating Artificial Intelligence on the Grid</t>
  </si>
  <si>
    <t>The impact of artificial intelligence on unemployment: a review</t>
  </si>
  <si>
    <t>Artificial intelligence in the legal sector: pressures and challenges of transformation</t>
  </si>
  <si>
    <t>Artificial intelligence biosensors: Challenges and prospects</t>
  </si>
  <si>
    <t>Can artificial intelligence improve green economic growth? Evidence from China</t>
  </si>
  <si>
    <t>Application of Artificial Intelligence in Indian Banks</t>
  </si>
  <si>
    <t>The Effects of Artificial Intelligence, Robotics, and Industry 4.0 Technologies. Insights from the Healthcare Sector</t>
  </si>
  <si>
    <t>Artificial Intelligence and Infectious Disease Imaging</t>
  </si>
  <si>
    <t>Ex machina: preliminary critical assessment of the European Draft Act on artificial intelligence</t>
  </si>
  <si>
    <t>Institutional Collaboration and Competition in Artificial Intelligence</t>
  </si>
  <si>
    <t>AI's effect on innovation capacity in the context of industry 5.0: a scoping review</t>
  </si>
  <si>
    <t>TEACHING ARTIFICIAL INTELLIGENCE USING PROJECT-BASED LEARNING</t>
  </si>
  <si>
    <t>The Over-Concentration of Innovation and Firm-Specific Knowledge in the Artificial Intelligence Industry</t>
  </si>
  <si>
    <t>Public Strategies for Artificial Intelligence: Which Value Drivers?</t>
  </si>
  <si>
    <t>Using Artificial Intelligence-Based Collaborative Teaching in Media Learning</t>
  </si>
  <si>
    <t>Artificial intelligence and productivity: global evidence from AI patent and bibliometric data</t>
  </si>
  <si>
    <t>Artificial intelligence and poverty alleviation: Emerging innovations and their implications for management education and sustainable development</t>
  </si>
  <si>
    <t>The latest achievements of operative surgery in the development of modern medicine and dentistry: challenges of implementing artificial intelligence</t>
  </si>
  <si>
    <t>Five critical quality criteria for artificial intelligence-based prediction models</t>
  </si>
  <si>
    <t>Artificial intelligence in diagnostic pathology</t>
  </si>
  <si>
    <t>Getting along with frenemies: enhancing multi-competitor coopetition governance through artificial intelligence and blockchain</t>
  </si>
  <si>
    <t>Innovations in GI-endoscopy</t>
  </si>
  <si>
    <t>Artificial Intelligence for Contemporary Chemistry Research</t>
  </si>
  <si>
    <t>Exploring cross-national divide in government adoption of artificial intelligence: Insights from explainable artificial intelligence techniques</t>
  </si>
  <si>
    <t>Artificial Intelligence and Scientific Research: Values at Stake in Education</t>
  </si>
  <si>
    <t>Achieving Operational Excellence Through Artificial Intelligence: Driving Forces and Barriers</t>
  </si>
  <si>
    <t>A Review on an Artificial Intelligence Based Ophthalmic Application</t>
  </si>
  <si>
    <t>Introducing artificial intelligence to hospital pharmacy departments</t>
  </si>
  <si>
    <t>Assessing Artificial Intelligence Technology Acceptance in Managerial Accounting</t>
  </si>
  <si>
    <t>The Impact of Artificial Intelligence on Chatbot Design</t>
  </si>
  <si>
    <t>Artificial intelligence and analytics in practice</t>
  </si>
  <si>
    <t>Can artificial intelligence achieve carbon neutrality? Evidence from a quasi-natural experiment</t>
  </si>
  <si>
    <t>Artificial Intelligence in Learning Skills Assessment: a Pedagogical Innovation</t>
  </si>
  <si>
    <t>APPLICATIONS AND PROSPECTS OF ARTIFICIAL INTELLIGENCE IN LINGUISTIC RESEARCH</t>
  </si>
  <si>
    <t>Artificial Intelligence-Driven Model for Production Innovation of Sports News Dissemination</t>
  </si>
  <si>
    <t>Analyzing Barriers and Enablers for the Acceptance of Artificial Intelligence Innovations into Radiology Practice: A Scoping Review</t>
  </si>
  <si>
    <t>Bridging Nanomanufacturing and Artificial Intelligence-A Comprehensive Review</t>
  </si>
  <si>
    <t>Improving Customer Experience Using Artificial Intelligence in Online Retail</t>
  </si>
  <si>
    <t>Healthcare system: Moving forward with artificial intelligence</t>
  </si>
  <si>
    <t>Artificial Intelligence in Pediatric Liver Transplantation: Opportunities and Challenges of a New Era</t>
  </si>
  <si>
    <t>CHALLENGES OF ARTIFICIAL INTELLIGENCE IN ORGANIZATIONAL HUMAN CAPITAL</t>
  </si>
  <si>
    <t>Artificial Intelligence in Psychomotor Learning: Modeling Human Motion from Inertial Sensor Data</t>
  </si>
  <si>
    <t>The GenAI is out of the bottle: generative artificial intelligence from a business model innovation perspective</t>
  </si>
  <si>
    <t>Who Says Artificial Intelligence Is Stealing Our Jobs?</t>
  </si>
  <si>
    <t>Exploring artificial intelligence and urban pollution emissions: Speed bump or accelerator for sustainable development?</t>
  </si>
  <si>
    <t>English teaching practice based on artificial intelligence technology</t>
  </si>
  <si>
    <t>Investigating the impacts of artificial intelligence technology on technological innovation from a patent perspective</t>
  </si>
  <si>
    <t>MARKETING AND ARTIFICIAL INTELLIGENCE</t>
  </si>
  <si>
    <t>The Uncertain Future of Artificial Intelligence</t>
  </si>
  <si>
    <t>Application of Artificial Intelligence to Cardiovascular Computed Tomography</t>
  </si>
  <si>
    <t>Role of Artificial Intelligence for Development of Intelligent Business Systems</t>
  </si>
  <si>
    <t>Applied Artificial Intelligence: Risk Mitigation Matters</t>
  </si>
  <si>
    <t>EXPLORATION OF THE CONSTRUCTION PATH OF ARTIFICIAL INTELLIGENCE BIG DATA INTEGRATED INNOVATION AND ENTREPRENEURSHIP ECOSYSTEM PROM THE PERSPECTIVE OF LAND USE ECOLOGICAL SUITABILITY</t>
  </si>
  <si>
    <t>Using Artificial Intelligence to Automatically Test GUI</t>
  </si>
  <si>
    <t>Artificial Intelligence and Digital Ecosystems in Education: A Review</t>
  </si>
  <si>
    <t>RETRACTED: Research on the framework of intelligent classroom based on artificial intelligence (Retracted Article)</t>
  </si>
  <si>
    <t>Artificial intelligence and sustainable development during urbanization: Perspectives on AI R&amp;D innovation, AI infrastructure, and AI market advantage</t>
  </si>
  <si>
    <t>Smart match: revolutionizing organ allocation through artificial intelligence</t>
  </si>
  <si>
    <t>Research on Electronic Automatic Control Technology Based on Artificial Intelligence Technology</t>
  </si>
  <si>
    <t>China's catching-up in artificial intelligence seen as a co-evolution of corporate and national innovation systems</t>
  </si>
  <si>
    <t>Artificial intelligence innovation and stock price crash risk</t>
  </si>
  <si>
    <t>Development Trend and Thinking of Artificial Intelligence in Education</t>
  </si>
  <si>
    <t>Artificial intelligence for supply chain management: Disruptive innovation or innovative disruption?</t>
  </si>
  <si>
    <t>From Artificial Intelligence to Explainable Artificial Intelligence in Industry 4.0: A Survey on What, How, and Where</t>
  </si>
  <si>
    <t>The impact of artificial intelligence application on enterprise environmental performance: Evidence from microenterprises</t>
  </si>
  <si>
    <t>Artificial Intelligence and emerging digital technologies in the energy sector</t>
  </si>
  <si>
    <t>Analysis of the Application of Artificial Intelligence in the Creative Space</t>
  </si>
  <si>
    <t>Environmental resilience through artificial intelligence: innovations in monitoring and management</t>
  </si>
  <si>
    <t>Image defogging algorithm and artificial intelligence technology innovation application in digital media image processing</t>
  </si>
  <si>
    <t>Research-based Teaching in Artificial Intelligence Course</t>
  </si>
  <si>
    <t>Improving public services using artificial intelligence: possibilities, pitfalls, governance</t>
  </si>
  <si>
    <t>Does artificial intelligence promote industrial upgrading? Evidence from China</t>
  </si>
  <si>
    <t>Survey and Tutorial on Hybrid Human-Artificial Intelligence</t>
  </si>
  <si>
    <t>Artificial intelligence and firm growth - catch-up processes of SMEs through integrating AI into their knowledge bases</t>
  </si>
  <si>
    <t>Tracking developments in artificial intelligence research: constructing and applying a new search strategy</t>
  </si>
  <si>
    <t>Blockchain and artificial intelligence technology in e-Health</t>
  </si>
  <si>
    <t>Artificial intelligence in the early stages of drug discovery</t>
  </si>
  <si>
    <t>Artificial Intelligence Nanophotonics: Optical Neural Networks and Nanophotonics</t>
  </si>
  <si>
    <t>We have to go back, back to the future! Reflecting on 75 years of human factors in the UK to shape a future of responsible artificial intelligence innovation</t>
  </si>
  <si>
    <t>AI-Driven Productivity Gains: Artificial Intelligence and Firm Productivity</t>
  </si>
  <si>
    <t>A matter of perspective: differential evaluations of artificial intelligence between managers and staff in an experimental simulation</t>
  </si>
  <si>
    <t>Artificial intelligence: a promising technology</t>
  </si>
  <si>
    <t>Investigation on Works and Military Applications of Artificial Intelligence</t>
  </si>
  <si>
    <t>The Legal Nature of Systems of Artificial Intelligence in South Africa</t>
  </si>
  <si>
    <t>Unlocking Marketing Creativity Using Artificial Intelligence</t>
  </si>
  <si>
    <t>Comprehensive study of the artificial intelligence applied in renewable energy</t>
  </si>
  <si>
    <t>Application of Artificial Intelligence in Precision Marketing</t>
  </si>
  <si>
    <t>Artificial intelligence for molecular neuroimaging</t>
  </si>
  <si>
    <t>Robotics and Artificial Intelligence in Endovascular Neurosurgery</t>
  </si>
  <si>
    <t>Artificial intelligence biosensors for continuous glucose monitoring</t>
  </si>
  <si>
    <t>The Financial Analysis of the Artificial Intelligence Industry Based on Principal Component Analysis</t>
  </si>
  <si>
    <t>Exploring Twitter Discourse around the Use of Artificial Intelligence to Advance Agricultural Sustainability</t>
  </si>
  <si>
    <t>Not Deep Learning but Autonomous Learning of Open Innovation for Sustainable Artificial Intelligence</t>
  </si>
  <si>
    <t>How does artificial intelligence development affect green technology innovation in China? Evidence from dynamic panel data analysis</t>
  </si>
  <si>
    <t>RETRACTED: Analysis on Innovation Path of Business Administration Based on Artificial Intelligence (Retracted Article)</t>
  </si>
  <si>
    <t>Review: Application of Artificial Intelligence in Phenomics</t>
  </si>
  <si>
    <t>Can Application of Artificial Intelligence in Enterprises Promote the Corporate Governance?</t>
  </si>
  <si>
    <t>Computer network security technology based on artificial intelligence</t>
  </si>
  <si>
    <t>PRACTICE OF ECOLOGICAL ENVIRONMENT CONSTRUCTION BASED ON ARTIFICIAL INTELLIGENCE (AI)</t>
  </si>
  <si>
    <t>Mapping Innovations in Artificial Intelligence Through Patents: A Social Data Science Perspective</t>
  </si>
  <si>
    <t>Artificial intelligence in pancreatic cancer</t>
  </si>
  <si>
    <t>Innovative Analysis of Student Management Path Based on Artificial Intelligence and Big Data Integration</t>
  </si>
  <si>
    <t>Symbolic Artificial Intelligence Methods for Prescriptive Analytics</t>
  </si>
  <si>
    <t>Tool or Tyrant: Guiding and Guarding Generative Artificial Intelligence Use in Nursing Education</t>
  </si>
  <si>
    <t>Applying project-based learning in artificial intelligence and marine discipline: An evaluation study on a robotic sailboat platform</t>
  </si>
  <si>
    <t>Research on the Relation between Artificial Intelligence and Mechanical and Electronic Engineering</t>
  </si>
  <si>
    <t>Artificial Intelligence for Cardiovascular Care-Part 1: Advances</t>
  </si>
  <si>
    <t>Artificial intelligence in medicine</t>
  </si>
  <si>
    <t>Academic Radiology Departments Should Lead Artificial Intelligence Initiatives</t>
  </si>
  <si>
    <t>Generative artificial intelligence (ChatGPT): Implications for management educators</t>
  </si>
  <si>
    <t>Incorporating artificial intelligence in knowledge creation processes in organizations</t>
  </si>
  <si>
    <t>ARTIFICIAL INTELLIGENCE AND BLOCKCHAIN - NEW CHALLENGES FOR DIGITAL SUPPLY CHAIN MANAGEMENT</t>
  </si>
  <si>
    <t>Piezotronics enabled artificial intelligence systems</t>
  </si>
  <si>
    <t>Assessing the Capacity of Structural Segments of the Artificial Intelligence Market</t>
  </si>
  <si>
    <t>Artificial Intelligence and Its Theranostic Applications in Dentistry</t>
  </si>
  <si>
    <t>Research on innovation and application of 5G using artificial intelligence-based image and speech recognition technologies</t>
  </si>
  <si>
    <t>Latest avenues and approaches for biohydrogen generation from algal towards sustainable energy optimization: Recent innovations, artificial intelligence, challenges, and future perspectives</t>
  </si>
  <si>
    <t>Artificial Intelligence in Scoliosis: Current Applications and Future Directions</t>
  </si>
  <si>
    <t>Sustainable Innovations in the Food Industry through Artificial Intelligence and Big Data Analytics</t>
  </si>
  <si>
    <t>Innovation and Design in the Age of Artificial Intelligence</t>
  </si>
  <si>
    <t>Analysis of Countries in Terms of Artificial Intelligence Technologies: PROMETHEE and GAIA Method Approach</t>
  </si>
  <si>
    <t>Research on Big Data Artificial Intelligence Technology Based on Deep Learning</t>
  </si>
  <si>
    <t>Legal and ethical aspects of deploying artificial intelligence in climate-smart agriculture</t>
  </si>
  <si>
    <t>Generative artificial intelligence for innovation in pediatric dental residency interviews</t>
  </si>
  <si>
    <t>Artificial Intelligence Algorithms Based on Data-driven and Knowledge-guided Models</t>
  </si>
  <si>
    <t>Tampering with Generative Artificial Intelligence by Jailbreaking</t>
  </si>
  <si>
    <t>Mechatronic Device Control by Artificial Intelligence</t>
  </si>
  <si>
    <t>Artificial intelligence in science: An emerging general method of invention</t>
  </si>
  <si>
    <t>Didactic potentials of artificial intelligence: technological mediations for disruptive teaching</t>
  </si>
  <si>
    <t>Future Imaginings in Art and Artificial Intelligence</t>
  </si>
  <si>
    <t>Patent Value Promotion Based on the Technology Proximity Network: An Empirical Analysis of Artificial Intelligence for Healthcare</t>
  </si>
  <si>
    <t>Wireless network upgraded with artificial intelligence on the data aggregation towards the smart internet applications</t>
  </si>
  <si>
    <t>Artificial Intelligence, Robotics and Public Administration Models</t>
  </si>
  <si>
    <t>Implementing artificial intelligence empowered financial advisory services: A literature review and critical research agenda</t>
  </si>
  <si>
    <t>The Application of Artificial Intelligence Technology in the Control of Electrical Automation Technology</t>
  </si>
  <si>
    <t>European artificial intelligence policy as digital single market making</t>
  </si>
  <si>
    <t>From Artificial Intelligence to Augmented Age An Overview</t>
  </si>
  <si>
    <t>Artificial Intelligence in Urooncology: What We Have and What We Expect</t>
  </si>
  <si>
    <t>A Special Approach to Teach Artificial Intelligence</t>
  </si>
  <si>
    <t>Artificial intelligence and regulatory State capacities in the digital public administration environment</t>
  </si>
  <si>
    <t>Toward Trustworthy and Responsible Artificial Intelligence Policy Development</t>
  </si>
  <si>
    <t>DISRUPTIVE TECHNOLOGIES - ARTIFICIAL INTELLIGENCE AND BLOCKCHAIN IN EDUCATION</t>
  </si>
  <si>
    <t>China's Drive for Technological Leadership in Artificial Intelligence. Key Policies and Government-Industry Integration</t>
  </si>
  <si>
    <t>Managing innovation in the era of AI</t>
  </si>
  <si>
    <t>Discussion on the Application of Artificial Intelligence in Computer Network Technology</t>
  </si>
  <si>
    <t>Investigating hybridity in artificial intelligence research</t>
  </si>
  <si>
    <t>Artificial Intelligence (AI) Capabilities and the R&amp;D Performance of Organizations: The Moderating Role of Environmental Dynamism</t>
  </si>
  <si>
    <t>Robotics and Artificial Intelligence (R plus AI) Solutions: Displacing or Augmenting Professional Capabilities?</t>
  </si>
  <si>
    <t>Artificial intelligence strategies in European public broadcasters: Us forecasts and future challenges</t>
  </si>
  <si>
    <t>Peer review to improve artificial intelligence teaching</t>
  </si>
  <si>
    <t>Sustainable Education in India through Artificial Intelligence: Challenges and Opportunities</t>
  </si>
  <si>
    <t>Identification of Research Fronts in Artificial Intelligence</t>
  </si>
  <si>
    <t>Innovations in Web Applications by Using the Artificial Intelligence Paradigm</t>
  </si>
  <si>
    <t>Artificial intelligence and business applications, an introduction</t>
  </si>
  <si>
    <t>COGNITIVE ROBOTICS IN ARTIFICIAL INTELLIGENCE</t>
  </si>
  <si>
    <t>Risks, innovation, and adaptability in the UK's incrementalism versus the European Union's comprehensive artificial intelligence regulation</t>
  </si>
  <si>
    <t>Artificial intelligence in cardiology: the debate continues</t>
  </si>
  <si>
    <t>Legal and Regulatory Issues on Artificial Intelligence, Machine Learning, Data Science, and Big Data</t>
  </si>
  <si>
    <t>Modeling the effects of artificial intelligence (AI)-based innovation on sustainable development goals (SDGs): Applying a system dynamics perspective in a cross-country setting</t>
  </si>
  <si>
    <t>Artificial Intelligence in Patient Care in Riyadh, Saudi Arabia 2019-2020</t>
  </si>
  <si>
    <t>APPLYING ARTIFICIAL INTELLIGENCE TO THE PATENT SYSTEM</t>
  </si>
  <si>
    <t>The Influence Factors of Psychological Understanding and Behavior Choice for Legal Industry Entrepreneurs Based on Artificial Intelligence Technology</t>
  </si>
  <si>
    <t>Applications of Microwaves in Medicine Leveraging Artificial Intelligence: Future Perspectives</t>
  </si>
  <si>
    <t>How Perceived Lack of Benevolence Harms Trust of Artificial Intelligence Management</t>
  </si>
  <si>
    <t>Artificial Intelligence: A Promising Tool for Application in Phytopathology</t>
  </si>
  <si>
    <t>RETRACTED: Agglomeration of technology innovation network of new energy automobile industry based on IoT and artificial intelligence (Retracted Article)</t>
  </si>
  <si>
    <t>Increasing customer service efficiency through artificial intelligence chatbot</t>
  </si>
  <si>
    <t>Artificial intelligence, firms and consumer behavior: A survey</t>
  </si>
  <si>
    <t>Artificial Intelligence and Machine Learning in Energy Conversion and Management</t>
  </si>
  <si>
    <t>Using Ontology Engineering to Design an Artificial Intelligence Course</t>
  </si>
  <si>
    <t>How can generative artificial intelligence improve digital supply chain performance in manufacturing firms? Analyzing the mediating role of innovation ambidexterity using hybrid analysis through CB-SEM and PLS-SEM</t>
  </si>
  <si>
    <t>Artificial intelligence in paleontology</t>
  </si>
  <si>
    <t>Orchestrating artificial intelligence for urban sustainability</t>
  </si>
  <si>
    <t>A Case for the Use of Artificial Intelligence in Glaucoma Assessment</t>
  </si>
  <si>
    <t>Navigating Generative Artificial Intelligence Promises and Perils for Knowledge and Creative Work</t>
  </si>
  <si>
    <t>Precision Medicine Approaches with Metabolomics and Artificial Intelligence</t>
  </si>
  <si>
    <t>Do Employees' Artificial Intelligence Attitudes Affect Individual Business Performance?</t>
  </si>
  <si>
    <t>Explainable, Domain-Adaptive, and Federated Artificial Intelligence in Medicine</t>
  </si>
  <si>
    <t>Potential of Artificial Intelligence in Sell Processes</t>
  </si>
  <si>
    <t>The impact of knowledge transfer performance on the artificial intelligence industry innovation network: An empirical study of Chinese firms</t>
  </si>
  <si>
    <t>Artificial Intelligence in Medical Imaging: An Overview of a Decade of Experience</t>
  </si>
  <si>
    <t>Development of artificial intelligence exhibition tourism model based on POI positioning algorithm</t>
  </si>
  <si>
    <t>Doctor Resistance of Artificial Intelligence in Healthcare</t>
  </si>
  <si>
    <t>Artificial intelligence adversity event, inter-organisational trust, and firm resilience: the moderating effect of responsible innovation</t>
  </si>
  <si>
    <t>Artificial Intelligence in Cryo-Electron Microscopy</t>
  </si>
  <si>
    <t>Leveraging Artificial Intelligence in Business: Implications, Applications and Methods</t>
  </si>
  <si>
    <t>Artificial intelligence for diabetic retinopathy screening, prediction and management</t>
  </si>
  <si>
    <t>The Impact of Artificial Intelligence on Industrial-Organizational Psychology: A Systematic Review</t>
  </si>
  <si>
    <t>Does Artificial Intelligence Improve Export Technical Complexity Upgrade of Manufacturing Enterprises? Evidence from China</t>
  </si>
  <si>
    <t>Artificial intelligence-based literature review adaptation</t>
  </si>
  <si>
    <t>Techniques and applications of Machine Learning and Artificial Intelligence in education: a systematic review</t>
  </si>
  <si>
    <t>Does artificial intelligence kill employment growth: the missing link of corporate AI posture</t>
  </si>
  <si>
    <t>Advanced Business Model Innovation Supported by Artificial Intelligence and Deep Learning</t>
  </si>
  <si>
    <t>Artificial Intelligence in Lung Ultrasound</t>
  </si>
  <si>
    <t>Fueling innovation management research: Future directions and five forward-looking paths</t>
  </si>
  <si>
    <t>Impact of Artificial Intelligence on Human Resources</t>
  </si>
  <si>
    <t>EXPLORING THE INTEGRATION OF ARTIFICIAL INTELLIGENCE IN THE SPORTS TOURISM INDUSTRY</t>
  </si>
  <si>
    <t>EDUCATIONAL SOFTWARE AND ARTIFICIAL INTELLIGENCE: STUDENTS' EXPERIENCES AND INNOVATIVE SOLUTIONS</t>
  </si>
  <si>
    <t>Research and Exploration of Artificial Intelligence in Product Design in the Era of Intelligent Interconnection</t>
  </si>
  <si>
    <t>Personas for Artificial Intelligence (AI) an Open Source Toolbox</t>
  </si>
  <si>
    <t>Artificial intelligence &amp; future warfare: implications for international security</t>
  </si>
  <si>
    <t>Artificial Intelligence in Biomaterials: A Comprehensive Review</t>
  </si>
  <si>
    <t>Artificial Intelligence and the Future of Flavor Innovation</t>
  </si>
  <si>
    <t>Explainable Artificial Intelligence in the Medical Domain: A Systematic Review</t>
  </si>
  <si>
    <t>Improving accessibility of scientific research by artificial intelligence-An example for lay abstract generation</t>
  </si>
  <si>
    <t>Art design and production based on artificial intelligence and improved neural network</t>
  </si>
  <si>
    <t>Law and ethics around artificial intelligence, acceleration in Europe and France</t>
  </si>
  <si>
    <t>Use of Artificial Intelligence at the Level of Manufacturing Processes</t>
  </si>
  <si>
    <t>Artificial Intelligence in The Banking Sector - Experience from Poland</t>
  </si>
  <si>
    <t>Approaching artificial intelligence to Hospital Pharmacy</t>
  </si>
  <si>
    <t>Doctors confronted with artificial intelligence</t>
  </si>
  <si>
    <t>Raiders of the Lost Ark - A Review About the Roots and Application of Artificial Intelligence</t>
  </si>
  <si>
    <t>(R)evolutions of Thought: Artificial Intelligence and Education Futures</t>
  </si>
  <si>
    <t>Ready but irresponsible? Analysis of the Government Artificial Intelligence Readiness Index</t>
  </si>
  <si>
    <t>Storytelling: Digital Narration Enhanced by Artificial Intelligence in the Metaverse</t>
  </si>
  <si>
    <t>Knowledge-Growing System: The Origin of the Cognitive Artificial Intelligence</t>
  </si>
  <si>
    <t>Artificial Intelligence, Cybercities and Technosocieties</t>
  </si>
  <si>
    <t>How Artificial Intelligence Technology Affects Productivity and Employment: Firm-level Evidence from Taiwan</t>
  </si>
  <si>
    <t>The Evolution of Artificial Intelligence in the Digital Economy: An Application of the Potential Dirichlet Allocation Model</t>
  </si>
  <si>
    <t>Artificial Intelligence / Machine Learning-based Innovations - A Review of Patent Eligibility Standards, Policies, Open Issues and Guiding Framework</t>
  </si>
  <si>
    <t>Artificial Intelligence as a Disruptive Technology-A Systematic Literature Review</t>
  </si>
  <si>
    <t>Unleashing the mechanism among environmental regulation, artificial intelligence, and global value chain leaps: a roadmap toward digital revolution and environmental sustainability</t>
  </si>
  <si>
    <t>Artificial intelligence-based solutions for climate change: a review</t>
  </si>
  <si>
    <t>Harmonizing innovation and regulation: The EU Artificial Intelligence Act in the international trade context</t>
  </si>
  <si>
    <t>Emerging Robotic Innovations and Artificial Intelligence in Endotracheal Intubation and Airway Management: Current State of the Art</t>
  </si>
  <si>
    <t>RETRACTED: Application of artificial intelligence in physical education (Retracted Article)</t>
  </si>
  <si>
    <t>Reconstruction of the Theory of Administrative Rule of Law in the Era of Artificial Intelligence</t>
  </si>
  <si>
    <t>Artificial intelligence applications in media archives</t>
  </si>
  <si>
    <t>Designing artificial intelligence policy: Comparing design spaces in Latin America</t>
  </si>
  <si>
    <t>Artificial Intelligence in Gastrointestinal Endoscopy</t>
  </si>
  <si>
    <t>Artificial Intelligence in Radiotherapy: A Philosophical Perspective</t>
  </si>
  <si>
    <t>How Does Artificial Intelligence Impact Green Development? Evidence from China</t>
  </si>
  <si>
    <t>Can Artificial Intelligence Improve the Energy Efficiency of Manufacturing Companies? Evidence from China</t>
  </si>
  <si>
    <t>Research on Artificial Intelligence Basic Platform and its Application in Educational Robot</t>
  </si>
  <si>
    <t>Artificial intelligence and average wages in Southern Africa: A panel VAR approach</t>
  </si>
  <si>
    <t>A Platform for K-12 Artificial Intelligence Education Using Drones</t>
  </si>
  <si>
    <t>Use of artificial intelligence in ophthalmology: a narrative review</t>
  </si>
  <si>
    <t>How should we regulate artificial intelligence?</t>
  </si>
  <si>
    <t>States of computing: On government organization and artificial intelligence in Canada</t>
  </si>
  <si>
    <t>Editorial Artificial Intelligence and Innovation Management</t>
  </si>
  <si>
    <t>A Business Model Taxonomy for Start-Ups in the Electric Power Industry - The Electrifying Effect of Artificial Intelligence on Business Model Innovation</t>
  </si>
  <si>
    <t>Artificial Intelligence: A Private Practice Perspective</t>
  </si>
  <si>
    <t>Measuring Brazil from Space: big data and artificial intelligence technologies</t>
  </si>
  <si>
    <t>Artificial intelligence-driven bioenergy system: digital green innovation partner selection of bioenergy enterprises based on interval fuzzy field model</t>
  </si>
  <si>
    <t>BLENDED LEARNING APPLIED TO THE ARTIFICIAL INTELLIGENCE TRAINING</t>
  </si>
  <si>
    <t>Artificial Intelligence Adoption and Digital Innovation: How Does Digital Resilience Act as a Mediator and Training Protocols as a Moderator?</t>
  </si>
  <si>
    <t>Support or automation in decision-making: the role of artificial intelligence for the project</t>
  </si>
  <si>
    <t>THE ECONOMICS OF BIG DATA AND ARTIFICIAL INTELLIGENCE</t>
  </si>
  <si>
    <t>Artificial Intelligence Trends and Future Scenarios: Relations Between Statistics and Opinions</t>
  </si>
  <si>
    <t>Responsibly Buying Artificial Intelligence: A 'Regulatory Hallucination'</t>
  </si>
  <si>
    <t>A review of Earth Artificial Intelligence</t>
  </si>
  <si>
    <t>Artificial intelligence and radiation protection. A game changer or an update?</t>
  </si>
  <si>
    <t>Artificial Intelligence and Robotics in the Surgery - current Innovation Assessment</t>
  </si>
  <si>
    <t>Alexa! Examine privacy perception and acceptance of voice-based artificial intelligence among digital natives</t>
  </si>
  <si>
    <t>Series Editorial: Artificial Intelligence and Data Science for Communications</t>
  </si>
  <si>
    <t>Research on the Development of Financial Industry Under the Background of Big Data and Artificial Intelligence</t>
  </si>
  <si>
    <t>Interactive Human Centered Artificial Intelligence: A Definition and Research Challenges</t>
  </si>
  <si>
    <t>Artificial Intelligence in Finance: Valuations and Opportunities</t>
  </si>
  <si>
    <t>Artificial intelligence and medical imaging 2018: French Radiology Community white paper</t>
  </si>
  <si>
    <t>The Impact of Artificial Intelligence on Accounting</t>
  </si>
  <si>
    <t>An Inclusive and Sustainable Artificial Intelligence Strategy for Europe Based on Human Rights</t>
  </si>
  <si>
    <t>Artificial intelligence for waste management in smart cities: a review</t>
  </si>
  <si>
    <t>Governance of artificial intelligence and personal health information</t>
  </si>
  <si>
    <t>Perception of teachers, students, innovation managers and journalists about the use of artificial intelligence in journalism</t>
  </si>
  <si>
    <t>Moral Awareness of College Students Regarding Artificial Intelligence</t>
  </si>
  <si>
    <t>National strategic artificial intelligence plans: A multi-dimensional analysis</t>
  </si>
  <si>
    <t>Artificial intelligence-based needs analysis for english specific purposes in digital environment</t>
  </si>
  <si>
    <t>The Challenges of Learning Assessment in the Age of Artificial Intelligence</t>
  </si>
  <si>
    <t>Blockchain, artificial intelligence, and healthcare: the tripod of future-a narrative review</t>
  </si>
  <si>
    <t>Artificial Intelligence, Augmented Reality, and Virtual Reality Advances and Applications in Interventional Radiology</t>
  </si>
  <si>
    <t>Inventive Principles Extraction in Inventive Design Using Artificial Intelligence Methods</t>
  </si>
  <si>
    <t>ARTIFICIAL INTELLIGENCE IN BUSINESS AND ECONOMICS RESEARCH: TRENDS AND FUTURE</t>
  </si>
  <si>
    <t>Multiscale Computation and Dynamic Attention in Biological and Artificial Intelligence</t>
  </si>
  <si>
    <t>Ethical and regulatory challenges amid artificial intelligence development: an outline of the issue</t>
  </si>
  <si>
    <t>AI ON DRUGS: CAN ARTIFICIAL INTELLIGENCE ACCELERATE DRUG DEVELOPMENT? EVIDENCE FROM A LARGE-SCALE EXAMINATION OF BIO-PHARMA FIRMS</t>
  </si>
  <si>
    <t>Converging Artificial Intelligence and Quantum Technologies: Accelerated Growth Effects in Technological Evolution</t>
  </si>
  <si>
    <t>Legal regulation of artificial intelligence and robotic systems: review of key approaches</t>
  </si>
  <si>
    <t>Knowledge Management-Based Artificial Intelligence (AI) Adoption in Construction SMEs: The Moderating Role of Knowledge Integration</t>
  </si>
  <si>
    <t>Exploring Educators' Perceptions: Artificial Intelligence Integration in Higher Education</t>
  </si>
  <si>
    <t>Has Artificial Intelligence Promoted Manufacturing Servitization: Evidence from Chinese Enterprises</t>
  </si>
  <si>
    <t>Musculoskeletal trauma and artificial intelligence: current trends and projections</t>
  </si>
  <si>
    <t>Is artificial intelligence technology innovation a recipe for low-carbon energy transition? A global perspective</t>
  </si>
  <si>
    <t>AI-Powered Innovation in Digital Transformation: Key Pillars and Industry Impact</t>
  </si>
  <si>
    <t>Development of educational projects on the basis of technological platforms with artificial intelligence: the experience of MIPT on the use of HighVox-platform</t>
  </si>
  <si>
    <t>THE ROLE OF ARTIFICIAL INTELLIGENCE IN THE DEVELOPMENT OF INNOVATIVE METHODS AND APPROACHES IN EDUCATION</t>
  </si>
  <si>
    <t>Role of artificial intelligence in diagnosing Barrett's esophagusrelated neoplasia</t>
  </si>
  <si>
    <t>Early detection of sepsis using artificial intelligence: a scoping review protocol</t>
  </si>
  <si>
    <t>Minding the Gap: Tools for Trust Engineering of Artificial Intelligence</t>
  </si>
  <si>
    <t>A Surgeon's Guide to Artificial Intelligence-Driven Predictive Models</t>
  </si>
  <si>
    <t>Artificial intelligence and adaptive response to market changes: A strategy to enhance firm performance and innovation</t>
  </si>
  <si>
    <t>INSTITUTIONAL FRAMEWORK FOR THE DEVELOPMENT OF ARTIFICIAL INTELLIGENCE IN THE INDUSTRY</t>
  </si>
  <si>
    <t>Artificial Intelligence-Based Decision Support in Laboratory Diagnostics</t>
  </si>
  <si>
    <t>Module Construction of New Artificial Intelligence System Based on Visual Communication</t>
  </si>
  <si>
    <t>Cancer diagnosis using artificial intelligence: a review</t>
  </si>
  <si>
    <t>RETRACTED: Artificial intelligence in the management of acute leukemia (Retracted Article)</t>
  </si>
  <si>
    <t>Urban Artificial Intelligence: From Automation to Autonomy in the Smart City</t>
  </si>
  <si>
    <t>A STUDY ON ADOPTION OF ARTIFICIAL INTELLIGENCE USE IN MOBILE BANKING</t>
  </si>
  <si>
    <t>Artificial Intelligence's new clothes? A system technology perspective</t>
  </si>
  <si>
    <t>Artificial intelligence applications in Latin American higher education: a systematic review</t>
  </si>
  <si>
    <t>Quantum Inference Engine: The Architecture for Quantum Artificial Intelligence</t>
  </si>
  <si>
    <t>Assisting artificial intelligence adoption drivers in human resources management: a mediation model</t>
  </si>
  <si>
    <t>Education Sustainability for Intelligent Manufacturing in the Context of the New Generation of Artificial Intelligence</t>
  </si>
  <si>
    <t>Implementation of Artificial Intelligence in Fashion: Are Consumers Ready?</t>
  </si>
  <si>
    <t>TECHNOLOGICAL INNOVATIONS AND ARTIFICIAL INTELLIGENCE IN INTERNATIONAL MARKETING RESEARCH: A SYSTEMATIC REVIEW</t>
  </si>
  <si>
    <t>Assessing the role of financial development in natural resource utilization efficiency: Does artificial intelligence technology matter?</t>
  </si>
  <si>
    <t>How does artificial intelligence promote renewable energy development? The role of climate finance</t>
  </si>
  <si>
    <t>Introduction to the 1st International Workshop on Business Process Innovation with Artificial Intelligence (BPAI 2017)</t>
  </si>
  <si>
    <t>Orbital and sub-orbital space tourism: motivation, constraint and artificial intelligence</t>
  </si>
  <si>
    <t>The impact of the integration of artificial intelligence on changes in the education process of Ukraine: prospects and challenges</t>
  </si>
  <si>
    <t>Artificial Intelligence and Sustainable Decisions</t>
  </si>
  <si>
    <t>Barriers and pitfalls for artificial intelligence in gastroenterology: Ethical and regulatory issues</t>
  </si>
  <si>
    <t>Sociological perspectives on artificial intelligence: A typological reading</t>
  </si>
  <si>
    <t>The Moderating Effect of Store Format on the Relationships Between ICT, Innovation and Sustainability in Retailing</t>
  </si>
  <si>
    <t>ENGINEERING CONTRIBUTIONS IN ARTIFICIAL INTELLIGENCE APPLIED IN EDUCATION</t>
  </si>
  <si>
    <t>From Bit to Bedside: A Practical Framework for Artificial Intelligence Product Development in Healthcare</t>
  </si>
  <si>
    <t>The Application of Artificial Intelligence Technology in Ideological and Political Education</t>
  </si>
  <si>
    <t>Innovation farm: Teaching Artificial Intelligence through gamified social entrepreneurship in an introductory MIS course</t>
  </si>
  <si>
    <t>Research on Image Processing Method and Image Classification Model Based on Artificial Intelligence</t>
  </si>
  <si>
    <t>The use of artificial intelligence-based innovations in the health sector in Tanzania: A scoping review</t>
  </si>
  <si>
    <t>Perceptions of Latin American Students on the Use of Artificial Intelligence in Higher Education</t>
  </si>
  <si>
    <t>Applications of artificial intelligence in facial plastic and reconstructive surgery: a systematic review</t>
  </si>
  <si>
    <t>ARTIFICIAL INTELLIGENCE IN CLIMATE SMART IN AGRICULTURAL: TOWARD A SUSTAINABLE FARMING FUTURE</t>
  </si>
  <si>
    <t>Advancing artificial intelligence in fisheries requires novel cross-sector collaborations</t>
  </si>
  <si>
    <t>Trustworthy Artificial Intelligence Requirements in the Autonomous Driving Domain</t>
  </si>
  <si>
    <t>PLOT QUALITY RATING AS A RESULT OF INNOVATION MANAGEMENT IN THE ARTIFICIAL INTELLIGENCE SOCIETY</t>
  </si>
  <si>
    <t>Discussion on the Application of Artificial Intelligence to Computer Network Technology</t>
  </si>
  <si>
    <t>Disruptive Innovation: A valuable experience in the teaching and learning process of Artificial Intelligence</t>
  </si>
  <si>
    <t>ARTIFICIAL INTELLIGENCE: CHALLENGES FOR INTERNATIONAL TRADE AND LAW</t>
  </si>
  <si>
    <t>The Impacts of Robotics, Artificial Intelligence On Business and Economics</t>
  </si>
  <si>
    <t>Artificial Intelligence Techniques Used In Medical Sciences : A Review</t>
  </si>
  <si>
    <t>Guest editorial: Artificial intelligence for B2B marketing: Challenges and opportunities</t>
  </si>
  <si>
    <t>Educational Service Platform for Artificial Intelligence Resources</t>
  </si>
  <si>
    <t>Artificial Intelligence: A Strategic Disruption in Public Relations</t>
  </si>
  <si>
    <t>Boundaries Between Research Ethics and Ethical Research Use in Artificial Intelligence Health Research</t>
  </si>
  <si>
    <t>Navigating the Future: The Transformative Impact of Artificial Intelligence on Hospital Management- A Comprehensive Review</t>
  </si>
  <si>
    <t>Going to the Edge - Bringing Internet of Things and Artificial Intelligence Together</t>
  </si>
  <si>
    <t>Economic Dimension of Artificial Intelligence in Future Medicine</t>
  </si>
  <si>
    <t>Digital imaging, technologies and artificial intelligence applications during COVID-19 pandemic</t>
  </si>
  <si>
    <t>Artificial intelligence in oil and gas upstream: Trends, challenges, and scenarios for the future</t>
  </si>
  <si>
    <t>Artificial Intelligence and Healthcare: A Journey through History, Present Innovations, and Future Possibilities</t>
  </si>
  <si>
    <t>Current and Future Use of Artificial Intelligence in Electrocardiography</t>
  </si>
  <si>
    <t>The ethics of advancing artificial intelligence in healthcare: analyzing ethical considerations for Japan's innovative AI hospital system</t>
  </si>
  <si>
    <t>Transforming Cardiovascular Care With Artificial Intelligence: From Discovery to Practice</t>
  </si>
  <si>
    <t>Current challenges of implementing artificial intelligence in medical imaging</t>
  </si>
  <si>
    <t>The Potential Influence of Artificial Intelligence on Plagiarism: A Higher Education Perspective</t>
  </si>
  <si>
    <t>Artificial intelligence in biliopancreatic endoscopy: Is there any role?</t>
  </si>
  <si>
    <t>Implementing and scaling artificial intelligence: A review, framework, and research agenda</t>
  </si>
  <si>
    <t>Ten Ways Artificial Intelligence Will Transform Primary Care</t>
  </si>
  <si>
    <t>The Use of Artificial Intelligence in the Diagnosis and Classification of Thyroid Nodules: An Update</t>
  </si>
  <si>
    <t>Artificial Intelligence in 3D Virtual Environments as Technological Support for Pedagogy</t>
  </si>
  <si>
    <t>Big data analytics and the use of artificial intelligence in the services industry: a meta-analysis</t>
  </si>
  <si>
    <t>Generative artificial intelligence in small and medium enterprises: Navigating its promises and challenges</t>
  </si>
  <si>
    <t>Can artificial intelligence and robotic nurses replace operating room nurses? The quasi-experimental research</t>
  </si>
  <si>
    <t>Nexus among artificial intelligence implementation, healthcare social innovation, and green image of hospitals' operations management in Egypt</t>
  </si>
  <si>
    <t>In A Different Code: Artificial Intelligence and The Ethics of Care</t>
  </si>
  <si>
    <t>Research Trends in Artificial Intelligence and Security-Bibliometric Analysis</t>
  </si>
  <si>
    <t>Artificial intelligence-enhanced skin-like sensors based on flexible nanogenerators</t>
  </si>
  <si>
    <t>SEARCHING ALGORITHMS AND A COMPARISON METHODOLOGY, USED IN STUDYING ARTIFICIAL INTELLIGENCE</t>
  </si>
  <si>
    <t>Explainable Artificial Intelligence (XAI) in Insurance</t>
  </si>
  <si>
    <t>Society challenged? Artificial intelligence and sociological knowledge</t>
  </si>
  <si>
    <t>ARTIFICIAL INTELLIGENCE AND LEGAL CAREERS IN BRAZIL: A REVIEW AND PROPOSED RESEARCH AGENDA</t>
  </si>
  <si>
    <t>Enterprise Artificial Intelligence New Infrastructure Standardization and Intelligent Framework Design</t>
  </si>
  <si>
    <t>Designing Futuristic Telemedicine Using Artificial Intelligence and Robotics in the COVID-19 Era</t>
  </si>
  <si>
    <t>Delivering personalized medicine in retinal care: from artificial intelligence algorithms to clinical application</t>
  </si>
  <si>
    <t>Bibliometric analysis of artificial intelligence in wastewater treatment: Current status, research progress, and future prospects</t>
  </si>
  <si>
    <t>ARTIFICIAL INTELLIGENCE ADOPTION IN THE WORKPLACE AND ITS IMPACT ON THE UPSKILLING AND RESKILLING STRATEGIES</t>
  </si>
  <si>
    <t>Sentiment Analysis of the News Media on Artificial Intelligence Does Not Support Claims of Negative Bias Against Artificial Intelligence</t>
  </si>
  <si>
    <t>Research on Music Teaching Systems Assisted by Artificial Intelligence</t>
  </si>
  <si>
    <t>Identifying Patent Risks in Technological Competition: A Patent Analysis of Artificial Intelligence Industry</t>
  </si>
  <si>
    <t>AI for managing open innovation: Opportunities, challenges, and a research agenda</t>
  </si>
  <si>
    <t>Artificial intelligence in sport management education: Playing the AI game with ChatGPT</t>
  </si>
  <si>
    <t>A reference framework and overall planning of industrial artificial intelligence (I-AI) for new application scenarios</t>
  </si>
  <si>
    <t>Can Artificial Intelligence Improve the Management of Pneumonia</t>
  </si>
  <si>
    <t>Emerging use of artificial intelligence in inflammatory bowel disease</t>
  </si>
  <si>
    <t>Teachers' Perceptions of Teaching Sustainable Artificial Intelligence: A Design Frame Perspective</t>
  </si>
  <si>
    <t>Perspectives to address artificial intelligence in journalism teaching. A review of research and teaching experiences</t>
  </si>
  <si>
    <t>HUMAN INTELLIGENCE AND ARTIFICIAL INTELLIGENCE AND THE CHALLENGES OF BIASES IN AI ALGORITHMS</t>
  </si>
  <si>
    <t>Artificial Intelligence for the Management of Servitization 5.0</t>
  </si>
  <si>
    <t>Explainable Artificial Intelligence in the Early Diagnosis of Gastrointestinal Disease</t>
  </si>
  <si>
    <t>Artificial intelligence in gastrointestinal and hepatic imaging: past, present and future scopes</t>
  </si>
  <si>
    <t>Artificial intelligence and its contribution to overcome COVID-19</t>
  </si>
  <si>
    <t>The application of artificial intelligence in lung cancer: a narrative review</t>
  </si>
  <si>
    <t>Practicing Digital Gastroenterology through Phonoenterography Leveraging Artificial Intelligence: Future Perspectives Using Microwave Systems</t>
  </si>
  <si>
    <t>Perspectives on advancing innovation and human flourishing through a network of AI institutes</t>
  </si>
  <si>
    <t>Licensing in Artificial Intelligence Competitions and Consortium Project Collaborations</t>
  </si>
  <si>
    <t>Embedding private standards in AI and Mitigating Artificial Intelligence Risks</t>
  </si>
  <si>
    <t>Artificial Intelligence as a Growth Engine for Health Care Startups: Emerging Business Models</t>
  </si>
  <si>
    <t>When Wireless Localization Meets Artificial Intelligence: Basics, Challenges, Synergies, and Prospects</t>
  </si>
  <si>
    <t>Artificial Intelligence in the 21st Century</t>
  </si>
  <si>
    <t>The Ethical Implications of Using Artificial Intelligence in Auditing</t>
  </si>
  <si>
    <t>Explainable Artificial Intelligence and Cardiac Imaging: Toward More Interpretable Models</t>
  </si>
  <si>
    <t>Clinician's guide to trustworthy and responsible artificial intelligence in cardiovascular imaging</t>
  </si>
  <si>
    <t>Innovation in Teaching Method Using Visual Communication under the Background of Big Data and Artificial Intelligence</t>
  </si>
  <si>
    <t>Implementing artificial intelligence to measure meat quality parameters in local market traceability processes</t>
  </si>
  <si>
    <t>Artificial intelligence-enabled smart mechanical metamaterials: advent and future trends</t>
  </si>
  <si>
    <t>Reporting on artificial intelligence use in entrepreneurship research: Using a model card</t>
  </si>
  <si>
    <t>How to become the chosen one in the artificial intelligence market: the evidence from China</t>
  </si>
  <si>
    <t>Improving chronic disease management for children with knowledge graphs and artificial intelligence</t>
  </si>
  <si>
    <t>Major Trends in Today's Intelligent Robotics in Light of the Creation of Collaborative Artificial Intelligence</t>
  </si>
  <si>
    <t>Artificial intelligence in computed tomography plaque characterization: A review</t>
  </si>
  <si>
    <t>Research on Data Security Acquisition System Based on Artificial Intelligence</t>
  </si>
  <si>
    <t>Artificial intelligence in colonoscopy from detection to diagnosis</t>
  </si>
  <si>
    <t>Regulating artificial intelligence: Proposal for a global solution</t>
  </si>
  <si>
    <t>Artificial Intelligence as an Enabling Tool for the Development of Dynamic Capabilities in the Banking Industry</t>
  </si>
  <si>
    <t>Local public services and the ethical deployment of artificial intelligence</t>
  </si>
  <si>
    <t>Artificial Intelligence-Based Application to Explore Inhibitors of Neurodegenerative Diseases</t>
  </si>
  <si>
    <t>Research on the Implementation of Real-Time Intelligent Detection for Illegal Messages Based on Artificial Intelligence Technology</t>
  </si>
  <si>
    <t>Industrial Needs in the Fields of Artificial Intelligence, Internet of Things and Edge Computing</t>
  </si>
  <si>
    <t>Concepts in US Food and Drug Administration Regulation of Artificial Intelligence for Medical Imaging</t>
  </si>
  <si>
    <t>Academics as leaders in the cancer artificial intelligence revolution</t>
  </si>
  <si>
    <t>The new wave: Integrating artificial intelligence into ethical and multicultural counselling</t>
  </si>
  <si>
    <t>The EU Artificial Intelligence Act (2024): Implications for healthcare</t>
  </si>
  <si>
    <t>Integrating artificial intelligence into the modernization of traditional Chinese medicine industry: a review</t>
  </si>
  <si>
    <t>Android Malware Detection Using Artificial Intelligence</t>
  </si>
  <si>
    <t>Research on innovative strategies of college students' English teaching under the background of artificial intelligence</t>
  </si>
  <si>
    <t>Coaching With Artificial Intelligence: Concepts and Capabilities</t>
  </si>
  <si>
    <t>Artificial Intelligence - Opportunities and Challenges for Small and Medium Enterprises in Romania. A Case Study on the Exonia Group</t>
  </si>
  <si>
    <t>Implementation of an Artificial Intelligence Algorithm for sepsis detection</t>
  </si>
  <si>
    <t>The Evolutionary Dynamics of the Artificial Intelligence Ecosystem</t>
  </si>
  <si>
    <t>Research on digital intelligence business model based on artificial intelligence in post-epidemic era</t>
  </si>
  <si>
    <t>Artificial intelligence driven hydrogen and battery technologies-A review</t>
  </si>
  <si>
    <t>Artificial intelligence What do urologists need to know?</t>
  </si>
  <si>
    <t>Mapping Artificial Intelligence Integration in Education: A Decade of Innovation and Impact (2013-2023)-A Bibliometric Analysis</t>
  </si>
  <si>
    <t>Artificial intelligence in the analysis of glycosylation data</t>
  </si>
  <si>
    <t>Artificial Intelligence in Pediatric Emergency Medicine: Applications, Challenges, and Future Perspectives</t>
  </si>
  <si>
    <t>A comprehensive review of molecular optimization in artificial intelligence-based drug discovery</t>
  </si>
  <si>
    <t>Recent Advances of Artificial Intelligence in Manufacturing Industrial Sectors: A Review</t>
  </si>
  <si>
    <t>A Sandbox Approach to Regulating High-Risk Artificial Intelligence Applications</t>
  </si>
  <si>
    <t>The configurational effects of centrifugal and centripetal forces on firms' breakthrough innovation and strategic performance in the artificial intelligence context</t>
  </si>
  <si>
    <t>Artificial intelligence in neurology: opportunities, challenges, and policy implications</t>
  </si>
  <si>
    <t>Artificial intelligence in entrepreneurial project management: a review, framework and research agenda</t>
  </si>
  <si>
    <t>MANAGEMENT OF ECO-HOTEL NEW PRODUCT USING ARTIFICIAL INTELLIGENCE</t>
  </si>
  <si>
    <t>Saudi Arabia's Management of the Hajj Season through Artificial Intelligence and Sustainability</t>
  </si>
  <si>
    <t>Artificial Intelligence, Fintech and Challenges to Central Banks</t>
  </si>
  <si>
    <t>Design thinking and artificial intelligence: A systematic literature review exploring synergies</t>
  </si>
  <si>
    <t>Algorithms at War: The Promise, Peril, and Limits of Artificial Intelligence</t>
  </si>
  <si>
    <t>Toxicity prediction based on artificial intelligence: A multidisciplinary overview</t>
  </si>
  <si>
    <t>Artificial Intelligence Applications in Space Medicine</t>
  </si>
  <si>
    <t>Criteria for journalistic quality in the use of artificial intelligence</t>
  </si>
  <si>
    <t>Artificial intelligence: opportunities and implications for the health workforce COMMENT</t>
  </si>
  <si>
    <t>The Potential of Artificial Intelligence to Detect Lymphovascular Invasion in Testicular Cancer</t>
  </si>
  <si>
    <t>Grounded in reality: artificial intelligence in medical education</t>
  </si>
  <si>
    <t>Artificial Intelligence. The area of adaptive possibilities for methodological innovations in pedagogic education</t>
  </si>
  <si>
    <t>From Diagnosis to Precision Surgery: The Transformative Role of Artificial Intelligence in Urologic Imaging</t>
  </si>
  <si>
    <t>The aiding of MEMS INS/GPS integration using artificial intelligence for land vehicle navigation</t>
  </si>
  <si>
    <t>Artificial intelligence in endoscopy: Overview, applications, and future directions</t>
  </si>
  <si>
    <t>AudioMNIST: Exploring Explainable Artificial Intelligence for audio analysis on a simple benchmark</t>
  </si>
  <si>
    <t>AI Design to Innovation</t>
  </si>
  <si>
    <t>Promises of artificial intelligence in neuroradiology: a systematic technographic review</t>
  </si>
  <si>
    <t>Review of Artificial Intelligence-Based Signal Processing in Dialysis: Challenges for Machine-Embedded and Complementary Applications</t>
  </si>
  <si>
    <t>United States regulatory approval of medical devices and software applications enhanced by artificial intelligence</t>
  </si>
  <si>
    <t>Artificial intelligence- and computer-assisted navigation for shoulder surgery</t>
  </si>
  <si>
    <t>Current applications of artificial intelligence in assisted reproductive technologies through the perspective of a patient's journey</t>
  </si>
  <si>
    <t>Enabling organizational use of artificial intelligence: an employee perspective</t>
  </si>
  <si>
    <t>ARTIFICIAL INTELLIGENCE IN THE RECRUITMENT &amp; SELECTION: INNOVATION AND IMPACTS FOR THE HUMAN RESOURCES MANAGEMENT</t>
  </si>
  <si>
    <t>Research on the Innovative Development of Chinese Mixed Martial Arts (MMA) Events Based on Artificial Intelligence</t>
  </si>
  <si>
    <t>Artificial intelligence promotes shared decision-making through recommending tests to febrile pediatric outpatients</t>
  </si>
  <si>
    <t>Generative artificial intelligence in ophthalmology: current innovations, future applications and challenges</t>
  </si>
  <si>
    <t>Exploring Stakeholder Requirements to Enable Research and Development of Artificial Intelligence Algorithms in a Hospital-Based Generic Infrastructure: Results of a Multistep Mixed Methods Study</t>
  </si>
  <si>
    <t>Characterizing Artificial Intelligence Applications in Cancer Research: A Latent Dirichlet Allocation Analysis</t>
  </si>
  <si>
    <t>Artificial Intelligence and the Changing Roles in the Field of Higher Education and Scientific Research</t>
  </si>
  <si>
    <t>Should Indonesian Copyright Law be Amended Due to Artificial Intelligence Development?: Lesson Learned from Japan</t>
  </si>
  <si>
    <t>Development paradigm of artificial intelligence in China from the perspective of digital economics</t>
  </si>
  <si>
    <t>GOVERNMENT ACTIVITY AND THE LEGAL GUARANTEES OF ARTIFICIAL INTELLIGENCE: A GOOD-GOVERNANCE PERSPECTIVE</t>
  </si>
  <si>
    <t>Artificial Intelligence in the Management of Rotator Cuff Tears</t>
  </si>
  <si>
    <t>Interdisciplinary Research in Artificial Intelligence: Challenges and Opportunities</t>
  </si>
  <si>
    <t>Artificial Intelligence Based Commercial Risk Management Framework for SMEs</t>
  </si>
  <si>
    <t>The use of artificial intelligence in optimising education management processes Innovation and transformation of educational systems</t>
  </si>
  <si>
    <t>Digital disruption: artificial intelligence and international trade policy</t>
  </si>
  <si>
    <t>Fostering Conditions for Innovative Reforms in Public Sector Organizations and Their Response to Artificial Intelligence</t>
  </si>
  <si>
    <t>Artificial Intelligence &amp; Smart City Ethics: A Systematic Review</t>
  </si>
  <si>
    <t>THE USE OF ARTIFICIAL INTELLIGENCE IN THE EDUCATIONAL CONTEXT: WHAT IS MISSING?</t>
  </si>
  <si>
    <t>Extended Arm of Precision in Prosthodontics: Artificial Intelligence</t>
  </si>
  <si>
    <t>Digital technology, tele-medicine and artificial intelligence in ophthalmology: A global perspective</t>
  </si>
  <si>
    <t>Relations between Electronics, Artificial Intelligence and Information Society through Information Society Rules</t>
  </si>
  <si>
    <t>Generative Artificial Intelligence in Education: From Deceptive to Disruptive</t>
  </si>
  <si>
    <t>The impact of artificial intelligence application on company environmental investment in Chinese manufacturing companies</t>
  </si>
  <si>
    <t>Artificial intelligence-driven transformations in low-carbon energy structure: Evidence from China</t>
  </si>
  <si>
    <t>Intentionality gap and preter-intentionality in generative artificial intelligence</t>
  </si>
  <si>
    <t>Technological revolution and regulatory innovation: How governmental artificial intelligence adoption matters for financial regulation intensity</t>
  </si>
  <si>
    <t>The impact of artificial intelligence on users' entrepreneurial activities</t>
  </si>
  <si>
    <t>Constructs for Artificial Intelligence Customer Service in E-commerce</t>
  </si>
  <si>
    <t>Recommendations for ethical and responsible use of artificial intelligence in digital agriculture</t>
  </si>
  <si>
    <t>Artificial intelligence for the detection of polyps or cancer with colon capsule endoscopy</t>
  </si>
  <si>
    <t>Artificial intelligence and digital solutions for myopia</t>
  </si>
  <si>
    <t>Explore success factors that impact artificial intelligence adoption on telecom industry in China</t>
  </si>
  <si>
    <t>Artificial intelligence for small molecule anticancer drug discovery</t>
  </si>
  <si>
    <t>Predicting the contribution of artificial intelligence to unemployment rates: an artificial neural network approach</t>
  </si>
  <si>
    <t>A Cloud-Based Computing Framework for Artificial Intelligence Innovation in Support of Multidomain Operations</t>
  </si>
  <si>
    <t>ARTIFICIAL INTELLIGENCE AS A TOOL FOR EVALUATING THE EFFICIENCY OF INNOVATIVE TECHNOLOGIES FOR HARD-TO-RECOVER RESERVES DEVELOPMENT</t>
  </si>
  <si>
    <t>Artificial Intelligence for Student Assessment: A Systematic Review</t>
  </si>
  <si>
    <t>The Retail Sector's Bet on Artificial Intelligence The Portuguese Case</t>
  </si>
  <si>
    <t>Business value appropriation roadmap for artificial intelligence</t>
  </si>
  <si>
    <t>Artificial intelligence applications for microgrids integration and management of hybrid renewable energy sources</t>
  </si>
  <si>
    <t>Triboelectric nanogenerator based self-powered sensor for artificial intelligence</t>
  </si>
  <si>
    <t>Ethical guidelines in higher education for the use of artificial intelligence in disruptive environments</t>
  </si>
  <si>
    <t>A Knowledge Management Perspective of Generative Artificial Intelligence</t>
  </si>
  <si>
    <t>Augmenting hotel performance in Malaysia through big data analytics capability and artificial intelligence capability</t>
  </si>
  <si>
    <t>Revolutionizing family businesses with artificial intelligence: a perspective article</t>
  </si>
  <si>
    <t>Artificial intelligence and the future of radiographic scoring in rheumatoid arthritis: a viewpoint</t>
  </si>
  <si>
    <t>REVIEW OF NANOBOTS WITH ARTIFICIAL INTELLIGENCE</t>
  </si>
  <si>
    <t>Data and domain knowledge dual-driven artificial intelligence: Survey, applications, and challenges</t>
  </si>
  <si>
    <t>Artificial intelligence and family businesses: a systematic literature review</t>
  </si>
  <si>
    <t>Artificial Intelligence-Based Cyber Security in the Context of Industry 4.0-A Survey</t>
  </si>
  <si>
    <t>Rage Against the Artificial Intelligence? Understanding Contextuality of Algorithm Aversion and Appreciation</t>
  </si>
  <si>
    <t>Promoting sustainable development goals through generative artificial intelligence in the digital supply chain: Insights from Chinese tourism SMEs</t>
  </si>
  <si>
    <t>Artificial Intelligence Advances in the World of Cardiovascular Imaging</t>
  </si>
  <si>
    <t>Design Proposal for a Chatbot with Mental Support Functionalities Based on Artificial Intelligence</t>
  </si>
  <si>
    <t>Trustworthy Artificial Intelligence-based federated architecture for symptomatic disease detection</t>
  </si>
  <si>
    <t>Making governance agile: Exploring the role of artificial intelligence in China's local governance</t>
  </si>
  <si>
    <t>The AI4Media Project: Use of Next-Generation Artificial Intelligence Technologies for Media Sector Applications</t>
  </si>
  <si>
    <t>Complex thinking and adopting artificial intelligence tools: a study of university students</t>
  </si>
  <si>
    <t>INTRODUCTION: ARTIFICIAL INTELLIGENCE, TECHNOLOGY, AND THE LAW</t>
  </si>
  <si>
    <t>Advancements in Oncology with Artificial Intelligence-A Review Article</t>
  </si>
  <si>
    <t>Application and Practice of Artificial Intelligence Technology in Interior Design</t>
  </si>
  <si>
    <t>The Use of Artificial Intelligence in Identifying the Quality Costs in Service Companies</t>
  </si>
  <si>
    <t>Optimising Machinery Utilisation by Applying Artificial Intelligence</t>
  </si>
  <si>
    <t>ARTIFICIAL INTELLIGENCE APPLICATION IN EDUCATION: FINANCIAL IMPLICATIONS AND PROSPECTS</t>
  </si>
  <si>
    <t>Artificial Intelligence for Successful Kflow</t>
  </si>
  <si>
    <t>Applications of artificial intelligence in the management of childhood obesity</t>
  </si>
  <si>
    <t>Innovations in Camera Trapping Technology and Approaches: The Integration of Citizen Science and Artificial Intelligence</t>
  </si>
  <si>
    <t>Using artificial intelligence to analyze SME e-commerce utilization and growth strategies</t>
  </si>
  <si>
    <t>Generative Artificial Intelligence Impact on Education and Industry: An Ethical Dimension</t>
  </si>
  <si>
    <t>Rational Discovery of Antimicrobial Peptides by Means of Artificial Intelligence</t>
  </si>
  <si>
    <t>The Application of artificial intelligence in restorative Dentistry: A narrative review of current research</t>
  </si>
  <si>
    <t>Rules of engagement: Promoting academic-industry partnership in the era of digital pathology and artificial intelligence</t>
  </si>
  <si>
    <t>Strabismus and Artificial Intelligence App: Optimizing Diagnostic and Accuracy</t>
  </si>
  <si>
    <t>Industry 4.0 Transformation: Analysing the Impact of Artificial Intelligence on the Banking Sector through Bibliometric Trends</t>
  </si>
  <si>
    <t>Artificial Intelligence-Enabled ECG: a Modern Lens on an Old Technology</t>
  </si>
  <si>
    <t>Politics and policy of Artificial Intelligence</t>
  </si>
  <si>
    <t>An artificial intelligence approach for interpreting creative combinational designs</t>
  </si>
  <si>
    <t>Recent Advances in Artificial Intelligence Sensors</t>
  </si>
  <si>
    <t>What Makes Artificial Intelligence Exceptional in Health Technology Assessment?</t>
  </si>
  <si>
    <t>The pathway to curb greenwashing in sustainable growth: The role of artificial intelligence</t>
  </si>
  <si>
    <t>The Symbiosis of Knowledge Management and Innovation</t>
  </si>
  <si>
    <t>In the Black Mirror: Youth Investigations into Artificial Intelligence</t>
  </si>
  <si>
    <t>Architecting for Artificial Intelligence with Emerging Nanotechnology</t>
  </si>
  <si>
    <t>Generation Z's Perception of Artificial Intelligence Used in Selection Processes</t>
  </si>
  <si>
    <t>Artificial intelligence to predict individualized outcome of acute ischemic stroke patients: The SIBILLA project</t>
  </si>
  <si>
    <t>Artificial intelligence for the public sector: opportunities and challenges of cross-sector collaboration</t>
  </si>
  <si>
    <t>Occupational, industry, and geographic exposure to artificial intelligence: A novel dataset and its potential uses</t>
  </si>
  <si>
    <t>Practice and Reflection of PAD Class in Financial Management Teaching Under the Trend of Artificial Intelligence</t>
  </si>
  <si>
    <t>An Explainable Artificial Intelligence Framework for Quality-Aware IoE Service Delivery</t>
  </si>
  <si>
    <t>Public Decision Making Connecting Artificial Intelligence and Crowds</t>
  </si>
  <si>
    <t>Is artificial intelligence a curse or a blessing for enterprise energy intensity? Evidence from China</t>
  </si>
  <si>
    <t>Artificial Intelligence: theoretical, formative and communicative challenges of datification</t>
  </si>
  <si>
    <t>SARS-CoV-2: Has artificial intelligence stood the test of time</t>
  </si>
  <si>
    <t>The Use of Artificial Intelligence in Human Resources Processes as Part of Sustainable Development: Political and Organizational Aspects</t>
  </si>
  <si>
    <t>Artificial Intelligence Teaching Methods in Higher Education</t>
  </si>
  <si>
    <t>Innovation on Manufacturing Generated by Intelligent Technologies</t>
  </si>
  <si>
    <t>Artificial intelligence for securing industrial-based cyber-physical systems</t>
  </si>
  <si>
    <t>Memory Technology enabling the next Artificial Intelligence revolution</t>
  </si>
  <si>
    <t>Big data and artificial intelligence in healthcare: Ethical and social implications of neonatology</t>
  </si>
  <si>
    <t>The Future of Artificial Intelligence in Sports Medicine and Return to Play</t>
  </si>
  <si>
    <t>Artificial intelligence for dementia prevention</t>
  </si>
  <si>
    <t>Explainable artificial intelligence and interpretable machine learning for agricultural data analysis</t>
  </si>
  <si>
    <t>ERP and Artificial Intelligence based Smart Financial Information System Data Analysis Framework</t>
  </si>
  <si>
    <t>Imaging Advances in Stroke: Use of Advanced Neurovascular Imaging or Disruptive Innovation With Artificial Intelligence?</t>
  </si>
  <si>
    <t>Beyond the Scope: Advancing Otolaryngology With Artificial Intelligence Integration</t>
  </si>
  <si>
    <t>IS THERE A NEED TO REGULATE ARTIFICIAL INTELLIGENCE IN THE EUROPEAN UNION: REASONS FOR AND AGAINST</t>
  </si>
  <si>
    <t>Exploring ethics and human rights in artificial intelligence-A Delphi study</t>
  </si>
  <si>
    <t>Next-generation business models for artificial intelligence start-ups in the healthcare industry</t>
  </si>
  <si>
    <t>Future of Pharmaceutical Industry: Role of Artificial Intelligence, Automation, and Robotics</t>
  </si>
  <si>
    <t>Training room management based on speech recognition and artificial intelligence</t>
  </si>
  <si>
    <t>Towards explainable artificial intelligence in deep vision-based odometry</t>
  </si>
  <si>
    <t>From the Editors of the Special Issue on Current Applications and Innovations of Artificial Intelligence and Machine Learning in Aerospace</t>
  </si>
  <si>
    <t>Super-forecasting the 'technological singularity' risks from artificial intelligence</t>
  </si>
  <si>
    <t>Is artificial intelligence the final answer to missed polyps in colonoscopy?</t>
  </si>
  <si>
    <t>Artificial Intelligence and Concerns About the Future: A Case Study in Norway</t>
  </si>
  <si>
    <t>Application of Artificial Intelligence in Wireless Sensor Network Training Teaching</t>
  </si>
  <si>
    <t>Progress of artificial intelligence in diabetic retinopathy screening</t>
  </si>
  <si>
    <t>PRACTICUM IARO: ARTIFICIAL INTELLIGENCE AND ROBOTICS IN SECONDARY SCHOOL</t>
  </si>
  <si>
    <t>Artificial Intelligence - a new topic in Computer Science curriculum at primary and secondary schools: challenges, opportunities, tools and approaches</t>
  </si>
  <si>
    <t>Smart Tourism Empowered by Artificial Intelligence: The Case of Lanzarote</t>
  </si>
  <si>
    <t>The impact of new relationship learning on artificial intelligence technology innovation</t>
  </si>
  <si>
    <t>Software Design and Artificial Intelligence: A Systematic Mapping Study</t>
  </si>
  <si>
    <t>Teaching Research on Mechanical and Electronic Engineering Course Based on Artificial Intelligence</t>
  </si>
  <si>
    <t>The culture of connectivity and Content Analysis through Artificial Intelligence: Conversational Proposal and Methodological Debate</t>
  </si>
  <si>
    <t>Artificial intelligence-based model for dose prediction of sertraline in adolescents: a real-world study</t>
  </si>
  <si>
    <t>A Close Encounter. Iranian Shi'i Clergy and Artificial Intelligence</t>
  </si>
  <si>
    <t>A Comprehensive, Valid, and Reliable Tool to Assess the Degree of Responsibility of Digital Health Solutions That Operate With or Without Artificial Intelligence: 3-Phase Mixed Methods Study</t>
  </si>
  <si>
    <t>A Survey on Artificial Intelligence (AI) and eXplainable AI in Air Traffic Management: Current Trends and Development with Future Research Trajectory</t>
  </si>
  <si>
    <t>Generative artificial intelligence in chemical engineering spans multiple scales</t>
  </si>
  <si>
    <t>ARTIFICIAL INTELLIGENCE, ROBOTS AND UNEMPLOYMENT: EVIDENCE FROM OECD COUNTRIES</t>
  </si>
  <si>
    <t>Can Artificial Intelligence be a Critical Success Factor of Construction Projects?: Project practitioners' perspectives</t>
  </si>
  <si>
    <t>Artificial intelligence in radiology: friend or foe? Where are we now and where are we heading?</t>
  </si>
  <si>
    <t>Pedagogical and Technical Analyses of Massive Open Online Courses on Artificial Intelligence</t>
  </si>
  <si>
    <t>Artificial Intelligence in Service</t>
  </si>
  <si>
    <t>Can artificial intelligence's limitations drive innovative work behaviour?</t>
  </si>
  <si>
    <t>The Diversity of Artificial Intelligence Applications in Marine Pollution: A Systematic Literature Review</t>
  </si>
  <si>
    <t>Emerging artificial intelligence in piezoelectric and triboelectric nanogenerators</t>
  </si>
  <si>
    <t>Industry 5.0: Research Areas and Challenges With Artificial Intelligence and Human Acceptance</t>
  </si>
  <si>
    <t>Artificial Intelligence in Surgery: Promises and Perils</t>
  </si>
  <si>
    <t>Artificial intelligence in COPD CT images: identification, staging, and quantitation</t>
  </si>
  <si>
    <t>Applying Artificial Intelligence in Physical Education and Future Perspectives</t>
  </si>
  <si>
    <t>Artificial Intelligence at the Interface between Cultural Heritage and Photography: A Systematic Literature Review</t>
  </si>
  <si>
    <t>Regulating Artificial Intelligence through a Human Rights-Based Approach in Africa</t>
  </si>
  <si>
    <t>The role of system-building agency in regional path creation: insights from the emergence of artificial intelligence in Montreal</t>
  </si>
  <si>
    <t>LEGAL MECHANISMS TO REGULATE CIVIL LIABILITY FOR ACTIONS OF ARTIFICIAL INTELLIGENCE IN THE RUSSIAN FEDERATION AND EUROPEAN UNION LAW</t>
  </si>
  <si>
    <t>ARTIFICIAL INTELLIGENCE AS A TOOL FOR DIAGNOSTICS OF PERSONNEL COMPETENCES</t>
  </si>
  <si>
    <t>Perspective for the Use of Adoption Theories in Artificial Intelligence</t>
  </si>
  <si>
    <t>Artificial Intelligence for the Construction Industry - A Statistical Descriptive Analysis of Drivers and Barriers</t>
  </si>
  <si>
    <t>CONVERSATIONS AROUND ARTIFICIAL INTELLIGENCE FROM THE CATALAN PERSPECTIVE</t>
  </si>
  <si>
    <t>Analysis of the Application of Artificial Intelligence Technology in the Construction of Smart Campus</t>
  </si>
  <si>
    <t>Artificial intelligence and medical imaging: Definition, state of the art and perspectives</t>
  </si>
  <si>
    <t>A Perspective on Explainable Artificial Intelligence Methods: SHAP and LIME</t>
  </si>
  <si>
    <t>The Precarious Pirouette: Artificial Intelligence and Environmental Sustainability</t>
  </si>
  <si>
    <t>Development of artificial intelligence tools for invasive Doppler-based coronary microvascular assessment</t>
  </si>
  <si>
    <t>An artificial intelligence based data-driven approach for design ideation</t>
  </si>
  <si>
    <t>Artificial intelligence in skeletal metastasis imaging</t>
  </si>
  <si>
    <t>Artificial Intelligence in Violence Risk Assessment: Addressing Racial Bias and Inequity</t>
  </si>
  <si>
    <t>Governing artificial intelligence: ethical, legal and technical opportunities and challenges Introduction</t>
  </si>
  <si>
    <t>Wearable artificial intelligence biosensor networks</t>
  </si>
  <si>
    <t>Artificial intelligence: reflecting on the past and looking towards the next paradigm shift</t>
  </si>
  <si>
    <t>Reimagining the Strategic Management of Artificial Intelligence: Five Recommendations for Business Leaders</t>
  </si>
  <si>
    <t>Generative Adversarial Networks in Medicine: Important Considerations for this Emerging Innovation in Artificial Intelligence</t>
  </si>
  <si>
    <t>Developments and Applications of Artificial Intelligence in Music Education</t>
  </si>
  <si>
    <t>Fintech and Artificial Intelligence: a strategic alliance in the financing of third sector entities</t>
  </si>
  <si>
    <t>The impact of artificial intelligence capabilities on servitization: The moderating role of absorptive capacity-A dynamic capabilities perspective</t>
  </si>
  <si>
    <t>Research Landscape of Artificial Intelligence and e-Learning: A Bibliometric Research</t>
  </si>
  <si>
    <t>The development of artificial intelligence is the most important direction of china's innovation policy</t>
  </si>
  <si>
    <t>Artificial intelligence as Revolutionary Era in Handling Financial Burden in Education Field-A Meta-Analysis Based Study</t>
  </si>
  <si>
    <t>Progress of Artificial Intelligence in Gynecological Malignant Tumors</t>
  </si>
  <si>
    <t>Mapping technological innovation dynamics in artificial intelligence domains: Evidence from a global patent analysis</t>
  </si>
  <si>
    <t>Artificial Intelligence and Cognitive Biases: A Viewpoint</t>
  </si>
  <si>
    <t>The Effects of the Application of Artificial Intelligence in Material Handling - A Systematic Literature Review</t>
  </si>
  <si>
    <t>A comprehensive review to evaluate the synergy of intelligent food packaging with modern food technology and artificial intelligence field</t>
  </si>
  <si>
    <t>Artificial intelligence in health care: laying the Foundation for Responsible, sustainable, and inclusive innovation in low- and middle-income countries</t>
  </si>
  <si>
    <t>Generative Artificial Intelligence as a Tool for Teaching Communication in Nutrition and Dietetics Education-A Novel Education Innovation</t>
  </si>
  <si>
    <t>Connecting artificial intelligence to value creation in services: mechanism and implications</t>
  </si>
  <si>
    <t>An artificial intelligence diabetes management architecture based on 5G</t>
  </si>
  <si>
    <t>Smart Out-of-Home Advertising Using Artificial Intelligence and GIS Data</t>
  </si>
  <si>
    <t>Grand Research Challenges Facing Ethically Aligned Artificial Intelligence</t>
  </si>
  <si>
    <t>How I GPT It: Development of Custom Artificial Intelligence (AI) Chatbots for Surgical Education</t>
  </si>
  <si>
    <t>The use of artificial intelligence in the online retail sector: the case of the eBag supermarket</t>
  </si>
  <si>
    <t>Artificial Intelligence Techniques for the Puerto Rico Strategy Game</t>
  </si>
  <si>
    <t>Systematic Review of Radiology Residency Artificial Intelligence Curricula: Preparing Future Radiologists for the Artificial Intelligence Era</t>
  </si>
  <si>
    <t>Triboelectric nanogenerator and artificial intelligence to promote precision medicine for cancer</t>
  </si>
  <si>
    <t>Artificial Intelligence in nursing: trustworthy or reliable?</t>
  </si>
  <si>
    <t>Innovation in Pharmacovigilance: Use of Artificial Intelligence in Adverse Event Case Processing</t>
  </si>
  <si>
    <t>An artificial intelligence approach to support knowledge management on the selection of creativity and innovation techniques</t>
  </si>
  <si>
    <t>Advancing Consumer Behavior: The Role of Artificial Intelligence Technologies and Knowledge Sharing</t>
  </si>
  <si>
    <t>How Can Artificial Intelligence Make Medicine More Preemptive?</t>
  </si>
  <si>
    <t>Analysis of the patent cooperation network in global artificial intelligence technologies based on the assignees</t>
  </si>
  <si>
    <t>Innovation in Actinic Keratosis Assessment: Artificial Intelligence-Based Approach to LC-OCT PRO Score Evaluation</t>
  </si>
  <si>
    <t>An Analysis of the Origin, Integration and Development of Contemporary Music Composition and Artificial Intelligence and Human-Computer Interaction</t>
  </si>
  <si>
    <t>Quality Attributes of Trustworthy Artificial Intelligence in Normative Documents and Secondary Studies: A Preliminary Review</t>
  </si>
  <si>
    <t>An interdisciplinary approach to artificial intelligence in agriculture</t>
  </si>
  <si>
    <t>The right for an artificial intelligence centred in the human being and to the service of the institutions Presentation of the monograph</t>
  </si>
  <si>
    <t>Evaluating the prospects for university-based ethical governance in artificial intelligence and data-driven innovation</t>
  </si>
  <si>
    <t>A European Agency for Artificial Intelligence: Protecting fundamental rights and ethical values</t>
  </si>
  <si>
    <t>An artificial intelligence and multimedia teaching platform based integration path of IPE and IEE in colleges and universities</t>
  </si>
  <si>
    <t>A Scoping Review on the Progress, Applicability, and Future of Explainable Artificial Intelligence in Medicine</t>
  </si>
  <si>
    <t>Sustainable Supply Chain Finance and Supply Networks: The Role of Artificial Intelligence</t>
  </si>
  <si>
    <t>Artificial Intelligence and Integrated Genotype-Phenotype Identification</t>
  </si>
  <si>
    <t>eXtended Reality &amp; Artificial Intelligence-Based Surgical Training: A Review of Reviews</t>
  </si>
  <si>
    <t>Artificial Intelligence applications in healthcare: A bibliometric and topic model-based analysis</t>
  </si>
  <si>
    <t>Enhancing Machinery Design by Using Artificial Intelligence</t>
  </si>
  <si>
    <t>Design and Development of Educational Robot Teaching Resources Using Artificial Intelligence Technology</t>
  </si>
  <si>
    <t>AI-SIPM 2024: International Workshop on Artificial Intelligence for Signal, Image Processing and Multimedia</t>
  </si>
  <si>
    <t>A Journey of Artificial Intelligence and Its Evolution to Edge Intelligence</t>
  </si>
  <si>
    <t>Artificial Intelligence in the Urban Environment: Smart Cities as Models for Developing Innovation and Sustainability</t>
  </si>
  <si>
    <t>Artificial Intelligence for Digital Heritage Innovation: Setting up a R&amp;D Agenda for Europe</t>
  </si>
  <si>
    <t>The impact of artificial intelligence on labor productivity</t>
  </si>
  <si>
    <t>Generative Artificial Intelligence: Enhancing Patient Education in Cardiovascular Imaging</t>
  </si>
  <si>
    <t>An Evaluation of Artificial Intelligence Components in E-Commerce Fashion Platforms</t>
  </si>
  <si>
    <t>Artificial intelligence in health: where are we in 2022?</t>
  </si>
  <si>
    <t>Refusing participation: hesitations about designing responsible patient engagement with artificial intelligence in healthcare</t>
  </si>
  <si>
    <t>Forecasts on Future Evolution of Artificial Intelligence and Intelligent Systems</t>
  </si>
  <si>
    <t>Special Issue Editorial: Artificial Intelligence in Organizations: Implications for Information Systems Research</t>
  </si>
  <si>
    <t>An Innovation development of deep-sea bacterial monitoring and classification based on artificial intelligence microbiological model</t>
  </si>
  <si>
    <t>Recent advances in artificial intelligence boosting materials design for electrochemical energy storage</t>
  </si>
  <si>
    <t>When artificial intelligence meets the hospitality and tourism industry: an assessment framework to inform theory and management</t>
  </si>
  <si>
    <t>Artificial Intelligence: Innovation to Assist in the Identification of Sono-anatomy for Ultrasound-Guided Regional Anaesthesia</t>
  </si>
  <si>
    <t>Predictive modeling in reproductive medicine: Where will the future of artificial intelligence research take us?</t>
  </si>
  <si>
    <t>Publication Ethics in the Era of Artificial Intelligence</t>
  </si>
  <si>
    <t>The End of Serendipity: Will Artificial Intelligence Remove Chance and Choice in Everyday Life?</t>
  </si>
  <si>
    <t>Evolutionary Model and Simulation Research of Collaborative Innovation Network: A Case Study of Artificial Intelligence Industry</t>
  </si>
  <si>
    <t>Artificial Intelligence and Machine Learning in Healthcare Sector</t>
  </si>
  <si>
    <t>Artificial Intelligence and Digital Divide in Physiotherapy Education</t>
  </si>
  <si>
    <t>The Chinese approach to artificial intelligence: an analysis of policy, ethics, and regulation</t>
  </si>
  <si>
    <t>Developing Solutions For Healthcare - Deploying Artificial Intelligence to an Evolving Target</t>
  </si>
  <si>
    <t>Edgard, the Chatbot: Questioning Ethics in the Usage of Artificial Intelligence Through Interaction Design and Electronic Literature</t>
  </si>
  <si>
    <t>The Future of Public Relations, Advertising and Journalism: How Artificial Intelligence May Transform the Communication Profession and Why Society Should Care?</t>
  </si>
  <si>
    <t>Artificial Intelligence Crime: An Interdisciplinary Analysis of Foreseeable Threats and Solutions</t>
  </si>
  <si>
    <t>Enabling Clinical Trials of Artificial Intelligence: Infrastructure for Heart Failure Predictions</t>
  </si>
  <si>
    <t>Moving towards a unified classification of glioblastomas utilizing artificial intelligence and deep machine learning integration</t>
  </si>
  <si>
    <t>Artificial Intelligence Chatbot Behavior Change Model for Designing Artificial Intelligence Chatbots to Promote Physical Activity and a Healthy Diet: Viewpoint</t>
  </si>
  <si>
    <t>A Project Based Learning Approach for Teaching Artificial Intelligence to Undergraduate Students</t>
  </si>
  <si>
    <t>Empowering political participation through artificial intelligence</t>
  </si>
  <si>
    <t>Document Type</t>
  </si>
  <si>
    <t>Proceedings Paper</t>
  </si>
  <si>
    <t>Article</t>
  </si>
  <si>
    <t>Review</t>
  </si>
  <si>
    <t>Article; Early Access</t>
  </si>
  <si>
    <t>Review; Early Access</t>
  </si>
  <si>
    <t>Article; Book Chapter</t>
  </si>
  <si>
    <t>Editorial Material</t>
  </si>
  <si>
    <t>Article; Proceedings Paper</t>
  </si>
  <si>
    <t>Article; Early Access; Retracted Publication</t>
  </si>
  <si>
    <t>Article; Retracted Publication</t>
  </si>
  <si>
    <t>Book Review</t>
  </si>
  <si>
    <t>Authors</t>
  </si>
  <si>
    <t>Xue, JX</t>
  </si>
  <si>
    <t>Agrawal, A; Mchale, J; Oettl, A</t>
  </si>
  <si>
    <t>Prem, E</t>
  </si>
  <si>
    <t>Chalioti, E</t>
  </si>
  <si>
    <t>Correia, MJ; Matos, F</t>
  </si>
  <si>
    <t>Kuzior, A; Sira, M; Brozek, P</t>
  </si>
  <si>
    <t>Kakatkar, C; Bilgram, V; Füller, J</t>
  </si>
  <si>
    <t>Han, F; Mao, X</t>
  </si>
  <si>
    <t>Roberts, DL; Candi, M</t>
  </si>
  <si>
    <t>Hutchinson, P</t>
  </si>
  <si>
    <t>Zhai, SX; Liu, ZP</t>
  </si>
  <si>
    <t>Liu, L; Shong, YC</t>
  </si>
  <si>
    <t>Yablonsky, SA</t>
  </si>
  <si>
    <t>Loucanová, E</t>
  </si>
  <si>
    <t>Fernández, JMM; Moreno, JJG; Vergara-González, EP; Iglesias, GA</t>
  </si>
  <si>
    <t>Truong, Y; Papagiannidis, S</t>
  </si>
  <si>
    <t>Al-Hawamdeh, MM; Aishaer, SA</t>
  </si>
  <si>
    <t>Marino, D; Lafuente, JG; Tebala, D</t>
  </si>
  <si>
    <t>Rammer, C; Fernández, GP; Czarnitzki, D</t>
  </si>
  <si>
    <t>Paschen, U; Pitt, C; Kietzmann, J</t>
  </si>
  <si>
    <t>Jorzik, P; Yigit, A; Kanbach, DK; Kraus, S; Dabic, M</t>
  </si>
  <si>
    <t>Grashof, N; Kopka, A</t>
  </si>
  <si>
    <t>Maliha, G; Gerke, S; Cohen, IG; Parikh, RB</t>
  </si>
  <si>
    <t>Awad, A</t>
  </si>
  <si>
    <t>Dopazo, P</t>
  </si>
  <si>
    <t>Cao, FC; Peng, XW</t>
  </si>
  <si>
    <t>Bahoo, S; Cucculelli, M; Qamar, D</t>
  </si>
  <si>
    <t>Mariani, M; Dwivedi, YK</t>
  </si>
  <si>
    <t>Rampersad, G</t>
  </si>
  <si>
    <t>Haefner, N; Wincent, J; Parida, V; Gassmann, O</t>
  </si>
  <si>
    <t>Holm, JR; Hain, DS; Jurowetzki, R; Lorenz, E</t>
  </si>
  <si>
    <t>Arora, A</t>
  </si>
  <si>
    <t>Lee, M</t>
  </si>
  <si>
    <t>Brem, A; Giones, F; Werle, M</t>
  </si>
  <si>
    <t>Staliarova, KV</t>
  </si>
  <si>
    <t>Huang, XZ; Wu, XT; Cao, X; Wu, JF</t>
  </si>
  <si>
    <t>Rault, R; Trentesaux, D</t>
  </si>
  <si>
    <t>Cirincione, G; Pham, T; Ladas, A; Stanton, B; Fischer, G</t>
  </si>
  <si>
    <t>Ronchini, A; Guida, M; Moretto, A; Caniato, F</t>
  </si>
  <si>
    <t>Loebl, N; Winneim, E; Pen, LR</t>
  </si>
  <si>
    <t>Saleh, SEE; Mohd, EE</t>
  </si>
  <si>
    <t>Meng, B; Qin, XW</t>
  </si>
  <si>
    <t>Tu, M; Dall'erba, S; Ye, MQ</t>
  </si>
  <si>
    <t>Wang, ZY; Li, MY; Lu, J; Cheng, X</t>
  </si>
  <si>
    <t>Stahl, BC</t>
  </si>
  <si>
    <t>Liang, P; Sun, XH; Qi, LZ</t>
  </si>
  <si>
    <t>Gama, F; Magistretti, S</t>
  </si>
  <si>
    <t>Chen, HX</t>
  </si>
  <si>
    <t>Yordanova, Z</t>
  </si>
  <si>
    <t>Shi, JC; Wang, YC</t>
  </si>
  <si>
    <t>Gojakovic, AL; Graca, N</t>
  </si>
  <si>
    <t>Shakir, MS; Mehmood, F; Bibi, Z; Anjum, M</t>
  </si>
  <si>
    <t>Chen, YX; Jin, SY</t>
  </si>
  <si>
    <t>Tang, CW</t>
  </si>
  <si>
    <t>Jiang, X; Jiang, XX; Sun, W; Fan, WG</t>
  </si>
  <si>
    <t>Qu, SP; Shi, HW; Zhao, HH; Yu, L; Yu, YB</t>
  </si>
  <si>
    <t>Brundage, M</t>
  </si>
  <si>
    <t>AL-Khatib, AW</t>
  </si>
  <si>
    <t>Magan, AA; Kayani, B; Chang, JS; Roussot, M; Moriarty, P; Haddad, FS</t>
  </si>
  <si>
    <t>Naeem, R; Kohtamaeki, M; Parida, V</t>
  </si>
  <si>
    <t>Zahlan, A; Ranjan, RP; Hayes, D</t>
  </si>
  <si>
    <t>Vocke, C; Constantinescu, C; Popescu, D</t>
  </si>
  <si>
    <t>Mariani, MM; Machado, I; Magrelli, V; Dwivedi, YK</t>
  </si>
  <si>
    <t>Almansour, M</t>
  </si>
  <si>
    <t>Ying, Y; Jin, S</t>
  </si>
  <si>
    <t>Yakout, SM; Jahlan, I</t>
  </si>
  <si>
    <t>AL-khatib, AW</t>
  </si>
  <si>
    <t>Cao, YB</t>
  </si>
  <si>
    <t>Buhmann, A; Fieseler, C</t>
  </si>
  <si>
    <t>Park, J</t>
  </si>
  <si>
    <t>Wang, S; Huang, X; Xia, MY; Shi, X</t>
  </si>
  <si>
    <t>Reim, W; Åström, J; Eriksson, O</t>
  </si>
  <si>
    <t>Wu, H; Gu, XM; Zhao, YJ; Liu, W</t>
  </si>
  <si>
    <t>González-Esteban, E; Calvo, P</t>
  </si>
  <si>
    <t>Boyd, R; Holton, RJ</t>
  </si>
  <si>
    <t>Bai, XJ; Li, JJ</t>
  </si>
  <si>
    <t>Liu, J; Chang, HH; Forrest, JYL; Yang, BH</t>
  </si>
  <si>
    <t>Tsang, YP; Lee, C</t>
  </si>
  <si>
    <t>Raposo, VL</t>
  </si>
  <si>
    <t>Corrales-Garay, D; Rodríguez-Sánchez, JL; Montero-Navarro, A</t>
  </si>
  <si>
    <t>Kim, E; Jang, GY; Kim, SH</t>
  </si>
  <si>
    <t>Yu, Z; Liang, Z; Xue, L</t>
  </si>
  <si>
    <t>Bouschery, SG; Blazevic, V; Piller, FT</t>
  </si>
  <si>
    <t>Zhang, GW; Shi, YH; Huang, NZ</t>
  </si>
  <si>
    <t>Amjad, A; Kordel, P; Fernandes, G</t>
  </si>
  <si>
    <t>Wang, F; Li, Q; Chen, H</t>
  </si>
  <si>
    <t>Cannavale, C; Tammaro, AE; Leone, D; Schiavone, F</t>
  </si>
  <si>
    <t>Johnson, PC; Laurell, C; Ots, M; Sandström, C</t>
  </si>
  <si>
    <t>VerWey, J</t>
  </si>
  <si>
    <t>Sahoo, S; Kumar, S; Donthu, N; Singh, AK</t>
  </si>
  <si>
    <t>Li, CM; Xu, Y; Zheng, H; Wang, ZY; Han, HT; Zeng, LE</t>
  </si>
  <si>
    <t>Li, DJ; Wang, HQ; Wang, J</t>
  </si>
  <si>
    <t>Teo, ZL; Kwee, A; Lim, JCW; Lam, CSP; Ho, D; Maurer-Stroh, S; Su, Y; Chesterman, S; Chen, TH; Tan, CC; Wong, TY; Ngiam, KY; Tan, CH; Soon, D; Choong, ML; Chua, R; Wong, S; Lim, C; Cheong, WY; Ting, DSW</t>
  </si>
  <si>
    <t>Hussain, M; Yang, SH; Maqsood, US; Zahid, RMA</t>
  </si>
  <si>
    <t>Goto, M</t>
  </si>
  <si>
    <t>Al-Sayed, R; Yang, JH</t>
  </si>
  <si>
    <t>Tian, HN; Zhao, LY; Li, YF; Wang, W</t>
  </si>
  <si>
    <t>Tsidylo, IM; Sendra, CE</t>
  </si>
  <si>
    <t>Wang, Q; Sun, TT; Li, RR</t>
  </si>
  <si>
    <t>Lin, JB; Zeng, YY; Wu, SW; Luo, X</t>
  </si>
  <si>
    <t>Jia, YH; Wang, Z</t>
  </si>
  <si>
    <t>Fu, YY; Shen, YC; Song, ML; Wang, WY</t>
  </si>
  <si>
    <t>Wilson, JR; Prevedello, LM; Witiw, CD; Flanders, AE; Colak, E</t>
  </si>
  <si>
    <t>Jena, JR; Biswal, SK; Panigrahi, RR; Shrivastava, AK</t>
  </si>
  <si>
    <t>Sadat, A; Lawelai, H</t>
  </si>
  <si>
    <t>Nafizah, UY; Roper, S; Mole, K</t>
  </si>
  <si>
    <t>Eljasik-Swoboda, T; Rathgeber, C; Hasenauer, R</t>
  </si>
  <si>
    <t>Zhang, L; Liang, BM; Bi, DT; Zhou, Y; Yu, XH</t>
  </si>
  <si>
    <t>Tang, XL; Li, X; Ding, Y; Song, M; Bu, Y</t>
  </si>
  <si>
    <t>Sarica, S; Luo, JX</t>
  </si>
  <si>
    <t>Su, HS; Qu, XT; Tian, S; Ma, Q; Li, L; Chen, Y</t>
  </si>
  <si>
    <t>Lee, M; He, G</t>
  </si>
  <si>
    <t>Trocin, C; Hovland, IV; Mikalef, P; Dremel, C</t>
  </si>
  <si>
    <t>Ismail, JIMS; Muhammad, MN; Mosali, NA</t>
  </si>
  <si>
    <t>Pietronudo, MC; Croidieu, G; Schiavone, F</t>
  </si>
  <si>
    <t>Babina, T; Fedyk, A; He, AL; Hodson, J</t>
  </si>
  <si>
    <t>Shi, JC; Mei, JY; Zhu, L; Wang, YC</t>
  </si>
  <si>
    <t>Chun, Y; Hwang, J</t>
  </si>
  <si>
    <t>Milton, CL</t>
  </si>
  <si>
    <t>Obreja, DM; Rughinis, R; Rosner, D</t>
  </si>
  <si>
    <t>Dong, YY; Wei, ZP; Liu, TS; Xing, XP</t>
  </si>
  <si>
    <t>Herrmann, H</t>
  </si>
  <si>
    <t>Lu, JL</t>
  </si>
  <si>
    <t>Yang, YL</t>
  </si>
  <si>
    <t>Xu, WL; Wang, YJ; Wang, YT; Li, JG; Zeng, YN; Guo, HW; Liu, H; Dong, KL; Zhang, LY</t>
  </si>
  <si>
    <t>Murdan, AP; Halkhoree, R</t>
  </si>
  <si>
    <t>Gavrilova, V; Gurvits-Suits, NA</t>
  </si>
  <si>
    <t>Chen, LJ; Chen, PP; Lin, ZJ</t>
  </si>
  <si>
    <t>Bratanova, A; Pham, H; Mason, C; Hajkowicz, S; Naughtin, C; Schleiger, E; Sanderson, C; Chen, CR; Karimi, S</t>
  </si>
  <si>
    <t>Lazanyi, K</t>
  </si>
  <si>
    <t>Qu, JJ; Zhao, YA; Xie, YP</t>
  </si>
  <si>
    <t>Guan, YM; Wang, N</t>
  </si>
  <si>
    <t>Liu, J; Wang, MB; Kang, XL; Zhang, X; Chen, X</t>
  </si>
  <si>
    <t>Ferràs-Hernández, X; Nylund, PA; Brem, A</t>
  </si>
  <si>
    <t>Rizvee, MM; Rahman, MH; Chakraborty, P; Shomaji, S</t>
  </si>
  <si>
    <t>Ratten, V</t>
  </si>
  <si>
    <t>Bokhari, SAA; Myeong, S</t>
  </si>
  <si>
    <t>Muhlroth, C; Grottke, M</t>
  </si>
  <si>
    <t>Bustamante, RP; Perez, XMC; Escott-Mota, MD</t>
  </si>
  <si>
    <t>McKelvey, F; MacDonald, M</t>
  </si>
  <si>
    <t>Gao, YF</t>
  </si>
  <si>
    <t>Buetow, S; Lovatt, J</t>
  </si>
  <si>
    <t>Ismail, JIMS; Muhammad, MN</t>
  </si>
  <si>
    <t>Adiguzel, Z; Aslan, B; Cakir, FS</t>
  </si>
  <si>
    <t>Chopra, R; Sharma, GD; Pereira, V</t>
  </si>
  <si>
    <t>Roundy, PT; Asllani, A</t>
  </si>
  <si>
    <t>Alvarez-Napagao, S; Ashmore, B; Barroso, M; Barrué, C; Beecks, C; Berns, F; Bosi, I; Chala, SA; Ciulli, N; Garcia-Gasulla, M; Grass, A; Ioannidis, D; Jakubiak, N; Köpke, K; Lämsä, V; Megias, P; Nizamis, A; Pastrone, C; Rossini, R; Sànchez-Marrè, M; Ziliotti, L</t>
  </si>
  <si>
    <t>Santos, RS; Qin, LL</t>
  </si>
  <si>
    <t>Wang, J</t>
  </si>
  <si>
    <t>Ratten, V; Jones, P; Braga, V</t>
  </si>
  <si>
    <t>Granados, OM; De la Peña, N</t>
  </si>
  <si>
    <t>Cimino, A; Felicetti, AM; Corvello, V; Ndou, V; Longo, F</t>
  </si>
  <si>
    <t>Jorzik, P; Antonio, JL; Kanbach, DK; Kallmuenzer, A; Kraus, S</t>
  </si>
  <si>
    <t>Song, FH; Qin, DH; Xu, C</t>
  </si>
  <si>
    <t>Nilsen, P; Reed, J; Nair, M; Savage, C; Macrae, C; Barlow, J; Svedberg, P; Larsson, I; Lundgren, L; Nygren, J</t>
  </si>
  <si>
    <t>Kshetri, N</t>
  </si>
  <si>
    <t>Cruz-Mamani, W; Meza-Revatta, LF; Paricahua, EWP; Saavedra, EAJ; Acosta, DB; Huamán-Cuya, A; Torrejón, SEB; Tiza, DRH; Muñoz, LAV; Castro, HAQ; Carranza, CPM</t>
  </si>
  <si>
    <t>Li, YM</t>
  </si>
  <si>
    <t>Aneja, S; Chang, E; Omuro, A</t>
  </si>
  <si>
    <t>Liang, GQ; Liang, Y; Niu, DX; Shaheen, M</t>
  </si>
  <si>
    <t>Graglia, MAV; Von Huelsen, PG</t>
  </si>
  <si>
    <t>Seo, JB</t>
  </si>
  <si>
    <t>Su, J; Zhang, Y; Ke, QQ; Su, JK; Yang, QH</t>
  </si>
  <si>
    <t>Ke, Y</t>
  </si>
  <si>
    <t>Li, XM; Cheng, MT; Xu, JC</t>
  </si>
  <si>
    <t>Popescu, RI; Sabie, OM; Trusca, MI</t>
  </si>
  <si>
    <t>Mercier-Laurent, E</t>
  </si>
  <si>
    <t>Wang, SY; Pershing, S; Lee, AY</t>
  </si>
  <si>
    <t>Shah, VK</t>
  </si>
  <si>
    <t>Soni, N; Sharma, EK; Singh, N; Kapoor, A</t>
  </si>
  <si>
    <t>Zhang, JY</t>
  </si>
  <si>
    <t>Bellini, V; Russo, M; Domenichetti, T; Panizzi, M; Allai, S; Bignami, EG</t>
  </si>
  <si>
    <t>Filgueiras, F</t>
  </si>
  <si>
    <t>Corrado, EM</t>
  </si>
  <si>
    <t>Calegari, R; Sabbatini, F</t>
  </si>
  <si>
    <t>Cai, YZ; Ferrer, BR; Lastra, JLM</t>
  </si>
  <si>
    <t>Morales-Chan, M; Amado-Salvatierra, HR; Hernandez-Rizzardini, R</t>
  </si>
  <si>
    <t>Arenal, A; Armuña, C; Feijoo, C; Ramos, S; Xu, ZM; Moreno, A</t>
  </si>
  <si>
    <t>Um, TW; Kim, J; Lim, S; Lee, GM</t>
  </si>
  <si>
    <t>Çakir, F</t>
  </si>
  <si>
    <t>Indrianti, Y; Sasmoko; Manalu, SR; Waromi, QLK</t>
  </si>
  <si>
    <t>Liu, XY</t>
  </si>
  <si>
    <t>Govindan, K</t>
  </si>
  <si>
    <t>Mhlanga, D</t>
  </si>
  <si>
    <t>Monga, M; Edwards, NC; Rojanasarot, S; Patel, M; Turner, E; White, J; Bhattacharyya, S</t>
  </si>
  <si>
    <t>Mosteanu, NR</t>
  </si>
  <si>
    <t>Gubán, M; Kása, R; Takács, D; Avornicului, M</t>
  </si>
  <si>
    <t>Gómez, CG; Frías, LV</t>
  </si>
  <si>
    <t>Prasanth, A; Vadakkan, DJ; Surendran, P; Thomas, B</t>
  </si>
  <si>
    <t>Oblizanov, A; Shevskaya, N; Kazak, A; Rudenko, M; Dorofeeva, A</t>
  </si>
  <si>
    <t>Santos, SED; Jorge, EMD; Winkler, I</t>
  </si>
  <si>
    <t>Zovko, V; Gudlin, M</t>
  </si>
  <si>
    <t>Riyath, MIM; Jariya, AMI</t>
  </si>
  <si>
    <t>Chache, EG; Dremlyuga, RI; Tret'yakova, NA; Neznamov, AV</t>
  </si>
  <si>
    <t>Agrawal, A; McHale, J; Oettl, A</t>
  </si>
  <si>
    <t>Sun, Y; Xu, XB; Yu, HQ; Wang, HC</t>
  </si>
  <si>
    <t>Bai, GH</t>
  </si>
  <si>
    <t>Zlateva, P; Dimitrov, D; Velev, D</t>
  </si>
  <si>
    <t>Knödler, M</t>
  </si>
  <si>
    <t>Qin, WW</t>
  </si>
  <si>
    <t>Pinto-Coelho, L</t>
  </si>
  <si>
    <t>Hu, WT; Chen, YX</t>
  </si>
  <si>
    <t>Gajdosík, T; Marcis, M</t>
  </si>
  <si>
    <t>Paz, CA</t>
  </si>
  <si>
    <t>Herrera, A; Arroyo, A; Jiménez, A; Herrero, A</t>
  </si>
  <si>
    <t>Stavridis, D; Wacker, M</t>
  </si>
  <si>
    <t>Rubio, YA; Cortés, JJB; del Rey, FC</t>
  </si>
  <si>
    <t>Czarnitzki, D; Fernández, GP; Rammer, C</t>
  </si>
  <si>
    <t>Pillai, VS; Matus, KJM</t>
  </si>
  <si>
    <t>Winfield, AFT; Jirotka, M</t>
  </si>
  <si>
    <t>Wang, GQ</t>
  </si>
  <si>
    <t>Iturbe, E; Rios, E; Toledo, N</t>
  </si>
  <si>
    <t>Qu, C; Kim, E</t>
  </si>
  <si>
    <t>Zheng, XH</t>
  </si>
  <si>
    <t>Rajesh, A; Asaad, M</t>
  </si>
  <si>
    <t>Tian, ZZ; Wang, XH</t>
  </si>
  <si>
    <t>Stamova, I; Draganov, M</t>
  </si>
  <si>
    <t>Li, BH; Chai, XD; Hou, BC; Zhang, L; Zhou, JH; Liu, Y</t>
  </si>
  <si>
    <t>Vásquez, PC; Pirela, MA; Scholz, FB; Hauri, SB; Fuenzalida, JPD; González, DF</t>
  </si>
  <si>
    <t>Hirsch-Kreinsen, H; Krokowski, T</t>
  </si>
  <si>
    <t>Patil, RR; Calay, RK; Mustafa, MY; Thakur, S</t>
  </si>
  <si>
    <t>Tyson, MM; Sauers, NJ</t>
  </si>
  <si>
    <t>Chen, FF</t>
  </si>
  <si>
    <t>Hassanien, ARM</t>
  </si>
  <si>
    <t>Ratten, V; Hasan, R; Kumar, D; Bustard, J; Ojala, A; Salamzadeh, Y</t>
  </si>
  <si>
    <t>Lee, MK; Allareddy, V; Rampa, S; Elnagar, MH; Oubaidin, M; Yadav, S; Venugopalan, SR</t>
  </si>
  <si>
    <t>Sun, YM; Wu, ZC; Lan, JN; Li, YJ; Dou, ZX</t>
  </si>
  <si>
    <t>Ku, ECS; Chen, CD</t>
  </si>
  <si>
    <t>Kim, YJ; Kim, KG</t>
  </si>
  <si>
    <t>Hudasi, LF; Ady, L</t>
  </si>
  <si>
    <t>Ashrafian, H</t>
  </si>
  <si>
    <t>Li, T</t>
  </si>
  <si>
    <t>Tejedor, S; Vila, P</t>
  </si>
  <si>
    <t>Maas, MM</t>
  </si>
  <si>
    <t>Luo, S; Lei, WT; Hou, P</t>
  </si>
  <si>
    <t>Zeba, G; Dabic, M; Cicak, M; Daim, T; Yalcin, H</t>
  </si>
  <si>
    <t>Davydov, SG; Zamkov, A; Krasheninnikova, MA; Lukina, MM</t>
  </si>
  <si>
    <t>Boustani, NM; Sayegh, MM; Boustany, Z</t>
  </si>
  <si>
    <t>Grilli, L; Pedota, M</t>
  </si>
  <si>
    <t>Li, YH; Li, YL; Wei, MY; Li, GY</t>
  </si>
  <si>
    <t>Hinks, T</t>
  </si>
  <si>
    <t>Weiss, PV; Scheiblich, M; Buzatu, AI; Costache, IC</t>
  </si>
  <si>
    <t>Iorgovan, D</t>
  </si>
  <si>
    <t>van Noordt, C; Misuraca, G</t>
  </si>
  <si>
    <t>Mariani, MM; Machado, I; Nambisan, S</t>
  </si>
  <si>
    <t>Vedapradha, R; Ravi, H</t>
  </si>
  <si>
    <t>da Silva, RGL</t>
  </si>
  <si>
    <t>Li, B; Tan, K; Lao, AR; Wang, HY; Zheng, HR; Zhang, L</t>
  </si>
  <si>
    <t>Le, TT; Behl, A</t>
  </si>
  <si>
    <t>Rodríguez, ALT</t>
  </si>
  <si>
    <t>Lepratte, L; Yoguel, G</t>
  </si>
  <si>
    <t>Siggeirsdóttir, K; Brynjólfsdóttir, RD; Haraldsson, SO; Hjaltason, O; Gudnason, V</t>
  </si>
  <si>
    <t>Davidson, S</t>
  </si>
  <si>
    <t>Iasechko, S; Pereiaslavska, S; Smahina, O; Lupei, N; Mamchur, L; Tkachova, O</t>
  </si>
  <si>
    <t>Ognjanovic, I</t>
  </si>
  <si>
    <t>Gao, W; Qi, Q; Dong, L; Liu, C</t>
  </si>
  <si>
    <t>Chen, Y; Wang, SX</t>
  </si>
  <si>
    <t>Fotea, S; Fotea, I; Tundrea, E</t>
  </si>
  <si>
    <t>Shrivastava, P; Pradhan, GK</t>
  </si>
  <si>
    <t>Kharina, O</t>
  </si>
  <si>
    <t>Liu, GB; Zhao, YF</t>
  </si>
  <si>
    <t>Calinescu, G</t>
  </si>
  <si>
    <t>Du, WD; Han, Q</t>
  </si>
  <si>
    <t>Poalelungi, DG; Neagu, AI; Fulga, A; Neagu, M; Tutunaru, D; Nechita, A; Fulga, I</t>
  </si>
  <si>
    <t>Hanaba, S; Mysechko, O; Bloshchynskyi, I</t>
  </si>
  <si>
    <t>Xie, R; Liu, Q; Lu, B</t>
  </si>
  <si>
    <t>Liu, Q</t>
  </si>
  <si>
    <t>Cano-Marin, E</t>
  </si>
  <si>
    <t>Pranuza, Y</t>
  </si>
  <si>
    <t>Singh, V; Sethi, MR</t>
  </si>
  <si>
    <t>Kern, D; Ensinger, A; Hammer, C; Neufeld, C; Lecon, C; Nagl, A; Bozem, K; Harrison, DK; Wood, BM</t>
  </si>
  <si>
    <t>Rikap, C</t>
  </si>
  <si>
    <t>Khan, FH; Fazal, M</t>
  </si>
  <si>
    <t>Xu, GQ; Dong, C; Meng, L</t>
  </si>
  <si>
    <t>Zhu, Y</t>
  </si>
  <si>
    <t>Siemon, D; Strohmann, T; Michalke, S</t>
  </si>
  <si>
    <t>Padmanabhan, S; Tran, TQB; Dominiczak, AF</t>
  </si>
  <si>
    <t>Kumar, P; Sharma, SK; Dutot, V</t>
  </si>
  <si>
    <t>Ma, JH</t>
  </si>
  <si>
    <t>Potnurwar, AV; Bongirwar, VK; Pathan, SS; Kothoke, PM; Dongre, S; Pande, SP</t>
  </si>
  <si>
    <t>Hunter, B; Hindocha, S; Lee, RW</t>
  </si>
  <si>
    <t>Mannuru, NR; Shahriar, S; Teel, ZA; Wang, T; Lund, BD; Tijani, S; Pohboon, CO; Agbaji, D; Alhassan, J; Galley, J; Kousari, R; Ogbadu-Oladapo, L; Saurav, SK; Srivastava, A; Tummuru, SP; Uppala, S; Vaidya, P</t>
  </si>
  <si>
    <t>Yoon, S; Lee, M; Lee, J; Lee, SH; Na, J</t>
  </si>
  <si>
    <t>Lozano, IA; Molina, JM; Gijón, C</t>
  </si>
  <si>
    <t>Kumar, N; Kharkwal, N; Kohli, R; Choudhary, S</t>
  </si>
  <si>
    <t>Sacks, R; Girolami, M; Brilakis, I</t>
  </si>
  <si>
    <t>Mohamad, TA; Bastone, A; Bernhard, F; Schiavone, F</t>
  </si>
  <si>
    <t>Belibou, A; Iftene, L</t>
  </si>
  <si>
    <t>Butul, B; Sharab, L</t>
  </si>
  <si>
    <t>Xiong, ZB; Ma, ZK; Li, YW; Wang, L; Gao, Y; Du, SF; Ding, D</t>
  </si>
  <si>
    <t>Zhang, A; Wu, ZQ; Wu, ER; Wu, MT; Snyder, MP; Zou, JM; Wu, JC</t>
  </si>
  <si>
    <t>Fernández-Miranda, M; Román-Acosta, D; Jurado-Rosas, AA; Limón-Dominguez, D; Torres-Fernández, C</t>
  </si>
  <si>
    <t>Parra-Domínguez, J; Manzano, S; De la Prieta, F; Prieto, J</t>
  </si>
  <si>
    <t>Pelau, C; Ene, I</t>
  </si>
  <si>
    <t>Suman, S</t>
  </si>
  <si>
    <t>Arias, V; Salazar, J; Garicano, C; Contreras, J; Chacón, G; Chacín-González, M; Añez, R; Rojas, J; Bermúdez-Pirela, V</t>
  </si>
  <si>
    <t>Han, J; Shao, L</t>
  </si>
  <si>
    <t>de Abreu, JC</t>
  </si>
  <si>
    <t>Song, T; Pang, C; Hou, BY; Xu, GX; Xue, JY; Sun, HD; Meng, F</t>
  </si>
  <si>
    <t>Nastasa, A; Matei, MMM; Mocanu, C</t>
  </si>
  <si>
    <t>Raj, M; Seamans, R</t>
  </si>
  <si>
    <t>Sherif, NA; Chew, EY; Chiang, MCF; Hribar, M; Gao, J; Goetz, KE</t>
  </si>
  <si>
    <t>Mateescu, C; Tudor, E; Dima, AD; Chirita, I; Tanasiev, V; Prisecaru, T</t>
  </si>
  <si>
    <t>Alzahrani, A</t>
  </si>
  <si>
    <t>Mytrofanova, H; Yevtushenko, O; Hlukhyy, A; Lugovyy, M</t>
  </si>
  <si>
    <t>Veckalov, B; van Stekelenburg, A; van Harreveld, F; Rutjens, BT</t>
  </si>
  <si>
    <t>Murphy, S; Jones, K; Laughner, T; Bariya, M; von Meier, A</t>
  </si>
  <si>
    <t>Virgilio, GPM; Hoyos, FS; Ratzemberg, CBB</t>
  </si>
  <si>
    <t>Brooks, C; Gherhes, C; Vorley, T</t>
  </si>
  <si>
    <t>Jin, XF; Liu, CH; Xu, TL; Su, L; Zhang, XJ</t>
  </si>
  <si>
    <t>Qian, Y; Liu, J; Shi, LF; Forrest, JYL; Yang, ZD</t>
  </si>
  <si>
    <t>Tiwari, AK; Saxena, D</t>
  </si>
  <si>
    <t>Dal Mas, F; Piccolo, D; Cobianchi, L; Edvinsson, L; Presch, G; Massaro, M; Skrap, M; Vajana, AFD; D'auria, SDS; Bagnoli, C</t>
  </si>
  <si>
    <t>Chu, WT; Reza, SMS; Anibal, JT; Landa, A; Crozier, I; Bagci, U; Wood, BJ; Solomon, J</t>
  </si>
  <si>
    <t>Shao, Z; Yuan, S; Wang, YL</t>
  </si>
  <si>
    <t>Bécue, A; Gama, J; Brito, PQ</t>
  </si>
  <si>
    <t>Martínez, GD; Zamorano, CRMA</t>
  </si>
  <si>
    <t>de Moura,PJ Jr; dos Santos,CD Jr; Porto-Bellini, CG; Dias,JJL Jr</t>
  </si>
  <si>
    <t>Viscusi, G; Rusu, A; Florin, MV</t>
  </si>
  <si>
    <t>Wang, WJ; Liu, ZH</t>
  </si>
  <si>
    <t>Parteka, A; Kordalska, A</t>
  </si>
  <si>
    <t>Goralski, MA; Tan, TK</t>
  </si>
  <si>
    <t>Rysbayeva, Z; Sobchenko, D; Rudenko, M; Viesova, O; Kaminskyy, V</t>
  </si>
  <si>
    <t>Van Royen, FS; Asselbergs, FW; Alfonso, F; Vardas, P; Van Smeden, M</t>
  </si>
  <si>
    <t>Shafi, S; Parwani, AV</t>
  </si>
  <si>
    <t>Woolley, JL</t>
  </si>
  <si>
    <t>Meining, A; Hann, A; Fuchs, KH</t>
  </si>
  <si>
    <t>Zhu, BY; Wu, RL; Yu, X</t>
  </si>
  <si>
    <t>Wang, SR; Xiao, YM; Liang, Z</t>
  </si>
  <si>
    <t>Monte-Serrat, DM; Cattani, C</t>
  </si>
  <si>
    <t>Tariq, MU; Poulin, M; Abonamah, AA</t>
  </si>
  <si>
    <t>Kothandan, S; Radhakrishnan, A; Kuppusamy, G</t>
  </si>
  <si>
    <t>González-Pérez, Y; Delgado, AM; Sesmero, JMM</t>
  </si>
  <si>
    <t>Varzaru, AA</t>
  </si>
  <si>
    <t>Duduka, J; Reis, A; Pereira, R; Pires, E; Sousa, J; Pinto, T</t>
  </si>
  <si>
    <t>Griva, A; Dennehy, D; Pappas, I; Mäntymäki, M; Pouloudi, N; Dwivedi, YK; Schmarzo, B</t>
  </si>
  <si>
    <t>Chen, SQ; Zhang, SYF; Zeng, QH; Ao, JX; Chen, XH; Zhang, S</t>
  </si>
  <si>
    <t>Diyer, O; Achtaich, N; Najib, K</t>
  </si>
  <si>
    <t>Jiang, SH; Chen, Z</t>
  </si>
  <si>
    <t>Wang, MG</t>
  </si>
  <si>
    <t>Eltawil, FA; Atalla, M; Boulos, E; Amirabadi, A; Tyrrell, PN</t>
  </si>
  <si>
    <t>Nandipati, M; Fatoki, O; Desai, S</t>
  </si>
  <si>
    <t>Tiutiu, M; Dabija, DC</t>
  </si>
  <si>
    <t>Dicuonzo, G; Donofrio, F; Fusco, A; Shini, M</t>
  </si>
  <si>
    <t>Fuchs, J; Rabaux-Eygasier, L; Guerin, F</t>
  </si>
  <si>
    <t>Parra, NDM</t>
  </si>
  <si>
    <t>Santos, OC</t>
  </si>
  <si>
    <t>Kanbach, DK; Heiduk, L; Blueher, G; Schreiter, M; Lahmann, A</t>
  </si>
  <si>
    <t>Dahlin, E</t>
  </si>
  <si>
    <t>Luo, QF; Feng, PC</t>
  </si>
  <si>
    <t>Bin, Y; Mandal, D</t>
  </si>
  <si>
    <t>Qiu, YH; Yang, X; Li, ZZ; Zhang, CY; Chen, SX</t>
  </si>
  <si>
    <t>Jarek, K; Mazurek, G</t>
  </si>
  <si>
    <t>Dasoriya, R; Rajpopat, J; Jamar, R; Maurya, M</t>
  </si>
  <si>
    <t>Yang, DH</t>
  </si>
  <si>
    <t>Singh, N; Chouhan, SS</t>
  </si>
  <si>
    <t>Jastroch, N</t>
  </si>
  <si>
    <t>Zhou, WC; Yang, T</t>
  </si>
  <si>
    <t>Rauf, A; Alanazi, MN</t>
  </si>
  <si>
    <t>Rojas, MP; Chiappe, A</t>
  </si>
  <si>
    <t>Li, J; Tan, X; Hu, YH</t>
  </si>
  <si>
    <t>Wang, Q; Zhang, FY; Li, RR</t>
  </si>
  <si>
    <t>Deshpande, R</t>
  </si>
  <si>
    <t>Wen, L; Xu, SS; Jiao, LL; Cui, JN</t>
  </si>
  <si>
    <t>Lundvall, BÅ; Rikap, C</t>
  </si>
  <si>
    <t>Zhang, JR; Cui, C; Zheng, C; Taylor, G</t>
  </si>
  <si>
    <t>Liang, WY</t>
  </si>
  <si>
    <t>Hendriksen, C</t>
  </si>
  <si>
    <t>Ahmed, I; Jeon, G; Piccialli, F</t>
  </si>
  <si>
    <t>Shang, YP; Zhou, SL; Zhuang, DL; Zywiolek, J; Dincer, H</t>
  </si>
  <si>
    <t>Lyu, WJ; Liu, J</t>
  </si>
  <si>
    <t>Su, BL</t>
  </si>
  <si>
    <t>Wani, AK; Rahayu, F; Ben Amor, I; Quadir, M; Murianingrum, M; Parnidi, P; Ayub, A; Supriyadi, S; Sakiroh, S; Saefudin, S; Kumar, A; Latifah, E</t>
  </si>
  <si>
    <t>Dong, L; Gangyi, D; Dapeng, Y; Kexiang, H</t>
  </si>
  <si>
    <t>Zhao, WD; Wu, HF; Wang, AH</t>
  </si>
  <si>
    <t>Henman, P</t>
  </si>
  <si>
    <t>Zou, WY; Xiong, YJ</t>
  </si>
  <si>
    <t>Shi, FF; Zhou, F; Liu, H; Chen, LM; Ning, HS</t>
  </si>
  <si>
    <t>Kopka, A; Fornahl, D</t>
  </si>
  <si>
    <t>Liu, N; Shapira, P; Yue, XX</t>
  </si>
  <si>
    <t>Tagde, P; Tagde, S; Bhattacharya, T; Tagde, P; Chopra, H; Akter, R; Kaushik, D; Rahman, MH</t>
  </si>
  <si>
    <t>Cavasotto, CN; Di Filippo, JI</t>
  </si>
  <si>
    <t>Luan, HT; Chen, X; Zhang, QM; Yu, HY; Gu, M</t>
  </si>
  <si>
    <t>Roberts, APJ; Parnell, CJ; Patel, M</t>
  </si>
  <si>
    <t>Gao, XY; Feng, H</t>
  </si>
  <si>
    <t>Huang, H; Kim, KC; Young, MM; Bullock, JB</t>
  </si>
  <si>
    <t>Hirsch-Kreinsen, H</t>
  </si>
  <si>
    <t>Wang, W; Liu, H; Lin, WQ; Chen, Y; Yang, JA</t>
  </si>
  <si>
    <t>Murahwi, T; Mashinini, N</t>
  </si>
  <si>
    <t>Pagani, M; Wind, Y</t>
  </si>
  <si>
    <t>Bennagi, A; Alhousrya, O; Cotfas, DT; Cotfas, PA</t>
  </si>
  <si>
    <t>Yang, X; Li, HW; Ni, LK; Li, T</t>
  </si>
  <si>
    <t>Boyle, AJ; Gaudet, VC; Black, SE; Vasdev, N; Rosa-Neto, P; Zukotynski, KA</t>
  </si>
  <si>
    <t>Bravo, J; Wali, AR; Hirshman, BR; Gopesh, T; Steinberg, JA; Yan, B; Pannell, JS; Norbash, A; Friend, J; Khalessi, AA; Santiago-Dieppa, D</t>
  </si>
  <si>
    <t>Jin, XF; Cai, A; Xu, TL; Zhang, XJ</t>
  </si>
  <si>
    <t>Wu, SX</t>
  </si>
  <si>
    <t>Sanders, CE; Mayfield-Smith, KA; Lamm, AJ</t>
  </si>
  <si>
    <t>Yun, JJ; Lee, D; Ahn, H; Park, K; Yigitcanlar, T</t>
  </si>
  <si>
    <t>Yin, KD; Cai, FF; Huang, C</t>
  </si>
  <si>
    <t>Lu, B</t>
  </si>
  <si>
    <t>Nabwire, S; Suh, HK; Kim, MS; Baek, I; Cho, BK</t>
  </si>
  <si>
    <t>Cui, XL; Xu, B; Razzaq, A</t>
  </si>
  <si>
    <t>Hua, T; Li, LX</t>
  </si>
  <si>
    <t>Du, J; Hao, JJ</t>
  </si>
  <si>
    <t>Warin, T; Le Duc, R; Sanger, W</t>
  </si>
  <si>
    <t>Huang, BW; Huang, HR; Zhang, ST; Zhang, DY; Shi, QY; Liu, JZ; Guo, JC</t>
  </si>
  <si>
    <t>Zhang, FF; Liu, Q</t>
  </si>
  <si>
    <t>Friedrich, G; Gebser, M; Teppan, EC</t>
  </si>
  <si>
    <t>Lane, SH; Haley, T; Brackney, DE</t>
  </si>
  <si>
    <t>Lin, XW; Liu, HL; Sun, QB; Li, XH; Qian, HH; Sun, ZL; Lam, TL</t>
  </si>
  <si>
    <t>Li, XR</t>
  </si>
  <si>
    <t>Elias, P; Jain, SS; Poterucha, T; Randazzo, M; Jimenez, FL; Khera, R; Perez, M; Ouyang, DV; Pirruccello, J; Salerno, M; Einstein, AJ; Avram, R; Tison, GH; Nadkarni, G; Natarajan, V; Pierson, E; Beecy, A; Kumaraiah, D; Haggerty, C; Silva, JNA; Maddox, TM</t>
  </si>
  <si>
    <t>Hamet, P; Tremblay, J</t>
  </si>
  <si>
    <t>Santomartino, SM; Siegel, E; Yi, PH</t>
  </si>
  <si>
    <t>Ratten, V; Jones, P</t>
  </si>
  <si>
    <t>Nestian, AS; Tita, S; Guta, AL</t>
  </si>
  <si>
    <t>Martincevic, I; Sesar, V; Zunac, AG</t>
  </si>
  <si>
    <t>Hua, QL; Cui, X; Ji, KY; Wang, BJ; Hu, WG</t>
  </si>
  <si>
    <t>Tokarev, BE; Beregovskaya, TA; Tokarev, RP</t>
  </si>
  <si>
    <t>Mohan, KR; Fenn, SM</t>
  </si>
  <si>
    <t>Fan, H</t>
  </si>
  <si>
    <t>Zhang, GD; Liu, J; Pan, XT; Abed, AM; Le, BN; Ali, HE; Ge, YS</t>
  </si>
  <si>
    <t>Zhang, HZ; Huang, CF; Wang, DY; Li, K; Han, X; Chen, X; Li, Z; Kabir, K</t>
  </si>
  <si>
    <t>Sharma, S; Gahlawat, VK; Rahul, K; Mor, RS; Malik, M</t>
  </si>
  <si>
    <t>Verganti, R; Vendraminelli, L; Iansiti, M</t>
  </si>
  <si>
    <t>Ozkaya, G; Demirhan, A</t>
  </si>
  <si>
    <t>Mei, G</t>
  </si>
  <si>
    <t>Uddin, M; Chowdhury, A; Kabir, MA</t>
  </si>
  <si>
    <t>Puranik, CP; Pickett-Nairne, K; de Peralta, T; Chin, K</t>
  </si>
  <si>
    <t>Jin, Z; Zhang, Y; Wu, F; Zhu, WW; Pan, YH</t>
  </si>
  <si>
    <t>Claverini, C</t>
  </si>
  <si>
    <t>Bohusik, M; Stenchlak, V; Cisar, M; Bulej, V; Kuric, I; Dodok, T; Bencel, A</t>
  </si>
  <si>
    <t>Bianchini, S; Müller, M; Pelletier, P</t>
  </si>
  <si>
    <t>Dellepiane, P; Coicaud, S</t>
  </si>
  <si>
    <t>Oliveira, AM</t>
  </si>
  <si>
    <t>Zhang, B; Ming, CX</t>
  </si>
  <si>
    <t>Priyanka, EB; Thangavel, S; Sagayam, KM; Elngar, AA</t>
  </si>
  <si>
    <t>Matas, CR</t>
  </si>
  <si>
    <t>Zhu, H; Vigren, O; Söderberg, IL</t>
  </si>
  <si>
    <t>Li, MF</t>
  </si>
  <si>
    <t>Krarup, T; Horst, M</t>
  </si>
  <si>
    <t>Lukac, D; Milic, M; Nikolic, J</t>
  </si>
  <si>
    <t>Fron, A; Semianiuk, A; Lazuk, U; Ptaszkowski, K; Siennicka, A; Leminski, A; Krajewski, W; Szydelko, T; Malkiewicz, B</t>
  </si>
  <si>
    <t>Shen, VRL; Yang, CY</t>
  </si>
  <si>
    <t>Valle, VCLL; Gallo, WI</t>
  </si>
  <si>
    <t>Madhavan, R; Kerr, JA; Corcos, AR; Isaacoff, BP</t>
  </si>
  <si>
    <t>Jekov, B; Petkova, P; Parusheva, Y; Shoikova, E</t>
  </si>
  <si>
    <t>Bazavan, A; Huidumac-Petrescu, CE</t>
  </si>
  <si>
    <t>Tekic, Z; Füller, J</t>
  </si>
  <si>
    <t>Yao, GH</t>
  </si>
  <si>
    <t>Williams, K; Berman, G; Michalska, S</t>
  </si>
  <si>
    <t>Kumar, V; Kumar, S; Chatterjee, S; Mariani, M</t>
  </si>
  <si>
    <t>Rivera-Hernáez, O; Lopez-Lopez, D; Zaldo-Santamaria, JM</t>
  </si>
  <si>
    <t>Fieiras-Ceide, C; Vaz-Alvarez, M; Túñez-López, M</t>
  </si>
  <si>
    <t>García, RMC; Román, JV; Pardo, A</t>
  </si>
  <si>
    <t>Shalini; Tewari, A</t>
  </si>
  <si>
    <t>Luo, CS; Zhou, LY; Wei, QF</t>
  </si>
  <si>
    <t>Nayak, R; Jain, LC</t>
  </si>
  <si>
    <t>Xiong, Y; Xia, SM; Wang, X</t>
  </si>
  <si>
    <t>Verma, A; Kumar, S</t>
  </si>
  <si>
    <t>Gikay, AA</t>
  </si>
  <si>
    <t>Asselbergs, FW; Fraser, AG</t>
  </si>
  <si>
    <t>Wan, WY; Tsimplis, M; Siau, KL; Yue, WT; Nah, FFH; Yu, GM</t>
  </si>
  <si>
    <t>Nahar, S</t>
  </si>
  <si>
    <t>Al Fadeel, MA; Khalifah, NA; Alshammari, HS; Smaisem, FS; Al Qahtani, HA; Al Otaibi, AK; Al Shehri, RM; Qari, FA; Seedahmed, RM; Abutaima, HM; Al Ameer, RA</t>
  </si>
  <si>
    <t>Alderucci, D; Sicker, D</t>
  </si>
  <si>
    <t>Miao, ZY</t>
  </si>
  <si>
    <t>Gopalakrishnan, K; Adhikari, A; Pallipamu, N; Singh, M; Nusrat, T; Gaddam, S; Samaddar, P; Rajagopal, A; Cherukuri, ASS; Yadav, A; Manga, SS; Damani, DN; Shivaram, S; Dey, S; Roy, S; Mitra, D; Arunachalam, SP</t>
  </si>
  <si>
    <t>Li, MY; Bitterly, TB</t>
  </si>
  <si>
    <t>González-Rodríguez, VE; Izquierdo-Bueno, I; Cantoral, JM; Carbú, M; Garrido, C</t>
  </si>
  <si>
    <t>Deng, YM</t>
  </si>
  <si>
    <t>De Andrade, IM; Tumelero, C</t>
  </si>
  <si>
    <t>Abrardi, L; Cambini, C; Rondi, L</t>
  </si>
  <si>
    <t>Mira, K; Bugiotti, F; Morosuk, T</t>
  </si>
  <si>
    <t>Gavrilova, TA; Kokoulina, L</t>
  </si>
  <si>
    <t>Al-khatib, AW; AL-Shboul, MA; Khattab, M</t>
  </si>
  <si>
    <t>Yu, CY; Qin, FB; Watanabe, A; Yao, WQ; Li, Y; Qin, ZC; Liu, YM; Wang, HB; Qigao, JZ; Hsiang, AY; Ma, C; Rayfield, E; Benton, MJ; Xu, X</t>
  </si>
  <si>
    <t>Zhang, D; Pee, LG; Pan, SL; Liu, WY</t>
  </si>
  <si>
    <t>Schuman, JS; Cadena, MDR; McGee, R; Al-Aswad, LA; Medeiros, FA</t>
  </si>
  <si>
    <t>Benbya, H; Strich, F; Tamm, T</t>
  </si>
  <si>
    <t>Barberis, E; Khoso, S; Sica, A; Falasca, M; Gennari, A; Dondero, F; Afantitis, A; Manfredi, M</t>
  </si>
  <si>
    <t>Tasgit, YE; Baykal, Y; Aydin, UC; Yakupoglu, A; Coskuner, M</t>
  </si>
  <si>
    <t>Chaddad, A; Lu, QZ; Li, JL; Katib, Y; Kateb, R; Tanougast, C; Bouridane, A; Abdulkadir, A</t>
  </si>
  <si>
    <t>Esedulaev, R; Levina, A; Poljanskihh, A</t>
  </si>
  <si>
    <t>Shi, GF; Ma, ZY; Feng, J; Zhu, FJ; Bai, X; Gui, BX</t>
  </si>
  <si>
    <t>Wimpfheimer, O; Kimmel, Y</t>
  </si>
  <si>
    <t>Zhang, S</t>
  </si>
  <si>
    <t>Chaibi, A; Zaiem, I</t>
  </si>
  <si>
    <t>Wang, DL; Cao, X</t>
  </si>
  <si>
    <t>Chung, JM; Durie, CL; Lee, J</t>
  </si>
  <si>
    <t>Sestino, A; De Mauro, A</t>
  </si>
  <si>
    <t>Gunasekeran, DV; Ting, DSW; Tan, GSW; Wong, TY</t>
  </si>
  <si>
    <t>Asfahani, AM</t>
  </si>
  <si>
    <t>Lin, CQ; Xiao, SP; Tang, PJ</t>
  </si>
  <si>
    <t>Molopa, ST</t>
  </si>
  <si>
    <t>Forero-Corba, W; Bennasar, FN</t>
  </si>
  <si>
    <t>Bughin, J</t>
  </si>
  <si>
    <t>Valter, P; Lindgren, P; Prasad, R</t>
  </si>
  <si>
    <t>Chu, DV; Liteplo, A; Duggan, N; Hutchinson, AB; Shokoohi, H</t>
  </si>
  <si>
    <t>Spanjol, J; Noble, CH; Baer, M; Bogers, MLAM; Bohlmann, J; Bouncken, RB; Bstieler, L; De Luca, LM; Garcia, R; Gemser, G; Grewal, D; Hoegl, M; Kuester, S; Kumar, M; Lee, RBY; Mahr, D; Nakata, C; Ordanini, A; Rindfleisch, A; Seidel, VP; Sorescu, A; Verganti, R; Wetzels, M</t>
  </si>
  <si>
    <t>Khatri, S; Pandey, DK; Penkar, D; Ramani, J</t>
  </si>
  <si>
    <t>Huang, Y; Yang, XQ</t>
  </si>
  <si>
    <t>Annus, N</t>
  </si>
  <si>
    <t>Lv, M; Li, ZM; Guo, C</t>
  </si>
  <si>
    <t>Holzinger, A; Kargl, M; Kipperer, B; Regitnig, P; Plass, M; Muller, H</t>
  </si>
  <si>
    <t>Johnson, J</t>
  </si>
  <si>
    <t>Gokcekuyu, Y; Ekinci, F; Guzel, MS; Acici, K; Aydin, S; Asuroglu, T</t>
  </si>
  <si>
    <t>Faridi, H; Goodwin, R; Lougee, R; Martin, J</t>
  </si>
  <si>
    <t>Chakrobartty, S; El-Gayar, O</t>
  </si>
  <si>
    <t>Schmitz, B</t>
  </si>
  <si>
    <t>Liao, ZM</t>
  </si>
  <si>
    <t>Théard-Jallu, C</t>
  </si>
  <si>
    <t>Stavropoulos, P; Papacharalampopoulos, A; Christopoulos, D</t>
  </si>
  <si>
    <t>Borkowski, PM</t>
  </si>
  <si>
    <t>Manaouil, C; Chamot, S; Petit, P</t>
  </si>
  <si>
    <t>Buck, C; Ifland, S; Stähle, P; Thorwarth, H</t>
  </si>
  <si>
    <t>Abrams, SS</t>
  </si>
  <si>
    <t>Nzobonimpa, S; Savard, JF</t>
  </si>
  <si>
    <t>Molina-Barrón, GA; Aguirre-Acosta, AC; Alvarado-Ramírez, RE</t>
  </si>
  <si>
    <t>Sumari, ADW; Ahmad, AS</t>
  </si>
  <si>
    <t>Echeverría, J; Tabarés, R</t>
  </si>
  <si>
    <t>Yang, CH</t>
  </si>
  <si>
    <t>Shan, CY; Wang, J; Zhu, YM</t>
  </si>
  <si>
    <t>Iqbal, Z; Sadaf, S</t>
  </si>
  <si>
    <t>Pavaloaia, VD; Necula, SC</t>
  </si>
  <si>
    <t>Gao, Y</t>
  </si>
  <si>
    <t>Chen, L; Chen, ZH; Zhang, YB; Liu, YF; Osman, AI; Farghali, M; Hua, JM; Al-Fatesh, A; Ihara, I; Rooney, DW; Yap, PS</t>
  </si>
  <si>
    <t>Ren, Q; Du, J</t>
  </si>
  <si>
    <t>Khan, MJ; Karmakar, A</t>
  </si>
  <si>
    <t>Yu, SK</t>
  </si>
  <si>
    <t>Wang, ZQ</t>
  </si>
  <si>
    <t>Bazán-Gil, V</t>
  </si>
  <si>
    <t>Abadir, AP; Ali, MF; Karnes, W; Samarasena, JB</t>
  </si>
  <si>
    <t>Bridge, P; Bridge, R</t>
  </si>
  <si>
    <t>Chen, MY; Wang, ST; Wang, XW</t>
  </si>
  <si>
    <t>Liu, J; Qian, Y; Yang, YJ; Yang, ZD</t>
  </si>
  <si>
    <t>Chen, ZC; Zhao, JC; Wang, DL</t>
  </si>
  <si>
    <t>Anakpo, G; Kollamparambil, U</t>
  </si>
  <si>
    <t>Qin, HY; Bai, YL; Song, W; Yu, QH</t>
  </si>
  <si>
    <t>Martins, TGD; Schor, P; Mendes, LGA; Fowler, S; Silva, R</t>
  </si>
  <si>
    <t>Reed, C</t>
  </si>
  <si>
    <t>Lepage-Richer, T; McKelvey, F</t>
  </si>
  <si>
    <t>Tanev, S; Sandstrom, G</t>
  </si>
  <si>
    <t>Anton, E; Oesterreich, TD; Schuir, J; Protz, L; Teuteberg, F</t>
  </si>
  <si>
    <t>Kottler, N</t>
  </si>
  <si>
    <t>Ferreira, KR; de Queiroz, GR</t>
  </si>
  <si>
    <t>Yin, S; Gao, ZY; Mahmood, T</t>
  </si>
  <si>
    <t>Petrova, M</t>
  </si>
  <si>
    <t>Zeng, XC; Li, SC; Yousaf, Z</t>
  </si>
  <si>
    <t>Ferrante, T; Romagnoli, F</t>
  </si>
  <si>
    <t>Mihet, R; Philippon, T</t>
  </si>
  <si>
    <t>Velarde, G</t>
  </si>
  <si>
    <t>Sanchez-Graells, A</t>
  </si>
  <si>
    <t>Sun, ZH; Sandoval, L; Crystal-Ornelas, R; Mousavi, SM; Wang, JB; Lin, C; Cristea, N; Tong, D; Carande, WH; Ma, XG; Rao, YH; Bednar, JA; Tan, A; Wang, JW; Purushotham, S; Sanja, JABKATHJWL; Gill, TE; Chastang, J; Howard, D; Holt, B; Gangodagamage, C; Zhao, PS; Rivas, P; Chester, Z; Orduz, J; John, A</t>
  </si>
  <si>
    <t>Andresz, S; Zéphir, A; Bez, J; Karst, M; Danieli, J</t>
  </si>
  <si>
    <t>Grass, JK; Melling, N; Hackert, T; Nickel, F</t>
  </si>
  <si>
    <t>Mittal, M; Manocha, S</t>
  </si>
  <si>
    <t>Choi, Y; Louta, M; Shao, YL; Zhang, J</t>
  </si>
  <si>
    <t>Lin, F</t>
  </si>
  <si>
    <t>Schmidt, A</t>
  </si>
  <si>
    <t>Bonaparte, Y</t>
  </si>
  <si>
    <t>Beregi, JP</t>
  </si>
  <si>
    <t>Stafie, G; Grosu, V</t>
  </si>
  <si>
    <t>Fernández-Aller, C; de Velasco, AF; Manjarrés, A; Pastor-Escuredo, D; Pickin, S; Criado, JS; Ausin, T</t>
  </si>
  <si>
    <t>Fang, BB; Yu, JC; Chen, ZH; Osman, AI; Farghali, M; Ihara, I; Hamza, EH; Rooney, DW; Yap, PS</t>
  </si>
  <si>
    <t>Winter, JS; Davidson, E</t>
  </si>
  <si>
    <t>Calvo-Rubio, LM; Ufarte-Ruiz, MJ</t>
  </si>
  <si>
    <t>Ghotbi, N; Ho, MT</t>
  </si>
  <si>
    <t>Fatima, S; Desouza, KC; Dawson, GS</t>
  </si>
  <si>
    <t>Tang, JW</t>
  </si>
  <si>
    <t>Gonçalves, BF; Patrício, MR; Comiche, A</t>
  </si>
  <si>
    <t>Bathula, A; Gupta, SK; Merugu, S; Saba, L; Khanna, NN; Laird, JR; Sanagala, SS; Singh, R; Garg, D; Fouda, MM; Suri, JS</t>
  </si>
  <si>
    <t>von Ende, E; Ryan, S; Crain, MA; Makary, MS</t>
  </si>
  <si>
    <t>Hanifi, M; Chibane, H; Houssin, R; Cavallucci, D</t>
  </si>
  <si>
    <t>Ruiz-Real, JL; Uribe-Toril, J; Torres, JA; De Pablo, J</t>
  </si>
  <si>
    <t>Badman, RP; Hills, TT; Akaishi, R</t>
  </si>
  <si>
    <t>Owczarczuk, M</t>
  </si>
  <si>
    <t>Lou, BW; Wu, L</t>
  </si>
  <si>
    <t>Coccia, M</t>
  </si>
  <si>
    <t>Kuteynikov, D; Izhaev, O; Lebedev, V; Zenin, S</t>
  </si>
  <si>
    <t>Khan, AN; Mehmood, K; Soomro, MA</t>
  </si>
  <si>
    <t>Amado-Salvatierra, HR; Morales-Chan, M; Hernandez-Rizzardini, R; Rosales, M</t>
  </si>
  <si>
    <t>Chen, DX; Xu, HL; Zhou, GY</t>
  </si>
  <si>
    <t>Laur, O; Wang, B</t>
  </si>
  <si>
    <t>Yang, SM; Wang, JD; Dong, KY; Dong, XC; Wang, K; Fu, XW</t>
  </si>
  <si>
    <t>Aldoseri, A; Al-Khalifa, KN; Hamouda, AM</t>
  </si>
  <si>
    <t>Blagodarny, EV; Vedyakhin, AA; Raygorodsky, AM</t>
  </si>
  <si>
    <t>Nichyshyna, V; Bordiuk, O; Slaboshevska, T; Heseleva, K; Tkachenko, L</t>
  </si>
  <si>
    <t>Meinikheim, M; Messmann, H; Ebigbo, A</t>
  </si>
  <si>
    <t>Pepic, I; Feldt, R; Ljungström, L; Torkar, R; Dalevi, D; Söderholm, HM; Andersson, LM; Axelson-Fisk, M; Bohm, K; Sjöqvist, BA; Candefjord, S</t>
  </si>
  <si>
    <t>Dorton, SL; Stanley, JC</t>
  </si>
  <si>
    <t>Hassan, AM; Rajesh, A; Asaad, M; Jonas, NA; Coert, JH; Mehrara, BJ; Butler, CE</t>
  </si>
  <si>
    <t>Sullivan, Y; Wamba, SF</t>
  </si>
  <si>
    <t>Nikitaeva, AY; Salem, ABM</t>
  </si>
  <si>
    <t>Scherrer, A; Helmling, M; Singer, C; Riedel, S; Küfer, KH</t>
  </si>
  <si>
    <t>Mei, YT</t>
  </si>
  <si>
    <t>Shastry, KA; Sanjay, HA</t>
  </si>
  <si>
    <t>Kubasch, AS; Grieb, N; Oeser, A; Haferlach, C; Platzbecker, U</t>
  </si>
  <si>
    <t>Cugurullo, F</t>
  </si>
  <si>
    <t>Koyluoglu, AS; Acar, OE</t>
  </si>
  <si>
    <t>Vannuccini, S; Prytkova, E</t>
  </si>
  <si>
    <t>Salas-Pilco, SZ; Yang, YQ</t>
  </si>
  <si>
    <t>Wu, N; Song, FM; Zhang, WX; Li, XD</t>
  </si>
  <si>
    <t>AL Qahtani, EH; Alsmairat, MAK</t>
  </si>
  <si>
    <t>Jing, X; Zhu, RX; Lin, JQ; Yu, BJ; Lu, MM</t>
  </si>
  <si>
    <t>Liang, YL; Lee, SH; Workman, JE</t>
  </si>
  <si>
    <t>Iaia, L; Christofi, M; Vrontis, D</t>
  </si>
  <si>
    <t>Wang, JD; Wang, K; Dong, KY; Zhang, SQ</t>
  </si>
  <si>
    <t>Zhao, CY; Dong, KY; Wang, K; Nepal, R</t>
  </si>
  <si>
    <t>De Masellis, R; Di Francescomarino, C; Koehler, J; Maggi, FM; Montali, M; Senderovich, A; Srivastava, B; Stuckenschmidt, H</t>
  </si>
  <si>
    <t>Kim, MJ; Hall, CM; Kwon, O; Hwang, K; Kim, JS</t>
  </si>
  <si>
    <t>Boiko, A; Shevtsova, N; Yashanov, S; Tymoshchuk, O; Parzhnytskyi, V</t>
  </si>
  <si>
    <t>Zhao, JC; Fariñas, BG</t>
  </si>
  <si>
    <t>Ahmad, OF; Stoyanov, D; Lovat, LB</t>
  </si>
  <si>
    <t>Liu, Z</t>
  </si>
  <si>
    <t>Marín-García, A; Gil-Saura, I; Ruiz-Molina, ME; Berenguer-Contrí, G</t>
  </si>
  <si>
    <t>Hernández, FS; Prats, GM</t>
  </si>
  <si>
    <t>Higgins, D; Madai, VI</t>
  </si>
  <si>
    <t>Xu, C; Wu, L</t>
  </si>
  <si>
    <t>Chen, Y; Albert, LJ; Jensen, S</t>
  </si>
  <si>
    <t>Hu, JX</t>
  </si>
  <si>
    <t>Sukums, F; Mzurikwao, D; Sabas, D; Chaula, R; Mbuke, J; Kabika, T; Kaswija, J; Ngowi, B; Noll, J; Winkler, AS; Andersson, SW</t>
  </si>
  <si>
    <t>Hernández, INR; Mateus, JC; Rivera-Rogel, D; Melendez, LRA</t>
  </si>
  <si>
    <t>Souza, S; Bhethanabotla, RM; Mohan, S</t>
  </si>
  <si>
    <t>Gryshova, I; Balian, A; Antonik, I; Miniailo, V; Nehodenko, V; Nyzhnychenko, Y</t>
  </si>
  <si>
    <t>Wing, K; Woodward, B</t>
  </si>
  <si>
    <t>Fernández-Llorca, D; Gómez, E</t>
  </si>
  <si>
    <t>Baciu, MAA; Viziteu, S; Brezuleanu, S</t>
  </si>
  <si>
    <t>Yao, GH; Yao, M</t>
  </si>
  <si>
    <t>Costaguta, R; Salazar, NI</t>
  </si>
  <si>
    <t>Koreniuk, O; Mykhailovskyi, V; Melnychenko, N; Oliukha, V; Eremeeva, N</t>
  </si>
  <si>
    <t>Dirican, C</t>
  </si>
  <si>
    <t>Bishnoi, L; Singh, SN</t>
  </si>
  <si>
    <t>Dwivedi, YK; Wang, YC</t>
  </si>
  <si>
    <t>Slaidins, I; Timrote, I; Zagorskis, V; Cikovskis, L</t>
  </si>
  <si>
    <t>Panda, G; Upadhyay, AK; Khandelwal, K</t>
  </si>
  <si>
    <t>Samuel, G; Chubb, J; Derrick, G</t>
  </si>
  <si>
    <t>Bhagat, SV; Kanyal, D</t>
  </si>
  <si>
    <t>Karner, M; Hillebrand, J; Klocker, M; Sámano-Robles, R</t>
  </si>
  <si>
    <t>Vrba, Z; Strachotová, D; Kutnohorská, O</t>
  </si>
  <si>
    <t>Alhasan, M; Hasaneen, M</t>
  </si>
  <si>
    <t>Koroteev, D; Tekic, Z</t>
  </si>
  <si>
    <t>Hirani, R; Noruzi, K; Khuram, H; Hussaini, AS; Aifuwa, EI; Ely, KE; Lewis, JM; Gabr, AE; Smiley, A; Tiwari, RK; Etienne, M</t>
  </si>
  <si>
    <t>Martínez-Sellés, M; Marina-Breysse, M</t>
  </si>
  <si>
    <t>Katirai, A</t>
  </si>
  <si>
    <t>Khera, R; Oikonomou, EK; Nadkarni, GN; Morley, JR; Wiens, J; Butte, AJ; Topol, EJ</t>
  </si>
  <si>
    <t>Saw, SN; Ng, KH</t>
  </si>
  <si>
    <t>Francke, E; Alexander, B</t>
  </si>
  <si>
    <t>Ahmad, FO; Stassen, P; Webster, JG</t>
  </si>
  <si>
    <t>Haefner, N; Parida, V; Gassmann, O; Wincent, J</t>
  </si>
  <si>
    <t>Lin, SY; Mahoney, MR; Sinsky, CA</t>
  </si>
  <si>
    <t>Ludwig, M; Ludwig, B; Mikula, A; Biernat, S; Rudnicki, J; Kaliszewski, K</t>
  </si>
  <si>
    <t>Saleeb, N; Dafoulas, G</t>
  </si>
  <si>
    <t>Ladeira, WJ; Santini, FD; Rasul, T; Cheah, I; Elhajjar, S; Yasin, N; Akhtar, S</t>
  </si>
  <si>
    <t>Rajaram, K; Tinguely, PN</t>
  </si>
  <si>
    <t>Ergin, E; Karaarslan, D; Sahan, S; Bingöl, U</t>
  </si>
  <si>
    <t>Adel, HM; Khaled, M; Yehya, MA; Elsayed, R; Ali, RS; Ahmed, FE</t>
  </si>
  <si>
    <t>Cohn, J</t>
  </si>
  <si>
    <t>Ilic, L; Sijan, A; Predic, B; Viduka, D; Karabasevic, D</t>
  </si>
  <si>
    <t>Wang, YQ; Tan, PCA; Wu, YX; Luo, D; Li, Z</t>
  </si>
  <si>
    <t>Petrova, M; Atanasova, D</t>
  </si>
  <si>
    <t>Owens, E; Sheehan, B; Mullins, M; Cunneen, M; Ressel, J; Castignani, G</t>
  </si>
  <si>
    <t>Lidskog, R</t>
  </si>
  <si>
    <t>Silva, RAFE; Silva, AI; Sousa, MD; de Moraes, TMS</t>
  </si>
  <si>
    <t>Jiang, SF; Jiang, L</t>
  </si>
  <si>
    <t>Bhaskar, S; Bradley, S; Sakhamuri, S; Moguilner, S; Chattu, VK; Pandya, S; Schroeder, S; Ray, D; Banach, M</t>
  </si>
  <si>
    <t>Hopkins, JJ; Keane, PA; Balaskas, K</t>
  </si>
  <si>
    <t>Li, XY; Su, JM; Wang, H; Boczkaj, G; Mahlknecht, J; Singh, SV; Wang, CQ</t>
  </si>
  <si>
    <t>Bodea, CN; Paparic, M; Mogos, RI; Dascalu, MI</t>
  </si>
  <si>
    <t>Garvey, C; Maskal, C</t>
  </si>
  <si>
    <t>Yuan, KX</t>
  </si>
  <si>
    <t>Yang, X; Yu, X</t>
  </si>
  <si>
    <t>Broekhuizen, T; Dekker, H; de Faria, P; Firk, S; Nguyen, DK; Sofka, W</t>
  </si>
  <si>
    <t>Keiper, MC; Fried, G; Lupinek, J; Nordstrom, H</t>
  </si>
  <si>
    <t>Zhang, XY; Ming, XG; Liu, ZW; Yin, D; Chen, ZH; Chang, Y</t>
  </si>
  <si>
    <t>Chumbita, M; Cillóniz, C; Puerta-Alcalde, P; Moreno-García, E; Sanjuan, G; Garcia-Pouton, N; Soriano, A; Torres, A; Garcia-Vidal, C</t>
  </si>
  <si>
    <t>Kohli, A; Holzwanger, EA; Levy, AN</t>
  </si>
  <si>
    <t>Lin, XF; Chen, L; Chan, KK; Peng, SQ; Chen, XF; Xie, SQ; Liu, JC; Hu, QT</t>
  </si>
  <si>
    <t>Gómez-Diago, G</t>
  </si>
  <si>
    <t>Fernandes, ER; Graglia, MAV</t>
  </si>
  <si>
    <t>Nicoletti, B; Appolloni, A</t>
  </si>
  <si>
    <t>Lee, KS; Kim, ES</t>
  </si>
  <si>
    <t>Gandhi, D; Garg, T; Patel, L; Abou Elkassem, A; Bansal, V; Smith, A</t>
  </si>
  <si>
    <t>Chockalingam, A; Tyagi, V; Krishnan, RG; Khan, SS; Chandar, S; Beg, MF; Mahajan, V; Patel, P; Mullapudi, ST; Thakkar, N; Bhasin, AA; Tyagi, A; Ye, B; Mihailidis, A</t>
  </si>
  <si>
    <t>Zhang, HX; Meng, D; Cai, SQ; Guo, HY; Chen, PX; Zheng, ZX; Zhu, J; Zhao, WC; Wang, H; Zhao, S; Yu, J; He, YY</t>
  </si>
  <si>
    <t>Redij, R; Kaur, A; Muddaloor, P; Sethi, AK; Aedma, K; Rajagopal, A; Gopalakrishnan, K; Yadav, A; Damani, DN; Chedid, VG; Wang, XJ; Aakre, CA; Ryu, AJ; Arunachalam, SP</t>
  </si>
  <si>
    <t>Makridis, CA; Borkowski, AA; Alterovitz, G</t>
  </si>
  <si>
    <t>Maksimov, YV; Fricker, SA</t>
  </si>
  <si>
    <t>Scheltema, M</t>
  </si>
  <si>
    <t>Garbuio, M; Lin, N</t>
  </si>
  <si>
    <t>Cha, KJ; Lee, JB; Ozger, M; Lee, WH</t>
  </si>
  <si>
    <t>Liu, JY; Kong, XJ; Xia, F; Bai, XM; Wang, L; Qing, Q; Lee, I</t>
  </si>
  <si>
    <t>Munoko, I; Brown-Liburd, HL; Vasarhelyi, M</t>
  </si>
  <si>
    <t>Salih, A; Galazzo, IB; Gkontra, P; Lee, AM; Lekadir, K; Raisi-Estabragh, Z; Petersen, SE</t>
  </si>
  <si>
    <t>Szabo, L; Raisi-Estabragh, Z; Salih, A; McCracken, C; Pujadas, ER; Gkontra, P; Kiss, M; Maurovich-Horvath, P; Vago, H; Merkely, B; Lee, AM; Lekadir, K; Petersen, SE</t>
  </si>
  <si>
    <t>Hao, XM</t>
  </si>
  <si>
    <t>Alvarez-García, WY; Mendoza, L; Muñoz-Vilchez, Y; Nuñez-Melgar, DC; Quilcate, C</t>
  </si>
  <si>
    <t>Jiao, PC; Alavi, AH</t>
  </si>
  <si>
    <t>Fox, JD</t>
  </si>
  <si>
    <t>Li, JZ; Liu, ZX; Zhou, JH</t>
  </si>
  <si>
    <t>Yu, G; Tabatabaei, M; Mezei, J; Zhong, QH; Chen, SY; Li, ZM; Li, J; Shu, LQ; Shu, Q</t>
  </si>
  <si>
    <t>Ienina, I; Ovcharenko, O; Opushko, N; Chumak, M; Zahorodnia, T; Dorofieiev, O</t>
  </si>
  <si>
    <t>Cau, R; Flanders, A; Mannelli, L; Politi, C; Faa, G; Suri, JS; Saba, L</t>
  </si>
  <si>
    <t>Kang, YJ; Ma, L; Liu, LG</t>
  </si>
  <si>
    <t>Kim, ES; Lee, KS</t>
  </si>
  <si>
    <t>Erdélyi, OJ; Goldsmith, J</t>
  </si>
  <si>
    <t>Gallego-Gomez, C; De-Pablos-Heredero, C</t>
  </si>
  <si>
    <t>Kinder, T; Stenvall, J; Koskimies, E; Webb, H; Janenova, S</t>
  </si>
  <si>
    <t>Deng, LP; Zhong, WH; Zhao, L; He, XD; Lian, ZK; Jiang, SC; Chen, CYC</t>
  </si>
  <si>
    <t>Zeng, RR; Lin, Y; Li, XY; Wang, L; Yang, J; Zhao, DX; Su, ML</t>
  </si>
  <si>
    <t>Stadnicka, D; Sep, J; Amadio, R; Mazzei, D; Tyrovolas, M; Stylios, C; Carreras-Coch, A; Merino, JA; Zabinski, T; Navarro, J</t>
  </si>
  <si>
    <t>Kohli, A; Mahajan, V; Seals, K; Kohli, A; Jha, S</t>
  </si>
  <si>
    <t>Kochanny, SE; Pearson, AT</t>
  </si>
  <si>
    <t>Urom, C; Grey, B; Lindinger-Sternart, S; Lucey, S</t>
  </si>
  <si>
    <t>van Kolfschooten, H; van Oirschot, J</t>
  </si>
  <si>
    <t>Zhou, E; Shen, Q; Hou, Y</t>
  </si>
  <si>
    <t>Masele, RK; Khennou, F</t>
  </si>
  <si>
    <t>Zhou, YY</t>
  </si>
  <si>
    <t>Grassmann, C; Schermuly, CC</t>
  </si>
  <si>
    <t>Gonçalves, LS; Amaro, MLD; Romero, ADM; Schamne, FK; Fressatto, JL; Bezerra, CW</t>
  </si>
  <si>
    <t>Jacobides, MG; Brusoni, S; Candelon, F</t>
  </si>
  <si>
    <t>Lv, B; Deng, Y; Meng, W; Wang, ZY; Tang, TT</t>
  </si>
  <si>
    <t>Ramesh, AS; Vigneshwar, S; Vickram, S; Manikandan, S; Subbaiya, R; Karmegam, N; Kim, W</t>
  </si>
  <si>
    <t>Schreiber, A; Hahn, H; Wenzel, M; Loch, T</t>
  </si>
  <si>
    <t>Afzaal, M; Shanshan, X; Yan, D; Younas, M</t>
  </si>
  <si>
    <t>Li, HN; Chiang, AWT; Lewis, NE</t>
  </si>
  <si>
    <t>Di Sarno, L; Caroselli, A; Tonin, G; Graglia, B; Pansini, V; Causio, FA; Gatto, A; Chiaretti, A</t>
  </si>
  <si>
    <t>Xia, YH; Wang, YK; Wang, ZW; Zhang, W</t>
  </si>
  <si>
    <t>Kim, SW; Kong, JH; Lee, SW; Lee, S</t>
  </si>
  <si>
    <t>Truby, J; Brown, RD; Ibrahim, IA; Parellada, OC</t>
  </si>
  <si>
    <t>Yu, J; Wen, Q; Xu, Q</t>
  </si>
  <si>
    <t>Voigtlaender, S; Pawelczyk, J; Geiger, M; Vaios, EJ; Karschnia, P; Cudkowicz, M; Dietrich, J; Haraldsen, IRJH; Feigin, V; Owolabi, M; White, TL; Swieboda, P; Farahany, N; Natarajan, V; Winter, SF</t>
  </si>
  <si>
    <t>Kiani, A</t>
  </si>
  <si>
    <t>Adriana, JB; Milan, R; Maja, A</t>
  </si>
  <si>
    <t>Abalkhail, AAA; Al Amri, SMA</t>
  </si>
  <si>
    <t>Vucinic, M; Luburic, R</t>
  </si>
  <si>
    <t>Sreenivasan, A; Suresh, M</t>
  </si>
  <si>
    <t>Jensen, BM; Whyte, C; Cuomo, S</t>
  </si>
  <si>
    <t>Santín, EP; Solana, RR; García, MG; Suarez, MDG; Díaz, GDB; Cabal, MDC; Rojas, JMM; Sanchez, JIL</t>
  </si>
  <si>
    <t>Cheung, HC; De Louche, C; Komorowski, M</t>
  </si>
  <si>
    <t>Rubio, LMC; Torrijos, JLR</t>
  </si>
  <si>
    <t>Hazarika, I</t>
  </si>
  <si>
    <t>Ghosh, A; Sirinukunwattana, K; Alham, NK; Browning, L; Colling, R; Protheroe, A; Protheroe, E; Jones, S; Aberdeen, A; Rittscher, J; Verrill, C</t>
  </si>
  <si>
    <t>Krive, J; Isola, M; Chang, LD; Patel, T; Anderson, M; Sreedhar, R</t>
  </si>
  <si>
    <t>Vlasova, EZ; Goncharova, SV; Kuzin, ZS; Karpova, NA; Ilina, TS; Gossoudarev, IB; Avksentieva, EY</t>
  </si>
  <si>
    <t>Khizir, L; Bhandari, V; Kaloth, S; Pfail, J; Lichtbroun, B; Yanamala, N; Elsamra, SE</t>
  </si>
  <si>
    <t>Wang, JH; Gao, Y</t>
  </si>
  <si>
    <t>Arif, AA; Jiang, SX; Byrne, MF</t>
  </si>
  <si>
    <t>Becker, S; Vielhaben, J; Ackermann, M; Mueller, KR; Lapuschkin, S; Samek, W</t>
  </si>
  <si>
    <t>Huang, TL; Teng, CI</t>
  </si>
  <si>
    <t>Olthof, AW; van Ooijen, PMA; Mehrizi, MRH</t>
  </si>
  <si>
    <t>Scherer, L; Kuss, M; Nahm, W</t>
  </si>
  <si>
    <t>Yaeger, KA; Martini, M; Yaniv, G; Oermann, EK; Costa, AB</t>
  </si>
  <si>
    <t>Lee, KS; Jung, SH; Kim, DH; Chung, SW; Yoon, JP</t>
  </si>
  <si>
    <t>Pavlovic, ZJ; Jiang, VS; Hariton, E</t>
  </si>
  <si>
    <t>Dabbous, A; Barakat, KA; Sayegh, MM</t>
  </si>
  <si>
    <t>Jatoba, M; Gutierriz, I; Fernandes, PO; Teixeira, JP; Moscon, D</t>
  </si>
  <si>
    <t>Zhang, D</t>
  </si>
  <si>
    <t>Li, WH; Dong, B; Wang, HS; Yuan, JJ; Qian, H; Zheng, LL; Lin, XL; Wang, Z; Liu, SJ; Ning, BT; Tian, D; Zhao, LB</t>
  </si>
  <si>
    <t>Sonmez, SC; Sevgi, M; Antaki, F; Huemer, J; Keane, PA</t>
  </si>
  <si>
    <t>Weinert, L; Klass, M; Schneider, G; Heinze, O</t>
  </si>
  <si>
    <t>Tran, BX; Latkin, CA; Sharafeldin, N; Nguyen, K; Vu, GT; Tam, WWS; Cheung, NM; Nguyen, HLT; Ho, CSH; Ho, RCM</t>
  </si>
  <si>
    <t>Rafik, M</t>
  </si>
  <si>
    <t>Rahman, RA; Al-Farouqi, A; Tang, SM</t>
  </si>
  <si>
    <t>Liu, ZY; Zheng, YJ</t>
  </si>
  <si>
    <t>Torrijos, JV</t>
  </si>
  <si>
    <t>Familiari, F; Galasso, O; Massazza, F; Mercurio, M; Fox, H; Srikumaran, U; Gasparini, G</t>
  </si>
  <si>
    <t>Kusters, R; Misevic, D; Berry, H; Cully, A; Le Cunff, Y; Dandoy, L; Díaz-Rodríguez, N; Ficher, M; Grizou, J; Othmani, A; Palpanas, T; Komorowski, M; Loiseau, P; Frier, CM; Nanini, S; Quercia, D; Sebag, M; Fogelman, FS; Taleb, S; Tupikina, L; Sahu, V; Vie, JJ; Wehbi, F</t>
  </si>
  <si>
    <t>Zigiene, G; Rybakovas, E; Alzbutas, R</t>
  </si>
  <si>
    <t>Cholyshkina, O; Onyshchenko, A; Kudin, V; Gladka, M; Oleksiienko, S</t>
  </si>
  <si>
    <t>Jones, E</t>
  </si>
  <si>
    <t>Abbas, SK; Aftab, M</t>
  </si>
  <si>
    <t>Phillips, C; Jiao, J</t>
  </si>
  <si>
    <t>de Barros, MJF; Fialho, SH; Melo, PMS; Guevara, AJD</t>
  </si>
  <si>
    <t>Singi, SR; Sathe, S; Reche, AR; Sibal, A; Mantri, N</t>
  </si>
  <si>
    <t>Li, JPO; Liu, HR; Ting, DSJ; Jeon, S; Chan, RVP; Kim, JE; Sim, DA; Thomas, PBM; Lin, HT; Chen, YX; Sakomoto, T; Loewenstein, A; Lam, DSC; Pasquale, LR; Wong, TY; Lam, LA; Ting, DSW</t>
  </si>
  <si>
    <t>Gams, M; Kolenik, T</t>
  </si>
  <si>
    <t>Alier, M; García-Peñalvo, FJ; Camba, JD</t>
  </si>
  <si>
    <t>Dong, ZL; Xin, ZJ; Liu, DW; Yu, FK</t>
  </si>
  <si>
    <t>Tao, WL; Weng, SM; Chen, XL; Alhussan, FB; Song, ML</t>
  </si>
  <si>
    <t>Redaelli, R</t>
  </si>
  <si>
    <t>Pan, M; Li, DZ; Wu, HR; Lei, PF</t>
  </si>
  <si>
    <t>Li, XL; Zhang, XY; Liu, Y; Mi, YY; Chen, Y</t>
  </si>
  <si>
    <t>Ping, NL; Hussin, AB; Ali, NBM</t>
  </si>
  <si>
    <t>Dara, R; Fard, SMH; Kaur, J</t>
  </si>
  <si>
    <t>Robertson, AR; Segui, S; Wenzek, H; Koulaouzidis, A</t>
  </si>
  <si>
    <t>Li, Y; Yip, MYT; Ting, DSW; Ang, M</t>
  </si>
  <si>
    <t>Chen, H; Li, L; Chen, Y</t>
  </si>
  <si>
    <t>Duo, LH; Liu, Y; Ren, JF; Tang, BC; Hirst, JD</t>
  </si>
  <si>
    <t>Mutascu, M; Hegerty, SW</t>
  </si>
  <si>
    <t>Robertson, J; Fossaceca, J; Bennett, K</t>
  </si>
  <si>
    <t>chernyaev, VM; Mazurchuk, MT; Boiko, AA</t>
  </si>
  <si>
    <t>González-Calatayud, V; Prendes-Espinosa, P; Roig-Vila, R</t>
  </si>
  <si>
    <t>Ribeiro, J; Clarinha, B; Cunha, D; Zhu, YH; Walter, CE; Au-Yong-Oliveira, M</t>
  </si>
  <si>
    <t>Mishra, AN; Pani, AK</t>
  </si>
  <si>
    <t>Talaat, M; Elkholy, MH; Alblawi, A; Said, T</t>
  </si>
  <si>
    <t>Zhou, YK; Shen, ML; Cui, X; Shao, YC; Li, LJ; Zhang, Y</t>
  </si>
  <si>
    <t>Hernández, YKG; Chávez, WJH; Moucharafieh, SM</t>
  </si>
  <si>
    <t>Alavi, M; Leidner, DE; Mousavi, R</t>
  </si>
  <si>
    <t>Naz, S; Haider, SA; Khan, S; Nisar, QA; Tehseen, S</t>
  </si>
  <si>
    <t>Sawang, S; Kivits, RA</t>
  </si>
  <si>
    <t>Bird, A; Oakden-Rayner, L; McMaster, C; Smith, LA; Zeng, MY; Wechalekar, MD; Ray, S; Proudman, S; Palmer, LJ</t>
  </si>
  <si>
    <t>Harika, KS; Bala, MU; Rishitha, Y</t>
  </si>
  <si>
    <t>Nie, J; Jiang, JC; Li, Y; Wang, HT; Ercisli, S; Lv, LZ</t>
  </si>
  <si>
    <t>Kumar, D; Ratten, V</t>
  </si>
  <si>
    <t>de Azambuja, AJG; Plesker, C; Schützer, K; Anderl, R; Schleich, B; Almeida, VR</t>
  </si>
  <si>
    <t>Oomen, T; Gonçalves, J; Mols, A</t>
  </si>
  <si>
    <t>Wang, SF; Zhang, H</t>
  </si>
  <si>
    <t>Patel, B; Makaryus, AN</t>
  </si>
  <si>
    <t>Collante, LH; Wibawa, AP; Palma, HH; Bohorquez, MO; Acevedo, JRP; Coronado, AJ</t>
  </si>
  <si>
    <t>López-Blanco, R; Alonso, RS; Rodríguez-González, S; Prieto, J; Corchado, JM</t>
  </si>
  <si>
    <t>Li, YR; Fan, YY; Nie, L</t>
  </si>
  <si>
    <t>Tsalakanidou, F; Papadopoulos, S; Mezaris, V; Kompatsiaris, I; Gray, B; Tsabouraki, D; Kalogerini, M; Negro, F; Montagnuolo, M; de Vos, J; van Kemenade, P; Gravina, D; Mignot, R; Ozerov, A; Schnitzler, F; Garcia-Saez, A; Yannakakis, GN; Liapis, A; Kostadinov, G</t>
  </si>
  <si>
    <t>Vázquez-Parra, JC; Gonzalez-Gonzalez, CS; Amézquita-Zamora, JA; Arbelo, AEC; Palomino-Gámez, S; Cruz-Sandoval, M</t>
  </si>
  <si>
    <t>Stern, S</t>
  </si>
  <si>
    <t>Vobugari, N; Raja, V; Sethi, U; Gandhi, K; Raja, K; Surani, SR</t>
  </si>
  <si>
    <t>Gong, MC</t>
  </si>
  <si>
    <t>Sadkowski, W</t>
  </si>
  <si>
    <t>Mateo-Casali, MA; Fiesco, JP; Andres, B; Poler, R</t>
  </si>
  <si>
    <t>Osetskyi, V; Vitrenko, A; Tatomyr, I; Bilan, S; Hirnyk, Y</t>
  </si>
  <si>
    <t>Alghalyini, B</t>
  </si>
  <si>
    <t>Green, SE; Rees, JP; Stephens, PA; Hill, RA; Giordano, AJ</t>
  </si>
  <si>
    <t>Montezuma, JRM; Chong, M</t>
  </si>
  <si>
    <t>Puentes, PR; Henao, MC; Cifuentes, J; Muñoz-Camargo, C; Reyes, LH; Cruz, JC; Arbeláez, P</t>
  </si>
  <si>
    <t>Arjumand, B</t>
  </si>
  <si>
    <t>Pantanowitz, L; Bui, MM; Chauhan, C; ElGabry, E; Hassell, L; Li, ZB; Parwani, AV; Salama, ME; Sebastian, MM; Tulman, D; Vepa, S; Becich, MJ</t>
  </si>
  <si>
    <t>De Figueiredo, LA; Dias, JVP; Polati, M; Carricondo, PC; Debert, I</t>
  </si>
  <si>
    <t>Manta, AG; Badîrcea, RM; Doran, NM; Badareu, G; Ghertescu, C; Popescu, J</t>
  </si>
  <si>
    <t>Kashou, AH; May, AM; Noseworthy, PA</t>
  </si>
  <si>
    <t>Ulnicane, I; Erkkilä, T</t>
  </si>
  <si>
    <t>Chen, LQ; Xiao, SH; Chen, YN; Sun, LY; Childs, PRN; Han, J</t>
  </si>
  <si>
    <t>Zhang, Z; Wang, L; Lee, C</t>
  </si>
  <si>
    <t>Bélisle-Pipon, JC; Couture, V; Roy, MC; Ganache, I; Goetghebeur, M; Cohen, IG</t>
  </si>
  <si>
    <t>Zhang, DY</t>
  </si>
  <si>
    <t>Bencsik, A; Hevesi, A</t>
  </si>
  <si>
    <t>Lee, CH; Gobir, N; Gurn, A; Soep, E</t>
  </si>
  <si>
    <t>Kulkarni, S; Bhat, S; Moritz, CA</t>
  </si>
  <si>
    <t>de Oliveira, LP; Neto, JP</t>
  </si>
  <si>
    <t>Caliandro, P; Lenkowicz, J; Reale, G; Scaringi, S; Zauli, A; Uccheddu, C; Fabiole-Nicoletto, S; Patarnello, S; Damiani, A; Tagliaferri, L; Valente, I; Moci, M; Monforte, M; Valentini, V; Calabresi, P</t>
  </si>
  <si>
    <t>Mikhaylov, SJ; Esteve, M; Campion, A</t>
  </si>
  <si>
    <t>Felten, E; Raj, M; Seamans, R</t>
  </si>
  <si>
    <t>Guo, C</t>
  </si>
  <si>
    <t>Munir, MS; Park, SB; Hong, CS</t>
  </si>
  <si>
    <t>Liu, HK; Tang, M; Chen, KH</t>
  </si>
  <si>
    <t>Zhang, WK; Zeng, M</t>
  </si>
  <si>
    <t>Salvador, VL; Mamaqi, X; Bordes, JV</t>
  </si>
  <si>
    <t>Sajid, MI; Ahmed, S; Waqar, U; Tariq, J; Chundrigarh, M; Balouch, SS; Abaidullah, S</t>
  </si>
  <si>
    <t>Bieliaieva, N; Tymoshenko, M; Nalyvaiko, N; Khmurova, V; Sychova, N</t>
  </si>
  <si>
    <t>Yang, Y; Sun, JS; Huang, L</t>
  </si>
  <si>
    <t>Tanaka, K; Okuda, H</t>
  </si>
  <si>
    <t>Lv, ZH; Chen, DL; Lou, RR; Alazab, A</t>
  </si>
  <si>
    <t>Godse, R; McPadden, A; Patel, V; Yoon, J</t>
  </si>
  <si>
    <t>McGregor, C</t>
  </si>
  <si>
    <t>Desai, V</t>
  </si>
  <si>
    <t>Newby, D; Orgeta, V; Marshall, CR; Lourida, I; Albertyn, CP; Tamburin, S; Raymont, V; Veldsman, M; Koychev, I; Bauermeister, S; Weisman, D; Foote, IF; Bucholc, M; Leist, AK; Tang, EYH; Tai, XY; Llewellyn, DJ; Ranson, JM</t>
  </si>
  <si>
    <t>Ryo, M</t>
  </si>
  <si>
    <t>Dong, AL</t>
  </si>
  <si>
    <t>Liebeskind, DS; Wardlaw, JM</t>
  </si>
  <si>
    <t>Irfan, B</t>
  </si>
  <si>
    <t>Poscic, A</t>
  </si>
  <si>
    <t>Stahl, BC; Brooks, L; Hatzakis, T; Santiago, N; Wright, D</t>
  </si>
  <si>
    <t>Kulkov, I</t>
  </si>
  <si>
    <t>Kumar, TM; Preethi, B; Nunavath, RS; Nagappan, K</t>
  </si>
  <si>
    <t>Xiao, HL</t>
  </si>
  <si>
    <t>Ghasemieh, A; Kashef, R</t>
  </si>
  <si>
    <t>Mohammed, S; Chang, RS; Ramos, C; Kim, TH</t>
  </si>
  <si>
    <t>Radanliev, P; De Roure, D; Maple, C; Ani, U</t>
  </si>
  <si>
    <t>Lui, TKL; Leung, WK</t>
  </si>
  <si>
    <t>Kalimeri, K; Tjostheim, I</t>
  </si>
  <si>
    <t>Hu, F; Tang, H; Chen, WS; Cheng, J</t>
  </si>
  <si>
    <t>Wang, YL; Yang, JY; Yang, JY; Zhao, XY; Chen, YX; Yu, WH</t>
  </si>
  <si>
    <t>López-Cazorla, D; Cárdenas, MI</t>
  </si>
  <si>
    <t>Tkácova, Z; Snajder, L; Gunis, J</t>
  </si>
  <si>
    <t>Ferràs, X; Hitchen, EL; Tarrats-Pons, E; Serrat, NA</t>
  </si>
  <si>
    <t>Xue, Y; Fang, C; Dong, Y</t>
  </si>
  <si>
    <t>Robles-Aguilar, A; Ocharán-Hernández, JO; Sánchez-Garcia, AJ; Limón, X</t>
  </si>
  <si>
    <t>Qiu, HD</t>
  </si>
  <si>
    <t>Rodríguez-Cano, CA</t>
  </si>
  <si>
    <t>Fu, R; Yu, Z; Zhou, CH; Zhang, JY; Gao, F; Wang, DH; Hao, X; Pang, XL; Yu, J</t>
  </si>
  <si>
    <t>Rodziewicz, M</t>
  </si>
  <si>
    <t>Lehoux, P; de Oliveira, RR; Rivard, L; Silva, HP; Alami, H; Mörch, CM; Malas, K</t>
  </si>
  <si>
    <t>Degas, A; Islam, MR; Hurter, C; Barua, S; Rahman, H; Poudel, M; Ruscio, D; Ahmed, MU; Begum, S; Rahman, MA; Bonelli, S; Cartocci, G; Di Flumeri, G; Borghini, G; Babiloni, F; Arico, P</t>
  </si>
  <si>
    <t>Decardi-Nelson, B; Alshehri, AS; You, FQ</t>
  </si>
  <si>
    <t>Bordot, F</t>
  </si>
  <si>
    <t>Kumar, V; Pandey, A; Singh, R</t>
  </si>
  <si>
    <t>Pakdemirli, E</t>
  </si>
  <si>
    <t>Algarra, EJD; Bravo, CB; Cevallos, MBM; Meneses, EL</t>
  </si>
  <si>
    <t>Huang, MH; Rust, RT</t>
  </si>
  <si>
    <t>Zirar, A</t>
  </si>
  <si>
    <t>Ning, J; Pang, SF; Arifin, Z; Zhang, YN; Epa, UPK; Qu, MM; Zhao, JF; Zhen, FY; Chowdhury, A; Guo, R; Deng, YC; Zhang, HW</t>
  </si>
  <si>
    <t>Jiao, PC</t>
  </si>
  <si>
    <t>Dimitrakopoulos, G; Varga, P; Gutt, T; Schneider, G; Ehm, H; Hoess, A; Tauber, M; Karathanasopoulou, K; Lackner, A; Delsing, J</t>
  </si>
  <si>
    <t>Hashimoto, DA; Rosman, G; Rus, D; Meireles, OR</t>
  </si>
  <si>
    <t>Wu, YN; Xia, SY; Liang, ZY; Chen, RC; Qi, SL</t>
  </si>
  <si>
    <t>Lee, HS; Lee, J</t>
  </si>
  <si>
    <t>Silva, C; Oliveira, L</t>
  </si>
  <si>
    <t>Abe, O; Eurallyah, AJ</t>
  </si>
  <si>
    <t>Gherhes, C; Vorley, T; Vallance, P; Brooks, C</t>
  </si>
  <si>
    <t>Kondrateva, K; Nikitin, T</t>
  </si>
  <si>
    <t>Andrunik, A; Ostapenko, G; Kosyakin, S</t>
  </si>
  <si>
    <t>Martins, RD; Alturas, B; Alexandre, I</t>
  </si>
  <si>
    <t>Cisterna, D; Seibel, S; Oprach, S; Haghsheno, S</t>
  </si>
  <si>
    <t>Costa-Jussà, MR; Nogués, MM</t>
  </si>
  <si>
    <t>Brunelle, F; Brunelle, P</t>
  </si>
  <si>
    <t>Salih, AM; Raisi-Estabragh, Z; Galazzo, IB; Radeva, P; Petersen, SE; Lekadir, K; Menegaz, G</t>
  </si>
  <si>
    <t>Manhibi, R; Tarisayi, K</t>
  </si>
  <si>
    <t>Seligman, H; Patel, SB; Alloula, A; Howard, JP; Cook, CM; Ahmad, Y; de Waard, GA; Pinto, ME; van de Hoef, TP; Rahman, H; Kelshiker, MA; Rajkumar, CA; Foley, M; Nowbar, AN; Mehta, S; Toulemonde, M; Tang, MX; Al-Lamee, R; Sen, S; Cole, G; Nijjer, S; Escaned, J; Van Royen, N; Francis, DP; Shun-Shin, MJ; Petraco, R</t>
  </si>
  <si>
    <t>Chen, LQ; Wang, P; Dong, H; Shi, F; Han, J; Guo, YK; Childs, PRN; Xiao, J; Wu, C</t>
  </si>
  <si>
    <t>Dong, XY; Chen, GL; Zhu, YP; Ma, BY; Ban, XJ; Wu, N; Ming, Y</t>
  </si>
  <si>
    <t>Ratajczak, R; Cockerill, RG</t>
  </si>
  <si>
    <t>Cath, C</t>
  </si>
  <si>
    <t>Zhang, YH; Hu, YB; Jiang, N; Yetisen, AK</t>
  </si>
  <si>
    <t>Radanliev, P</t>
  </si>
  <si>
    <t>Alsheiabni, S; Cheung, Y; Messom, C; Alhosni, M</t>
  </si>
  <si>
    <t>Paladugu, PS; Ong, J; Nelson, N; Kamran, SA; Waisberg, E; Zaman, N; Kumar, R; Dias, RD; Lee, AG; Tavakkoli, A</t>
  </si>
  <si>
    <t>Yu, XF; Ma, N; Zheng, L; Wang, LC; Wang, K</t>
  </si>
  <si>
    <t>Alvarez, JJG</t>
  </si>
  <si>
    <t>Abou-Foul, M; Ruiz-Alba, JL; López-Tenorio, PJ</t>
  </si>
  <si>
    <t>Jia, K; Wang, PH; Li, Y; Chen, ZZ; Jiang, XY; Lin, CL; Chin, T</t>
  </si>
  <si>
    <t>Kamennov, PB</t>
  </si>
  <si>
    <t>Al-Kubaisi, H; Shahbal, S; Batool, R; Khan, A</t>
  </si>
  <si>
    <t>Zhou, J; Zeng, ZY; Li, L</t>
  </si>
  <si>
    <t>Liu, N; Shapira, P; Yue, XX; Guan, JC</t>
  </si>
  <si>
    <t>Brem, A; Rivieccio, G</t>
  </si>
  <si>
    <t>Al Mammun, A; Prayogo, A; Buics, L</t>
  </si>
  <si>
    <t>Abekoon, T; Buthpitiya, BLSK; Sajindra, H; Samarakoon, ERJ; Jayakody, JADCA; Kantamaneni, K; Rathnayake, U</t>
  </si>
  <si>
    <t>Alami, H; Rivard, L; Lehoux, P; Hoffman, SJ; Cadeddu, SBM; Savoldelli, M; Samri, MA; Ahmed, MAA; Fleet, R; Fortin, JP</t>
  </si>
  <si>
    <t>Barker, LA; Moore, JD; Cook, HA</t>
  </si>
  <si>
    <t>Kim, M</t>
  </si>
  <si>
    <t>Huang, RC; Feng, W; Lu, S; Shan, T; Zhang, CW; Liu, Y</t>
  </si>
  <si>
    <t>Nader, N; Alexandrou, R; Iasonos, I; Pamboris, A; Papadopoulos, H; Konstantinidis, A</t>
  </si>
  <si>
    <t>Abdelaal, A</t>
  </si>
  <si>
    <t>Sathe, TS; Roshal, J; Naaseh, A; L'Huillier, JC; Navarro, SM; Silvestri, C</t>
  </si>
  <si>
    <t>Hadjitchoneva, J; Ruff, C; Ruiz, M; Matheu, A</t>
  </si>
  <si>
    <t>Drezewski, R; Kleczar, M</t>
  </si>
  <si>
    <t>Garin, SP; Zhang, V; Jeudy, J; Parekh, VS; Yi, PH</t>
  </si>
  <si>
    <t>Chen, MH; Zhou, YK; Lang, JY; Li, LJ; Zhang, Y</t>
  </si>
  <si>
    <t>Higgins, O; Chalup, SK; Wilson, RL</t>
  </si>
  <si>
    <t>Schmider, J; Kumar, K; LaForest, C; Swankoski, B; Naim, K; Caubel, PM</t>
  </si>
  <si>
    <t>Botega, LFD; Silva, JC</t>
  </si>
  <si>
    <t>Olan, F; Suklan, J; Arakpogun, EO; Robson, A</t>
  </si>
  <si>
    <t>Iqbal, U; Celi, LA; Li, YCJ</t>
  </si>
  <si>
    <t>Tsay, MY; Liu, ZW</t>
  </si>
  <si>
    <t>Daxenberger, F; Deussing, M; Eijkenboom, Q; Gust, C; Thamm, J; Hartmann, D; French, LE; Welzel, J; Schuh, S; Sattler, EC</t>
  </si>
  <si>
    <t>Wu, XP</t>
  </si>
  <si>
    <t>Li, GY; Liu, BH; Zhang, H</t>
  </si>
  <si>
    <t>Ryan, M; Isakhanyan, G; Tekinerdogan, B</t>
  </si>
  <si>
    <t>Martínez, ACI</t>
  </si>
  <si>
    <t>Hine, C</t>
  </si>
  <si>
    <t>Stahl, BC; Rodrigues, R; Santiago, N; Macnish, K</t>
  </si>
  <si>
    <t>Wu, DL; Shen, HY; Lv, ZY</t>
  </si>
  <si>
    <t>González-Alday, R; García-Cuesta, E; Kulikowski, CA; Maojo, V</t>
  </si>
  <si>
    <t>Olan, F; Arakpogun, EO; Jayawickrama, U; Suklan, J; Liu, SF</t>
  </si>
  <si>
    <t>Frey, LJ</t>
  </si>
  <si>
    <t>Pellegrino, G; Barba, MC; D'Errico, G; Küçükkara, MY; De Paolis, LT</t>
  </si>
  <si>
    <t>Alhashmi, SM; Hashem, IAT; Al-Qudah, I</t>
  </si>
  <si>
    <t>Fiesco, JP; Mateo-Casali, MA; Andres, B; Poler, R</t>
  </si>
  <si>
    <t>Huang, S</t>
  </si>
  <si>
    <t>Ketcham, M; Phodong, K; Pramkeaw, P; Yimyam, W; Chumuang, N; Songmuang, P; Ganokratanaa, T</t>
  </si>
  <si>
    <t>Corthis, PB; Ramesh, GP</t>
  </si>
  <si>
    <t>Ortega-Fernández, A; Martín-Rojas, R; García-Morales, VJ</t>
  </si>
  <si>
    <t>Münster, S; Maiwald, F; di Lenardo, I; Henriksson, J; Isaac, A; Graf, MM; Beck, C; Oomen, J</t>
  </si>
  <si>
    <t>Damioli, G; Van Roy, V; Vertesy, D</t>
  </si>
  <si>
    <t>Marey, A; Saad, AM; Killeen, BD; Gomez, C; Tregubova, M; Unberath, M; Umair, M</t>
  </si>
  <si>
    <t>Vitorino, L; de Lima, ES; Fernandes, CE</t>
  </si>
  <si>
    <t>Basáez, E; Mora, J</t>
  </si>
  <si>
    <t>Lysen, F; Wyatt, S</t>
  </si>
  <si>
    <t>Radanliev, P; De Roure, D; Maple, C; Santos, O</t>
  </si>
  <si>
    <t>Benbya, H; Pachidi, S; Jarvenpaa, SL</t>
  </si>
  <si>
    <t>Vidhyalakshmi, M; Manjula, V; Aancy, HM; Christiana, MBV; Kumar, MJ; Nirmala, P; Almoallim, HS; Alharbi, SA; Raghavan, SS</t>
  </si>
  <si>
    <t>Liu, XX; Fan, KX; Huang, XM; Ge, JK; Liu, YJ; Kang, HS</t>
  </si>
  <si>
    <t>Huang, A; Chao, Y; Velasco, ED; Bilgihan, A; Wei, W</t>
  </si>
  <si>
    <t>Lloyd, J; Morse, R; Taylor, A; Phillips, D; Higham, H; Burckett-St Laurent, D; Bowness, J</t>
  </si>
  <si>
    <t>Curchoe, CL; Malmsten, J; Bormann, C; Shafiee, H; Farias, AFS; Mendizabal, G; Chavez-Badiola, A; Sigaras, A; Alshubbar, H; Chambost, J; Jacques, C; Pena, CA; Drakeley, A; Freour, T; Hajirasouliha, I; Hickman, CFL; Elemento, O; Zaninovic, N; Rosenwaks, Z</t>
  </si>
  <si>
    <t>Kocak, Z</t>
  </si>
  <si>
    <t>Wei, F; Sheng, D; Lili, W</t>
  </si>
  <si>
    <t>Chavda, VP; Patel, K; Patel, S; Apostolopoulos, V</t>
  </si>
  <si>
    <t>Veras, M; Dyer, JO; Kairy, D</t>
  </si>
  <si>
    <t>Roberts, H; Cowls, J; Morley, J; Taddeo, M; Wang, VC; Floridi, L</t>
  </si>
  <si>
    <t>Ala-Kitula, A; Talvitie-Lamberg, K; Tyrväinen, P; Silvennoinen, M</t>
  </si>
  <si>
    <t>Fogliano, F; Fabbrini, F; Souza, A; Fidélio, G; Machado, J; Sarra, R</t>
  </si>
  <si>
    <t>Türksoy, N</t>
  </si>
  <si>
    <t>King, TC; Aggarwal, N; Taddeo, M; Floridi, L</t>
  </si>
  <si>
    <t>Ranjbar, A; Ravn, J; Ronningen, E; Hanseth, O</t>
  </si>
  <si>
    <t>Hill, CS; Pandit, AS</t>
  </si>
  <si>
    <t>Zhang, JW; Oh, YJ; Lange, P; Yu, Z; Fukuoka, Y</t>
  </si>
  <si>
    <t>Vargas, M; Nuñez, T; Alfaro, M; Fuertes, G; Gutierrez, S; Ternero, R; Sabattin, J; Banguera, L; Duran, C; Peralta, MA</t>
  </si>
  <si>
    <t>Savaget, P; Chiarini, T; Evans, S</t>
  </si>
  <si>
    <t>Abstract</t>
  </si>
  <si>
    <t>As human society steps into the era of artificial intelligence, artificial intelligence has a profound impact on education, which provides necessary conditions and have new requirements for the innovation of foreign language teaching. The innovation of foreign language teaching in the era of artificial intelligence is mainly reflected in four aspects: the innovation of educational organization form, the innovation of education and teaching mode, the innovation of teachers' skills and concepts, and the innovation of teaching resources selection and application. To improve the level of campus intelligence, to carry out highly customized learning, to create a smart classroom, and to establish a collaborative relationship between teachers and artificial intelligence are the ways and methods of foreign language teaching innovation. In this process, society, schools, teachers and students should cooperate well and work closely to create a better and new situation of foreign language teaching in the era of artificial intelligence.</t>
  </si>
  <si>
    <t>New product innovation in fields like drug discovery and material science can be characterized as combinatorial search over a vast range of possibilities. Modeling innovation as a costly multi-stage search process, we explore how improvements in artificial intelligence (AI) could affect the productivity of the discovery pipeline in allowing improved prioritization of innovations that flow through that pipeline. We show how AI-aided prediction can increase the expected value of innovation and can increase or decrease the demand for downstream testing, depending on the type of innovation, and examine how AI can reduce costs associated with well-defined bottlenecks in the discovery pipeline.</t>
  </si>
  <si>
    <t>It has been claimed that Artificial Intelligence (AI) carries enormous potential for service and product innovation. Policy makers world-wide nowadays aim to foster environments conducive for AI-based innovation. This paper addresses the current lack of empirical data for evidence-based innovation policies and the management of AI-based innovation. It focuses on AI and innovation management in addressing the question whether innovation that is based on new AI technology requires a management approach different from other forms of IT innovation. We present results from a study of Austrian companies on the degree of use and implementation of AI, and on challenges related to AI-based innovation management. This study used a keyword-list approach to define Artificial Intelligence and to find AI-based innovation projects in research databases. These projects facilitated the identification of experts from organisations developing AI-based innovation. In total, eleven experts were interviewed about their AI-based innovation activities. The results show that AI is a very fast emerging technology that is being applied in many sectors. A broad range of innovative solutions are being developed and some have already reached the market. Specific AI business models are, however, less clear and still developing. Companies are facing multiple challenges from regulation to human resources and data collection. Managing AI-based innovation will be particularly difficult for smaller enterprises, where problems are often more pronounced than in larger industries. Explicit challenges for managing AI-based innovations include the necessary attention to managing expectations and ensuring historic metadata expertise essential for many AI-based solutions. Policies to support AI-based innovation therefore should focus on human aspects. This includes increasing the availability of AI experts, but also concerns the development of new job profiles, such as experts in AI training. AI innovators also require clear AI regulation and research investments in key challenges, such as explainable AI.</t>
  </si>
  <si>
    <t>The author of this article describes the content of her course titled Economics of Artificial Intelligence and Innovation. The course is offered by the Department of Economics of Yale University at a senior undergraduate level. The author also teaches this course at the MBA program of the Yale School of Management in another format.</t>
  </si>
  <si>
    <t>The digital transformation and its accompanying artificial intelligence processes are becoming the essential focus of the contemporaneous digital revolution. Its real impacts, challenges, and opportunities on the industry and the business environment remain unknown. In this context, innovation has become the main driver of competitiveness. Nevertheless, innovation is no longer an isolated and residual agent but a crucial mindset that should be embedded in all workers and all activities of a company, as innovation can improve an organisation's performance and the employees' well-being and working conditions. In this context, the growth of artificial intelligence in the business world seems to be changing the way companies innovate and manage innovation processes. This paper presents a literature review study whose objective is to get insights into publications that relate innovation management and artificial intelligence. The method used in this study is based on the analysis of data obtained from the Scopus database. As a general insight, it is concluded that Al systems can free managers from more technical and exhaustive research tasks and enhance creative processes. This way, managers can focus more on creativity applied to problem-solving and the conception and development of innovation strategies. In terms of originality, this study aims to contribute and stimulate data-driven discussions regarding the possible impacts of artificial intelligence on innovation processes. This study also explores directions for future research.</t>
  </si>
  <si>
    <t>Organizations see open innovation as important to their future growth strategy. The increasing interest in artificial intelligence has led to a heightened interest in its potential applications in many industries. Many firms invest heavily in artificial intelligence intending to innovate their business models, though managers often lack understanding when trying to implement artificial intelligence in their operations. The data was retrieved from the Scopus database and was analyzed using the R Bibliometrix Biblioshiny and VOSviewer software. The aim of the article is to indicate the consistency in the formation of open innovation processes while applying artificial intelligence and to provide the profile of perspectives on artificial intelligence adoption in innovation management. This paper provides a deeper perception of artificial intelligence and how it can be used to drive open innovation processes and business model innovation within the use of artificial intelligence in open innovation processes and artificial intelligence in the management of open innovation. The authors discuss how recent advances in artificial intelligence have created new opportunities for increased external collaboration. The study found that the rise of artificial intelligence as a key technology for promoting openness and collaboration has ushered in a new era of achievable open innovation. Our presented findings suggest the sequence of open innovation processes powered by artificial intelligence and insights into the artificial intelligence application to innovation management.</t>
  </si>
  <si>
    <t>Artificial intelligence (AI) is about imbuing machines with a kind of intelligence that is mainly attributed to humans. Extant literature-coupled with our experiences as practitioners-suggests that white AI may not be ready to completely take over highly creative tasks within the innovation process, it shows promise as a significant support to innovation managers. In this article, we broadly refer to the derivation of computer-enabled, data-driven insights, models, and visualizations within the innovation process as innovation analytics. AI can play a key role in the innovation process by driving multiple aspects of innovation analytics. We present four different case studies of AI in action based on our previous work in the field. We highlight benefits and limitations of using AI in innovation and conclude with strategic implications and additional resources for innovation managers. (C) 2019 Kelley School of Business, Indiana University. Published by Elsevier Inc. All rights reserved.</t>
  </si>
  <si>
    <t>Against the background of China's economic transformation, it is of great practical significance to explore the impact of artificial intelligence on enterprise innovation to promote innovation-driven development strategies. Using patent data from Chinese industrial enterprises and robot data provided by the International Federation of Robotics, this study empirically tests the impact of artificial intelligence on improving the innovation abilities of Chinese enterprises. The study finds the following: (1) Artificial intelligence significantly improves enterprise innovation, and this conclusion remains valid after robustness tests. (2) Artificial intelligence optimizes the skill structure of the enterprise labour force, increases enterprise R&amp;D expenditure, and strengthens the technology spillover effect, thus improving enterprise innovation. (3) The domestic market and the development of the Internet have further strengthened the role of artificial intelligence in promoting enterprise innovation. (4) Artificial intelligence is more helpful in promoting the innovation ability of technology-intensive, general trading, mixed trading, and non-state-owned enterprises. This study provides important policy implications for promoting the deep integration of artificial intelligence and real economy and realizing high-quality economic development.</t>
  </si>
  <si>
    <t>The excitement surrounding Artificial Intelligence (AI) is palpable. It is rapidly gaining prevalence in academia, business, and personal use. In particular, the emergence of generative AI, exemplified by large language models such as ChatGPT, has been marked by substantial media attention, discourse, and hype. Like most, if not all, aspects of business, innovation processes have been impacted. However, little is known about the degree of impact or the benefits that might be gained. To cut through the hype and understand the use of AI in innovation processes in businesses today, a large-scale survey amongst innovation managers in the USA was conducted, followed by interviews. The findings indicate that the use of AI in innovation processes is high and widespread, with AI being used for more than half of the surveyed firms' innovation projects. Furthermore, AI is used more in the development stage of the innovation process than in the idea or commercialization stages, which counters much of the existing discourse, which focuses on the idea stage. We uncover interesting differences by comparing the use and impact of generative AI with that of more traditional AI. Among these is a significant difference in expected benefits in making employees' jobs more fulfilling - managers believe generative AI is more likely to confer this benefit than traditional AI. This paper offers two valuable contributions. First, it enriches the evolving dialogue at the intersection of AI and innovation management by offering much-needed empirical evidence about practical applications. Second, it provides timely managerial implications by examining relationships between the use of AI and innovation performance and understanding the benefits that AI can confer in the innovation process.</t>
  </si>
  <si>
    <t>Through recent leaps in application, artificial intelligence (AI) has become one of the most promising digital technologies, attracting significant attention from scholars and practitioners alike. Prior innovation research has mainly focused on the opportunities for and challenges to infusing digital technologies into the innovation process. However, understanding the general effects of digital technologies is insufficient as their specific fields of application differ. AI is distinct from other digital technologies, given its potential to evolve into both a general-purpose technology and a method of inventing, and several firms are beginning to integrate AI into their innovation processes. We capture this phenomenon by introducing a concept we term self-innovating artificial intelligence (SAI), defined as the organizational utilization of AI with the aim of incrementally advancing existing or developing new products, based on insights from continuously combining and analyzing multiple data sources. As SAI is about to fundamentally change how innovations are created, this article describes the underlying AI technology; conceptualizes and outlines how firms may incorporate SAI into their innovation processes with the aim of developing increasingly complex products; and offers potential avenues for further research in this intriguing domain.</t>
  </si>
  <si>
    <t>This study empirically examines the influence of artificial intelligence (AI) technology innovation on productivity using a sample of Chinese-listed companies. The results underscore that AI technology innovations can significantly enhance firms' total factor productivity. Moreover, while this positive impact is generalizable across firms, it is more pronounced in large-size enterprises, state-owned enterprises, and labor-intensive industries. Additionally, the mechanisms analysis reveals that cost reduction, increased utilization of highly skilled labor inputs, facilitation of digital transformation, and improvement in innovation efficiency are mechanisms through which AI technology innovation enhances productivity.</t>
  </si>
  <si>
    <t>In the rapidly changing world economy, big data and artificial intelligence listed companies may be the future industrial giants. The main body of such enterprises is the emerging technology industry. Innovation represents the theme of today's world development. To innovate, the first thing is to enhance one's own scientific and technological capabilities, and increased R&amp;D investment is the key to innovative development of such enterprises. The government has become the leading force in the national innovation system. The government's R&amp;D investment, as an important means and method for the government to lead the national innovation system, is attracting more and more attention. Meanwhile, as the key leader grasping enterprise direction, executives play a decisive role in the development decision of enterprises. The executives of big data and artificial intelligence listed companies in China must realize that the core of development is independent innovation. It is especially of practical significance and research value to study the relationship between executive incentives of big data and artificial intelligence listed companies, government technology subsidies and innovation performance, and propose corresponding suggestions for the future development direction of new economy.</t>
  </si>
  <si>
    <t>This is a critical time for the development and adoption of Artificial Intelligence (AI). The field has existed since the 1950s and is only now emerging as viable for commercial markets. Many enterprises are placing bets on AI that will determine their future. Today AI innovation becomes useful when it enriches decision-making that is enhanced by applying Big Data (BD) and Advanced Analytics (AA), with some element of human interaction using digital platforms. This research investigates an opportunity for cross-fertilization between AI, BD, and AA with related disciplines. The paper aims to investigate the potential relationship of AI, BD, and AA with digital business platforms. In doing so, it develops a multidimensional BD-driven AI innovation taxonomy framework with an AA/BD/AA innovation value chain, related levels of BD, and analytics maturity improvement. This framework can be used with a focus on data-driven human-machine relationships, and applying AI at different levels of data driven automationmaturity.</t>
  </si>
  <si>
    <t>The article focuses on the implementation of artificial intelligence in the innovation process. Artificial intelligence is the future of today in business from the point of view of the latest information and communication technologies. It is assumed that artificial intelligence will fundamentally change in the companies, the markets and the management of the innovation process. Therefore, the aim of this article is to characterize the potential of artificial intelligence implementation in the innovation process. The primary method is the analytical-synthetic method. Its priority is to combine knowledge about the innovation process and the potential of using artificial intelligence in its implementation in the business environment. The results of the investigation point to a new paradigm in innovation management using artificial intelligence in the innovation process. The implementation of artificial intelligence in the innovation process brings many solutions, such as speeding up the implementation of tasks, using more effective human capacities, providing higher efficiency, etc. However, artificial intelligence also presents disadvantages, because its implementation from the point of view of the innovation process is still only in the initial, experimental phase.</t>
  </si>
  <si>
    <t>Due to their specific characteristics, innovation projects are developed in contexts with great volatility, uncertainty, complexity, and even ambiguity. Project management has needed to adopt changes to ensure success in this type of project. Artificial intelligence (AI) techniques are being used in these changing environments to increase productivity. This work collected and analyzed those areas of technological innovation project management, such as risk management, costs, and deadlines, in which the application of artificial-intelligence techniques is having the greatest impact. With this objective, a search was carried out in the Scopus database including the three areas involved, that is, artificial intelligence, project management, and research and innovation. The resulting document set was analyzed using the co-word bibliographic method. Then, the results obtained were analyzed first from a global point of view and then specifically for each of the domains that the Project Management Institute (PMI) defines in project management. Some of the findings obtained indicate that sectors such as construction, software and product development, and systems such as knowledge management or decision-support systems have studied and applied the possibilities of artificial intelligence more intensively.</t>
  </si>
  <si>
    <t>Innovation management has attracted considerable attention from management scholars in all disciplines given the critical importance of innovation activities to all firms. While our knowledge of the innovation process has advanced, there is little debate that the tasks within the main stages of the process remain not only resourceintensive but also fraught with ambiguity. In the meantime, Artificial Intelligence (AI) has been rising as a powerful general-purpose technology that promises to lower uncertainty with more accurate predictions and to reduce the cost of laborious tasks. Here, we perform a critical review of the literature at the intersection of artificial intelligence and innovation management to present our thoughts on the ways AI can augment innovation managers in dealing with their tasks at each of the four stages of the process. We also present the articles in this special issue and explain their contribution to advancing our knowledge on how AI can act as an enabler for innovation.</t>
  </si>
  <si>
    <t>The objective of this study was to see how artificial intelligence applications affected organizational innovation in Jordanian commercial banks. Both independent and dependent variables were measured in three dimensions: expert systems, neural network systems, and fuzzy logic systems for artificial intelligence applications variable. Product innovation, process innovation, and management innovation for the organizational innovation variable. To achieve study objectives, a questionnaire was developed and distributed to a sample of one hundred fifty-three managers in Jordanian commercial banks, who were selected according to the simple random sampling method. Except for the neural network systems dimension, which comes in at an average level, the study indicated that there is a high level of organizational innovation and artificial intelligence applications. Furthermore, the findings revealed that artificial intelligence applications have a significant impact on organizational innovation in Jordanian commercial banks, with the most important artificial intelligence application being a fuzzy logic system. The study suggested keeping track of technological advancements in the field of artificial intelligence applications and incorporating them into banking operations by benchmarking with the best commercial bank practices and allocating a portion of the budget to technological applications and infrastructure development, as well as balancing between technology use and information security risks to ensure client privacy is protected.</t>
  </si>
  <si>
    <t>Purpose - The objective of this paper is to analyze the relationship between innovation and the development of artificial intelligence (AI) and digital technologies in Europe. The use of digital technologies among European companies is studied through a composite index, while the relationship between innovation and AI is studied through a log-linear regression model. The results of the model have made possible to develop interesting indications for economic and industrial policy.Design/methodology/approach - The use of digital technologies among European companies is studied through a composite index of AI and information technology (ICT) (using the Fair and Sustainable Welfare methodology) with the aim of measuring territorial gaps and to know which European countries are more or less inclined to its use, while the relationship between innovation and AI is studied through a log-linear regression model.Findings - In the paper, two different methodologies were used to analyze the relationship between innovation and the development of digital technologies in Europe. The synthetic indicator made possible to develop a taxonomy between the different countries, the log-linear model made possible to identify and explain the determinants of innovation.Originality/value - The description of the biunivocal relationship between innovation and AI is a topical and relevant issue that is treated in the paper in an original way using a synthetic indicator and a log-linear model.</t>
  </si>
  <si>
    <t>This paper analyses the link between the use of Artificial Intelligence (AI) and innovation performance in firms. Based on firm-level data from the German part of the Community Innovation Survey (CIS) 2018, we examine the role of different AI methods and application areas in innovation. The results show that 5.8% of firms in Germany were actively using AI in their business operations or products and services in 2019. We find that the use of AI is associated with annual sales with world-first product innovations in these firms of about (sic)16 billion (i.e. 18% of total annual sales of world-first innovations). In addition, AI technologies have been used in process innovation that contributed to about 6% of total annual cost savings of the German business sector. Firms that apply AI broadly (using different methods for different applications areas) and that have already several years of experience in using AI obtain significantly higher innovation results. These positive findings on the role of AI for innovation have to be interpreted with caution as they refer to a specific country (Germany) in a situation where AI started to diffuse rapidly.</t>
  </si>
  <si>
    <t>The range of topics and the opinions expressed on artificial intelligence (AI) are so broad that clarity is needed on the the field's central tenets, the opportunities AI presents, and the challenges it poses. To that end, we provide an overview of the six building blocks of artificial intelligence: structured data, unstructured data, preprocesses, main processes, a knowledge base, and value-added information outputs. We then develop a typology to serve as an analytic tool for managers grappling with AI's influence on their industries. The typology considers the effects of AI-enabled innovations on two dimensions: the innovations' boundaries and their effects on organizational competencies. The typology's first dimension distinguishes between product-facing innovations, which influence a firm's offerings, and process-facing innovations, which influence a firm's operations. The typology's second dimension describes innovations as either competence-enhancing or competence-destroying; the former enhances current knowledge and skills, whereas the latter renders existing skills and knowledge obsolete. This framework lets managers evaluate their markets, the opportunities within them, and the threats arising from them, providing valuable background and structure to important strategic decisions. (C) 2019 Kelley School of Business, Indiana University. Published by Elsevier Inc. All rights reserved.</t>
  </si>
  <si>
    <t>Research in artificial intelligence and business model innovation is flourishing. Nevertheless, the current discussion lacks an overarching understanding of, and thus has not sufficiently addressed, the interface between artificial intelligence-enabled business model innovation and the critical role of top management. Although a paradigm shift affecting top management is already occurring, extant management literature is limited, especially in terms of primary research. Accordingly, this study explores how top management can encourage and facilitate artificial intelligence-enabled business model innovation. We utilized an inductive approach and conducted semistructured interviews with 47 practitioners to develop a grounded theory. The developed framework consists of five top management competencies and eight top management roles. Overall, our study contributes to research in business model innovation theory, revealing that top management requires a specific skill set to carry out their roles and fulfill expectations.</t>
  </si>
  <si>
    <t>Plain English Summary Possessing knowledge in AI techniques decreases the chance of creating radical knowledge in general, but SMEs benefit from such knowledge. Conversely, knowledge in AI applications is more beneficial for large firms. Artificial intelligence (AI) is often seen as a key technology for future economic growth. However, some firms may have an advantage in utilizing AI knowledge to create radical innovation. This paper investigates the influence of AI-related knowledge in firms on the emergence of radical innovations with a specific focus on the differences between SMEs and large firms. We find that application-related AI knowledge increases the likelihood for radical innovations, while technique-related AI knowledge decreases it. Nevertheless, SMEs have an advantage in utilizing AI techniques to generate radical innovations. Thus, the principal implication of this study is that SMEs should focus on AI techniques, allowing them to capture unseen technological opportunities which cannot be obtained in a formalized R&amp;D process within a large firm. Artificial intelligence (AI) is often seen as a key technology for future economic growth. However, its concrete effects on the emergence of radical innovations and the associated socio-economic impacts, through increasing divergence between smaller and larger firms, have not yet been systematically researched. This paper addresses this by investigating the extent to which AI-related knowledge influences the emergence of radical innovations and differentiates between SMEs and large firms. Based on a unique dataset of European firms combining firm-level data with patent data, we find a nuanced influence from AI. While AI applications assert a positive influence, AI techniques negatively influence the emergence of radical innovations. Being an SME significantly moderates these effects. Larger firms gain from AI applications, whereas SMEs gain from AI techniques. Therefore, AI knowledge in itself is not a general answer to increase the likelihood of creating radical innovation. Instead, a more differentiated view on AI is needed.</t>
  </si>
  <si>
    <t>Policy Points With increasing integration of artificial intelligence and machine learning in medicine, there are concerns that algorithm inaccuracy could lead to patient injury and medical liability. While prior work has focused on medical malpractice, the artificial intelligence ecosystem consists of multiple stakeholders beyond clinicians. Current liability frameworks are inadequate to encourage both safe clinical implementation and disruptive innovation of artificial intelligence. Several policy options could ensure a more balanced liability system, including altering the standard of care, insurance, indemnification, special/no-fault adjudication systems, and regulation. Such liability frameworks could facilitate safe and expedient implementation of artificial intelligence and machine learning in clinical care.</t>
  </si>
  <si>
    <t>The rapid advancement of artificial intelligence (AI) is transforming the e-commerce landscape, prompting businesses to adopt innovative marketing strategies. This study investigates the relationship between AI applications and marketing innovation in Egyptian e-commerce retailers, with a focus on the mediating role of organizational culture. The research employed a quantitative approach, utilizing a survey to gather data from 260 Egyptian e-retail store owners, managers, and marketers. The findings reveal a significant positive correlation between AI applications and marketing innovation, with organizational culture playing a crucial mediating role. The correlation coefficient (R) between AI and organizational culture was found to be 0.76, indicating that AI explains 57% of the variance in organizational culture. Similarly, the correlation coefficient (R) between AI and marketing innovation was 0.70, suggesting that AI explains 49% of the variance in marketing innovation. Path analysis further demonstrated a significant indirect effect of AI on marketing innovation through organizational culture. The study concludes that the integration of AI into marketing strategies can substantially enhance innovation, particularly when complemented by a supportive organizational culture. It underscores the importance for e-commerce retailers to invest in AI technologies and cultivate a culture that embraces technological advancements to drive marketing innovation and achieve sustainable competitive advantage.</t>
  </si>
  <si>
    <t>This study reflects and examines the main implications of the use of Artificial Intelligence (AI) at this time, especially, given the new generative technological tools that have been developed. In the academic and educational environment, its impact is already noted, also regarding the legal clinic. In accordance with this interest, knowledge about the state of this issue is approached and its implications are analyzed from a technical and legal perspective. Thus, recognizing that AI is one more and decisive step in the digital age we live in, it is also important to warn and prevent its risks. Therefore, given this phenomenon, adopting a proactive approach can be the most effective, acting via legal and educational innovation. This strategic binomial may be the key to successfully addres- sing the challenges posed.</t>
  </si>
  <si>
    <t>In order to improve the teaching quality and effect of colleges and universities, this paper puts forward the research on the innovation mechanism model of education management under the background of artificial intelligence technology. Through the optimization of teaching management mode, the standardization of teaching management steps, the construction of education management platform framework, and finally achieve the reasonable optimization of the innovation mechanism model of education management. Finally, through practical application and investigation, it is confirmed that the model of educational management innovation mechanism under the background of artificial intelligence technology has better teaching effect.</t>
  </si>
  <si>
    <t>Artificial Intelligence (AI) induce corporates to re-design their innovation process. Due to rapid technological development, synchronization of information systems, and industrialization, corporate managers increasingly adopt AI in innovation. In response, scholars are interested in the idea of creating and mapping the intersection of AI in corporate innovation, which resulted in massive literature during the past decades. To critically analyze the phenomena of AI in corporate innovation, we conducted a hybrid review of published literature (364 articles) for the last 56 years (1996 to July 2022). We present taxonomy, outline AI phases, AI large scope definition, and link with innovation. We identify eight focal fields in the intersection of AI in corporate innovation, such as AI and business models (BM), AI and product innovation, AI and open innovation, AI and innovation process, AI and firm's innovation structure, AI, firm's knowledge and innovation, and AI, innovation and firm market perfor-mance, and AI and innovativeness of supply chain management. We outline a framework encompassing the role of AI in corporate innovation. We conclude this study by identifying influential aspects of literature and pre-senting future research agendas.</t>
  </si>
  <si>
    <t>This study outlines the future research opportunities related to Generative Artificial Intelligence (GenAI) in innovation management. To this end, it combines a review of the academic literature with the results of a Delphi study involving leading innovation management scholars. Ten major research themes emerged that can guide future research developments at the intersection of GenAI and innovation management: 1) Gen AI and innovation types; 2) GenAI, dominant designs and technology evolution; 3) Scientific and artistic creativity and GenAI-enabled innovations; 4) GenAI-enabled innovations and intellectual property; 5) GenAI and new product development; 6) Multimodal/unimodal GenAI and innovation outcomes; 7) GenAI, agency and ecosystems; 8) Policymakers, lawmakers and anti-trust authorities in the regulation of GenAI-enabled innovation; 9) Misuse and unethical use of GenAI leading to biased innovation; and 10) Organizational design and boundaries for GenAIenabled innovation. The paper concludes by discussing how these themes can inform theoretical development in innovation management studies.</t>
  </si>
  <si>
    <t>Fear is growing that robots and artificial intelligence will replace many occupations. To remain relevant in this changing career landscape, the worker of the future is expected to be innovative, able to spot opportunities transform industries and provide creative solutions to meet global challenges. To develop such capabilities, work integrated learning (WIL) has emerged as an important approach. The purpose of this study is to investigate the key factors driving innovation among WIL students. Unlike prior studies that have been predominantly qualitative or based on one single snapshot, this quantitative, longitudinal study measures student capabilities before and after participation in a WIL placement at a business. It then undertakes confirmatory factor analysis to compare pre- and post-placement capabilities. The study found that critical thinking, problem solving, communication and teamwork have significant impacts on the development of innovation: vital in the era of artificial intelligence.</t>
  </si>
  <si>
    <t>Artificial Intelligence (AI) reshapes companies and how innovation management is organized. Consistent with rapid technological development and the replacement of human organization, AI may indeed compel management to rethink a company's entire innovation process. In response, we review and explore the implications for future innovation management. Using ideas from the Carnegie School and the behavioral theory of the firm, we review the implications for innovation management of AI technologies and machine learning-based AI systems. We outline a framework showing the extent to which AI can replace humans and explain what is important to consider in making the transformation to the digital organization of innovation. We conclude our study by exploring directions for future research.</t>
  </si>
  <si>
    <t>In this paper, we discuss the impact of artificial intelligence (AI) on innovation dynamics and argue that AI has affected innovation dynamics in at least two distinct ways. First, innovation using AI has unique dynamics that are characterised by data playing a central role and the increasing importance of external collaboration; however, data security and privacy issues also present new risks to external collaboration. When innovating in AI, collaboration with customers and competitors is critical, yet there are considerable risks associated with data sharing. Second, unique organisational challenges emerge during the diffusion of AI innovations, because adopting AI in an organisation not only results in the need for additional employee competencies but also challenges organisational power structures. We also discuss the merits of AI as a general purpose technology and argue that conclusions about AI in relation to innovation dynamics are likely to change when generative AI is widely adopted.</t>
  </si>
  <si>
    <t>Artificial intelligence (AI) is widely recognised as a transformative innovation and is already proving capable of outperforming human clinicians in the diagnosis of specific medical conditions, especially in image analysis within dermatology and radiology. These abilities are enhanced by the capacity of AI systems to learn from patient records, genomic information and real-time patient data. Uses of AI range from integrating with robotics to creating training material for clinicians. Whilst AI research is mounting, less attention has been paid to the practical implications on healthcare services and potential barriers to implementation. AI is recognised as a Software as a Medical Device (SaMD) and is increasingly becoming a topic of interest for regulators. Unless the introduction of AI is carefully considered and gradual, there are risks of automation bias, overdependence and long-term staffing problems. This is in addition to already well-documented generic risks associated with AI, such as data privacy, algorithmic biases and corrigibility. AI is able to potentiate innovations which preceded it, using Internet of Things, digitisation of patient records and genetic data as data sources. These synergies are important in both realising the potential of AI and utilising the potential of the data. As machine learning systems begin to cross-examine an array of databases, we must ensure that clinicians retain autonomy over the diagnostic process and understand the algorithmic processes generating diagnoses. This review uses established management literature to explore artificial intelligence as a digital healthcare innovation and highlight potential risks and opportunities.</t>
  </si>
  <si>
    <t>This study empirically analyzes the effects of artificial intelligence (AI) on electric vehicle technology innovation by employing a machine learning-based text mining model and the international patent classification (IPC) co-occurrence network analysis, using patent data filed from 1980 to 2017. Based on artificial intelligence algorithms classified, the study demonstrates the dynamic changing pattern of the convergence of artificial intelligence and electric vehicle technology and reveals how artificial intelligence has affected electric vehicle technology innovation over time. This study reveals that artificial intelligence accelerates the automation of electric vehicle driving, and that artificial intelligence algorithms that are widely used in electric vehicles have changed over time, and that technology areas of electric vehicles that AI affects also have been changed.</t>
  </si>
  <si>
    <t>Artificial Intelligence (AI) is an emerging technological field with immense transformative potential. Within this context, we discuss the diverse ways AI is transforming innovation. We introduce a conceptual framework in which we argue AI plays the following two roles: originator and facilitator of innovation. Additionally, we discuss different applications and implications for innovation theory and practice using a reflection on the traditional innovation process and the front end of innovation perspective. For this, we use the perspectives of AI as technology push, AI as market pull, AI to advance steps in the innovation funnel as well as AI as a contributor to new product development. Finally, we discuss future directions for research in these fields.</t>
  </si>
  <si>
    <t>The article explores the experience of different countries in development of innovations in the area of artificial intelligence as one of the strategic directions of digitalization of world economy. It examines the countries with leading position in venture investment in artificial intelligence, including volumes, growth rates and share in GDP. The author provides an analysis of the level of scientific achievements and development of the education in the area of artificial intelligence as a factor of innovation. Additionally, the article assesses overall level of digitalization, as well as the development of venture ecosystem in such countries as elements, that contribute to the innovations in the area of artificial intelligence. The research allows to compare a selected group of countries based on a set of criteria and classify them depending on the level of their involvement and potential in the area of artificial intelligence. The USA and China have a leading role in the area of artificial intelligence. Also, there is a group of other countries, including those with small open economy, that have potential in this area. The author concludes the research with an analysis of key directions of venture investment in artificial intelligence in leading countries and their specificity.</t>
  </si>
  <si>
    <t>The purpose of this study is to explore the effect of innovation locus on consumers' adoption of artificial intelligence products in healthcare. Across four experiments, we demonstrate that consumers are more likely to accept medical artificial intelligence for peripheral products than for core products. This effect is mediated by perceived risk and moderated by a tight-loose culture. Specifically, perceived risk significantly mediates the effect of innovation loci on consumers' adoption of medical artificial intelligence. Loose and tight culture moderates the direct and mediating effects. These findings are important theoretical contributions to the artificial intelligence and healthcare literature. We also provide some practical implications to promote the future development of medical artificial intelligence products and to improve consumers' acceptance of medical artificial intelligence.</t>
  </si>
  <si>
    <t>Ethical, societal and legal issues are rising jointly with the development of autonomous robotic systems immersed into human society. This work focuses on legal aspects and intends to raise the awareness of engineers and researchers in the fields of robotics and artificial intelligence with applications to embedded autonomous systems, cyber-physical systems and self-organizing systems. The paper discusses in detail some recent legal innovations in these fields. Two questions are specifically addressed: how does the lawyer apprehend artificial intelligence and robotics? Which are the existing rules and the necessary legal innovations coming in the next years?</t>
  </si>
  <si>
    <t>It is readily evident that the U.S. Army must establish an artificial intelligence (AI) and machine learning (ML) science and technology (S&amp;T) strategy to rapidly capture, develop, and field the steady stream of discoveries and innovations derived from the global proliferation of AI. In order to focus on Army-specific problem sets, the U.S. Army Combat Capabilities Development Command (CCDC) Army Research Laboratory (ARL) intends to stand up the Army AI Innovation Institute (A2I2) in 2019. This paper discusses how the A2I2 will coordinate, conduct, and accelerate basic research to address Army-specific challenges, with a focus on advancing AI capabilities for autonomous maneuver in multi-domain operations (MDO). CCDC ARL will leverage its existing distributed high-performance computing (HPC) and network infrastructure, along with its regional laboratory extensions, to enable basic AI research with top-tier universities, small and large commercial businesses, established Department of Defense (DOD) industrial partners, and other DOD and non-DOD government organizations. This paper also discusses how the A2I2 will establish an accessible database of heterogeneous data, a repository of AI and ML algorithms and software tools, and military-relevant challenge problems.</t>
  </si>
  <si>
    <t>Leveraging on ten case studies, the paper examines the Supply Chain Finance (SCF) innovation process through a multiple stakeholder perspective (buyers, suppliers, and SCF providers). The aim is to identify the phases of the process impacted by Artificial Intelligence (AI), as well as its benefits and challenges. AI affects several activities in the Initiation phase of the innovation process, supporting the SCF provider's commercial activities and contributing to assessing the buyer's creditworthiness, detecting fraud, or proposing the right SCF solution. In the Implementation phase, AI supports assessing the supplier's credit rating, categorizing and onboarding suppliers, and fastening the administrative tasks. Formulating 9 propositions, this study supports the theory related to the SCF by providing empirical evidence about the role of AI in the SCF innovation process and also identifying the resulting benefits and challenges for all the actors involved.</t>
  </si>
  <si>
    <t>Background: The field of artificial intelligence (Al) is poised to significantly influence the future of medicine. With the accumulation of vast databases and recent advancements in computer science methods, AI's capabilities have been demonstrated in numerous arcas, from diagnosis and morbidity prediction to patient treatment. Establishing an Al research and development unit within a medical center offers multiple advantages, particularly in fostering research and tapping into the immediate potential of Al at the patient's bedside. Objectives: To outline the steps taken to establish a center for Al and big data within an innovation center at a tertiary hospital in Israel. Methods: We conducted a retrospective analysis of projects developed in the field of Al at the Artificial Intelligence Center at the Rabin Medical Center, examining trends, clinical domains, and the predominant sectors over a specific period. Results: Between 2019 and 2023, data from 49 Al projects were gathered. A substantial and consistent growth in the number of projects was observed. Following the inauguration of the Artificial Intelligence Center we observed an increase of over 150% in the volume of activity. Dominant sectors included cardiology, gastroenterology, and anesthesia. Most projects (79.6%) were spearheaded by physicians, with the remainder by other hospital sectors. Approximately 59.2% of the projects were applied research. The remainder were research-based or a mix of both. Conclusions: Developing technological projects based on in -hospital medical data, in collaboration with clinicians, is promising. We anticipate the establishment of more centers dedicated to medical innovation, particularly involving Al. IMAJ 2024; 26: 74-79</t>
  </si>
  <si>
    <t>This paper details a study focused on establishing a framework to examine how Artificial Intelligence Usage mediates the relationship between innovation factors and organizational performance. Before constructing the framework, a Partial Least Squares Structural Equation Modelling (PLS-SEM) mediation model was formulated using SmartPLS software. This model encompasses innovation factors categorized into three groups: marketing, management, and process, treated as independent constructs, while organizational performance serves as the dependent construct, with artificial intelligence usage acting as the mediator. Data for constructing the model were gathered through a questionnaire survey administered to 129 employees of ADNOC, selected via convenient random sampling. The constructed model underwent rigorous assessment of its inner and outer components until meeting predefined fitness criteria. Subsequently, a bootstrapping procedure was employed for hypothesis testing to ascertain the significance level of each relationship path, facilitating the determination of mediation effects. The framework emerged from the results of these mediation effects, indicating that process innovation achieved partial mediation, management innovation achieved full mediation, while marketing innovation showed no mediation effect. This framework is poised to aid ADNOC employees in integrating innovation factors with artificial intelligence usage to enhance organizational performance.</t>
  </si>
  <si>
    <t>This article aims to build an educational innovation network management system based on artificial intelligence technology to address the challenges and opportunities faced in the field of education. Due to the development of society and advancement of technology, traditional education methods are no longer applicable to today's society. However, due to the many defects and deficiencies in the traditional education management system, educational innovation has become particularly difficult. Therefore, this article studies the use of artificial intelligence technology to construct an educational innovation network management system. The experimental results show that the education innovation network management system based on artificial intelligence technology performs well in resource utilization and response time, and has higher resource utilization and shorter response time compared to traditional education management systems. In summary, this study provides a new approach for reform and innovation in the field of education, and it is hoped that this study can contribute to the development and progress of the education sector.</t>
  </si>
  <si>
    <t>Sustainable development has become a concern of all countries globally, and Artificial Intelligence technology emerges at this historic moment. However, few researchers have studied the innovation activities of the Artificial Intelligence industry from the macro-level. This paper focuses on the topological structure and the spatial pattern of the AI patent citation network in China over from 2000-2016. Our main research results are as follows: The network has experienced a striking growth in terms of the size and the number of linkages since 2000, but it has also developed unequally across regions. In the later stages, the network has formed a scale-free network that exhibits small-world property. The network nodes have shown an assortative trait property while weighted preferential attachment has not been significant. In addition, the high values of centrality and numerous linkages between nodes concentrate in the eastern part of China, especially in the Yangtze River Delta, Pearl River Delta, and Bohai Rim. Our results suggest that the AI innovation policies should expand the targets of technological exchange and cultivate more nodes as intermediaries of local knowledge transmission necessary to expand the network and develop the AI industry.</t>
  </si>
  <si>
    <t>The growing business evolution and the latest Artificial Intelligence (AI) make the different business practices to be enhanced by the ability to create new means of collaboration. Such growing technology helps to deliver brand services and even some new kinds of corporate in-teractions with customers and staff. AI digitization simultaneously emphasized businesses to focus on the existing strategies and regularly and early pursue new market opportunities. While digital technology research in the framework of business innovation is gaining greater interest and the privacy of data can be maintained by Blockchain technology. Therefore in this paper, Business Innovation based on artificial intelligence and Blockchain technology (BI-AIBT) has been pro-posed to enhance the business practices and maintain the secured interaction among the various clients. The collection of qualitative empirical data is made up of few primary respondents from two distinct business sectors. BI-AIBT has been evaluated by undertaking and exploring the dif-ference and similarities between digitalization's impact on value development, proposal, and business capture. Besides, organizational capacities and staff skills interaction issues can be improved by BT. The experimental result suggests that digital transformation is usually regarded as essential and improves business innovation strategies. The numerical result proposed BI-AIBT improves the demand prediction ratio (97.1%), product quality ratio (98.3%), Business devel-opment ratio (98.9%), customer behavior analysis ratio (96.3%), and customer satisfaction ratio (97.2%).</t>
  </si>
  <si>
    <t>The concept of innovation ecosystems has become prominent due to its explanatory power. It offers a convincing account of innovation, explaining how and why innovation pathways change and evolve. It has been adopted to explain, predict, and steer innovation. The increasing importance of innovation for most aspects of human life calls for the inclusion of ethical and social rights aspects into the innovation ecosystems discourse. The current innovation ecosystems literature does not provide guidance on how the integration of ethical and social concerns into innovation ecosystems can be realised. One way to achieve this is to draw on the discussion of responsible research and innovation (RRI). This paper applies RRI to the innovation ecosystems discourse and proposes the concept of responsible innovation systems. It draws on the discussion of the ethics of artificial intelligence (AI) to explore how responsible AI innovation ecosystems can be shaped and realised.</t>
  </si>
  <si>
    <t>In the context of the rapid development of artificial intelligence, industrial robots, as an important manifestation of artificial intelligence technology application, provide enterprises with a creative destruction environment, and play a positive role in energy utilization and environmental governance. Therefore, academics have focused a lot of attention on the question of whether industrial robot application can successfully improve corporate green innovation (CGI), thus achieving green transformation, and upgrading the manufacturing industry. This paper builds a Bartik instrument variable to calculate the micro-enterprise robot penetration rate from 2007 to 2019, looks at the effect of industrial robot application on CGI using data from manufacturing listed companies, and discusses the mechanism, heterogeneity, and robustness of this effect. The research finds that industrial robot application significantly improve CGI, indicating that they can promote corporate green technology transformation. This effect not only enhances the scale of CGI but also strengthens the quality of CGI. In addition, the above conclusion still holds after a series of endogeneity and robustness tests. Mechanism research shows that industrial robot application contribute to CGI by improving production efficiency, human capital, and environmental governance levels. It has a good complementary optimization effect on CGI. Furthermore, heterogeneity research shows that industrial robot application has a more significant role in enhancing green innovation for enterprises that are labor-intensive, more intense market competitive, more serious environmental pollution, and have lower level of digital economy development. The research conclusion verifies the effect of artificial intelligence technology and explores its mechanism, which provides empirical references for improving corporate environmental performance and green transformation.</t>
  </si>
  <si>
    <t>Artificial intelligence (AI) is a promising generation of digital technologies. Recent applications and research suggest that AI can not only influence but also accelerate innovation in organizations. However, as the field is rapidly growing, a common understanding of the underlying theoretical capabilities has become increasingly vague and fraught with ambiguity. In view of the centrality of innovation capabilities in making innovation happen, we bring together these scattered perspectives in a systematic and multidisciplinary literature review. The aim of this literature review is to summarize the role of AI in influencing innovation capabilities and provide a taxonomy of AI applications based on empirical studies. Drawing on the technological-organizational-environmental (TOE) framework, our review condenses the research findings of 62 studies. The results of our study are twofold. First, we identify a dichotomous view of innovation capabilities triggered by AI adoption: enabling and enhancing. The enabling capabilities are those that research identifies as enablers of AI adoption, underscoring the competencies and routines needed to implement AI. The enhancing capabilities denote the role that AI adoption has in transforming or creating innovation capabilities in organizations. Second, we propose a taxonomy of AI applications that reflects the practical adoption of AI in relation to three underlying reasons: replace, reinforce, and reveal. Our study makes three main contributions. First, we identify the innovation capabilities that are either required for or generated by AI adoption. Second, we propose a taxonomy of AI applications. Third, we use the TOE framework to track trends in the theoretical contributions of recent articles and propose a research agenda.</t>
  </si>
  <si>
    <t>Innovation and entrepreneurship are an important support for social and economic development in the new era, and it is also the key to the cultivation of practical talents in universities. In order to mine the effective information of innovation and entrepreneurship data, based on the neural network algorithm, this paper combines the bat algorithm to construct a data processing model to obtain an artificial intelligence innovation and entrepreneurship system with data analysis capabilities. Moreover, this study combines with actual needs to improve the algorithm, effectively eliminate the noise existing in the data, eliminate the interference of invalid data on the judgment ability of the system model, and choose the best denoising algorithm through comparison and verification of various algorithms. In order to verify the model proposed in this paper, the data is input into this research model by collecting data in a college survey, so as to verify and analyze the performance of the model. The research results show that the artificial intelligence system proposed in this paper has good performance and has certain practical value.</t>
  </si>
  <si>
    <t>Innovation requires a specific management approach and it seems that emerging technologies are able to provide additional value to innovators for better handling the unknown and unpredictable environment in which innovation is developed. The innovation process is the best known methodological and systematic way for innovations to be developed and whether artificial intelligence is already used and how exactly in this process, is the focal point in this study. The research was motivated by the frequency of innovation's failure during development and the diverse case studies in the literature in which artificial intelligence has been used to support the successful development outcome. We used a bibliometric analysis for sheding the light and bringing more understanding for the new managerial techniques through artificial intelligence as part of the innovation management in the last 20 years research. The results of this study are particularly important for innovation managers who are not first adopters and need more analysis of the application of artificial intelligence, the outcomes, benefits and disadvantages of this use as part of the innovation development and innovation process. The paper contributes by summarizing the current research on the topic and outlines the research agenda for its further evolution.</t>
  </si>
  <si>
    <t>Artificial intelligence (AI) is widely adopted as a general-purpose technology, bringing about disruptive innovative changes. R&amp;D laboratories (labs) from universities, enterprises, and public institutions drive AI innovation. However, research on the factors affecting AI innovation in R&amp;D labs is rarely discussed. To address this gap, we constructed an adjusted technology-organization-environment framework to analyze different configurations that influence AI basic research and engineering breakthroughs. This article uses fuzzy set qualitative comparative analysis for analysis aimed at 43 international typical AI labs. The results indicate that technological, organizational, and environmental conditions jointly impact AI labs' innovation. Specifically, AI basic research depends on strong computing resources and a high-quality innovation ecology, and it is moving from academia to industry. AI Engineering breakthroughs rely on public R&amp;D institutions and leading firms, and high-quality data has a significant impact on applications. The findings highlight the equivalent effect of different configurations in AI innovation. In addition, this study provides implications for the government's AI innovation policies and the technological management of AI labs.</t>
  </si>
  <si>
    <t>Researching the impact of artificial intelligence (AI) on innovation activities in knowledge-intensive companies (KICs), the authors use a systematic approach in observing innovative entities. Scientific observation begins with an innovation ecosystem that is treated as a global innovative entity. In addition to the innovation ecosystem, the first part of the paper focuses on KICs. KICs are analysed as a subsystem of the global innovation ecosystem, on the one hand, and as a unique innovation system made up of numerous subsystems, on the other hand. Innovation activities in KICs are the next innovative entity of scientific observation. At the same time, they represent a subsystem in KICs and a special system made up of interconnected subsystems. Subsystems of innovation activities are also treated as unique systems made up of other subsystems. In order to respond to the requirements defined in the title of the paper, the authors specifically analyse research and development (R&amp;D), and newly created knowledge (innovative output) as subsystems of innovation activities. At the end of the first part of the paper, the authors sublimate the conclusions related to AI as an innovative entity. AI is also viewed dual: as a subsystem of innovation activities (part of newly created knowledge), and as a resource for generating new inventions. Using this finding, in the second part of the paper, the authors state that AI will certainly cause changes in all subsystems in KICs. The most dominant will be changes in: human capital, knowledge and skills of knowledge workers, and the structure of team. The aforementioned changes will redefine innovation activities and their subsystems. Influenced by the trend of these changes, AI will influence changes in management practices in KICs. The impact of AI as a new resource in generating new inventions will have effects not only on KICs, but also on the global innovation ecosystem, as a starting point for researching the impact of human-AI collaboration on innovation activities in KICs.</t>
  </si>
  <si>
    <t>In this article, we endeavor to utilize the advanced workmanship in which computerized innovation remains in the focal point of its imaginative procedure - for instance of inventiveness to outline how innovativeness and AI can increase shared advantage from one another. Moreover, we discuss the distinctive effects of cognitive shifting and Intelligence on innovativeness. AIs create in information, they are likely going to be related with an impressive proportion of our endeavors, and we will extend ourselves with abilities to have the ability to make use of such extra knowledge, moving towards a cyborg situation, whereby the mental and physical spaces end up being dynamically and more clouded with our propelled understanding.</t>
  </si>
  <si>
    <t>Carbon emissions have gained worldwide attention in the industrial era. As a key carbon-emitting industry, achieving net-zero carbon emissions in the manufacturing sector is vital to mitigating the negative effects of climate change and achieving sustainable development. The rise of intelligent technologies has driven industrial structural transformations that may help achieve carbon reduction. Artificial intelligence (AI) technology is an important part of digitalization, providing new technological tools and directions for the low carbon development of enterprises. This study selects Chinese A-share listed companies in the manufacturing industry from 2012 to 2021 as the research objects and uses a fixed-effects regression model to study the relationship between AI and carbon emissions. This study clarifies the significance of enterprise AI technology applications in realizing carbon emissions reduction and explores the regulatory mechanism from the perspective of the innovation effect. The results show that the application of enterprise AI technology positively impacts carbon emissions reduction. Simultaneously, green technological innovation, green management innovation, and green product innovation play moderating roles; in other words, enterprise green innovation strengthens the effect of AI on carbon emissions reduction. This study clarifies the necessity of intelligent manufacturing and enriches theories related to AI technology and carbon emissions.</t>
  </si>
  <si>
    <t>INTRODUCTION: To apply artificial intelligence technology to ideological and political education in colleges and universities, as well as to combine artificial intelligence technology with ideological and political education in colleges and universities, it is necessary that wireless networks have complete coverage. OBJECTIVES: How can ideological and political education in universities and colleges be merged with artificial intelligence? How can artificial intelligence be used to support progressive political education at the college level? Starting with these issues, this paper will focus on the development of ideological and political education in colleges and universities as its main research question and refer to artificial intelligence technology as a method of ideological and political education in colleges and universities supported by wireless networks. METHODS: By examining the characteristics of artificial intelligence and ideological education in colleges and universities, and combining the poor immediacy and weak timeliness of information dissemination, as well as the low degree of identification of student groups with the theoretical courses of ideological education in the field of ideological education under the view of artificial intelligence, to explore the path of innovation of ideological education, RESULTS: In order to adapt to the demands of AI technology and improve people's capacity to use AI learning software, we need start with educators and educated individuals. Additionally, the government should encourage the development of artificial intelligence technologies financially and technically. Finally, it examines how civic education in colleges and universities could be improved through the use of artificial intelligence. This would allow civic education to benefit from the advantages of AI technology. CONCLUSION: In order to support the positive and healthy development of political education courses in colleges and universities across the nation, this paper encourages the creation of concepts and methods for teaching politics in higher education institutions.</t>
  </si>
  <si>
    <t>In this article, we attempt to investigate how manufacturing firms can effectively manage artificial intelligence (AI) to deal with the tension posed by both the opportunities and risks associated with AI applications to drive iterative product innovation. We present empirical insights from three cases involving a typical Chinese manufacturing firm engaged in AI-driven iterative product innovation. We followed our sample firm for 12 months, relying on interviews, observations, and external archival data to collect rich data about its innovation process, and conducted text coding and text analytics to gain insights into the data. Our findings reveal that AI provides opportunities for broad, deep, and agile stakeholder interactions with the support of AI-enabled interactive digital platforms, intelligent manufacturing, and intelligent machines. During this process, risks emerge around data leakage, over-reliance on online intelligence decision-making, and unpredictable AI behaviors. Manufacturing firms need to manage AI by focusing on key principles relating to formulating guidelines for data management, integrating offline decision-makers' experience into online intelligence analysis, and establishing management standards for intelligent devices. We combine these insights into a framework to illustrate how manufacturing firms manage AI to facilitate progress in iterative product innovation.</t>
  </si>
  <si>
    <t>Small- and medium-sized enterprises (SEMs) are the important part of economic society whose innovation activities are of great significance for building innovative country. In order to investigate how technological innovation (TI) and business model design (BMD) affect the business performance of SMEs, samples of 268 SMEs in the artificial intelligence industry and hierarchical regression models are used in the analysis. The results indicate that TI, BMD, and the matching of them have different effects on the innovation of SMEs of different sizes. These findings are helpful for enriching the theory of the fit between TI and BMD and providing theoretical guidance for the innovation activities in SEMs.</t>
  </si>
  <si>
    <t>Researchers in AI often highlight the importance of socially responsible research, but the current literature on the social impacts of AI tends to focus on particular application domains and provides little guidance to researchers working in other areas. Additionally, such social impact analysis tends to be done in a one-off fashion, proposing or problematizing a particular aspect of AI at a time, rather than being deeply integrated into innovation processes across the field. This paper argues that work on the societal dimensions of AI can be enriched by engagement with the literature on responsible innovation, which has up until now focused on technical domains like nanotechnology, synthetic biology, and geoengineering. Drawing on this literature, the paper describes and justifies three interrelated aspects of what a more deeply integrated, ongoing practice of responsibility in AI would look like: consideration of the social contexts and consequences of decisions in the AI design space; reflectiveness about one's emphasis on theoretical vs. applied work and choice of application domains; and engagement with the public about what they desire from AI and what they need to know about it. Mapping out these three issues, it is argued, can both describe and theorize existing work in a more systematic light and identify future opportunities for research and practice on the societal dimensions of AI. Finally, the paper describes how philosophical and theoretical aspects of AI connect to issues of responsibility and technological governance.</t>
  </si>
  <si>
    <t>PurposeThe present research aims to explore the drivers of generative artificial intelligence (GEN AI)-based innovation adoption in the hospitality industry in Jordan.Design/methodology/approachTo address the research gap and achieve the research work objectives, the Technology-Organization-Environment (TOE) lens and the structural equation modeling (SEM) approach were employed to analyze the sample data collected (n = 221) from the hospitality industry.FindingsThe findings indicate that relative advantage, top management support, organizational readiness, organizational culture, competitive pressures, government regulations support and vendor support significantly influence the GEN-AI-based innovation adoption, while the technological complexity is negatively associated with GEN-AI-based innovation adoption. Furthermore, the results showed there is no significant effect of cost on GEN-AI-based innovation adoption.Originality/valueThe paper analyses the TOE framework in a new technological setting. The paper also provides information about how GEN-AI-based innovation adoption may influence hospitality industry performance. Overall, this article provides new insights into the literature concerning AI technologies and through the TOE lens.</t>
  </si>
  <si>
    <t>The number of patients requiring hip and knee arthroplasty continues to rise each year. Patients are living longer and expecting to remain active into later life following joint replacement. Developments in computer-assisted surgery and robotic technology may optimise surgical outcomes and patient satisfaction following lower limb arthroplasty. The use of artificial intelligence in healthcare is rapidly growing and has gained momentum in lower limb arthroplasty. This article reviews the use of artificial intelligence and surgical innovation in lower limb arthroplasty, with a particular focus on robotic-assisted surgery in total knee arthroplasty.</t>
  </si>
  <si>
    <t>This study intends to scrutinize the role of Artificial Intelligence (AI) in Product-Service Innovation (PSI). The literature on AI enabled PSI, other related innovation business models, product-service systems, and servitization has grown significantly since 2018; therefore, there is a need to structure the literature in a systematic manner and add to what has been studied thus far. Product-service innovation is used to represent the relevance of achieving innovation in business models dealing with innovation outcomes including artificial intelligence. This study used bibliographic coupling to analyze 159 articles emerging from the fields of computer sciences, engineering, social sciences, decision sciences, and management. This review depicts structures of the literature comprising five (5) clusters, namely, (1) technology adoption and transformational barriers, which depicts the barriers faced during the adoption of AI-enabled technologies and following transformation; (2) data-driven capabilities and innovation, which highlights the data-based capabilities supported through AI and innovation; (3) digitally enabled business model innovation, which explained how AI-enabled business model innovation occurs; (4) smart design changes and sustainability, which reveals the working of AI in product service environments with different design changes and transformations based on sustainability; and (5) sectorial application, which highlights industry examples. Each cluster is comprehensively analyzed based on its contents, including central themes, models, theories, and methodologies, which help to identify the gaps and support suggestions for future research directions.</t>
  </si>
  <si>
    <t>Artificial intelligence (AI) innovation in healthcare has emerged as an increasingly significant area of research. AI, digital data collection, and computer infrastructure advancements have empowered humans to address complex healthcare challenges. This study conducts a systematic literature review (SLR) of peer-reviewed journal articles at the intersection of AI, innovation, and healthcare to offer research directions for scholars and leaders in healthcare management. To achieve this, the systematic review identified and analyzed 378 published studies on AI innovation in healthcare. Evaluating these publications based on inclusion and exclusion criteria yielded 75 studies ultimately selected for comprehensive analysis. This research adds to the scope of previous investigations by aiming to 1) emphasize the most crucial AI-based healthcare applications, 2) explore challenges associated with AI integration in healthcare, and 3) examine student adoption and incorporation of AI into existing healthcare curricula. We also conducted an exploratory study of over 2700 AI-enabled healthcare startups worldwide to supplement our literature review. The SLR reveals several gaps within the research scope and proposes corresponding future research directions. These future research directions will assist researchers and enable healthcare professionals to develop legislation that accelerates the adoption of AI solutions in healthcare, ultimately enhancing public access to efficient and effective healthcare services.</t>
  </si>
  <si>
    <t>The rapid development of digital technologies leads to dramatic changes of our economies and societies and these are quite far-reaching. Technological progress especially in the field of artificial intelligence (AI) and robotics, big data and business analytics, as well as augmented and virtual reality are providing a total digital connectivity and new possibilities for effective data analysis and handling. Enterprises expect higher productivity and opportunities for optimized performance by increasing use and integration of innovative technologies. Not only machines or intelligent algorithms are going to execute tasks, but new forms of human-machine interaction represent valuable enablers for positioning the central role of humans in design and development activities. In this paper, the authors present an overview of currently available technological solutions in the field of AI leading to new forms of human-machine interaction. Furthermore, functionalities of these technologies and development needs for generating ideas in early innovation processes are identified. The results of this first study build the basis for the next step aiming at mapping the analysed systems with current creativity techniques and methods for optimisation of the innovation process. (C) 2019 The Authors. Published by Elsevier B.V.</t>
  </si>
  <si>
    <t>Artificial Intelligence (AI) is increasingly adopted by organizations to innovate, and this is ever more reflected in scholarly work. To illustrate, assess and map research at the intersection of AI and innovation, we performed a Systematic Literature Review (SLR) of published work indexed in the Clarivate Web of Science (WOS) and Elsevier Scopus databases (the final sample includes 1448 articles). A bibliometric analysis was deployed to map the focal field in terms of dominant topics and their evolution over time. By deploying keyword co-occurrences, and bibliographic coupling techniques, we generate insights on the literature at the intersection of AI and innovation research. We leverage the SLR findings to provide an updated synopsis of extant scientific work on the focal research area and to develop an interpretive framework which sheds light on the drivers and outcomes of AI adoption for innovation. We identify economic, technological, and social factors of AI adoption in firms willing to innovate. We also uncover firms' economic, competitive and organizational, and innovation factors as key outcomes of AI deployment. We conclude this paper by developing an agenda for future research.</t>
  </si>
  <si>
    <t>PurposeThis research examines the relationship between the green version of intellectual capital (IC) (measured through green versions of human, structural and relational capitals (GHC, GSC and GRC)), co-creational capital (CC), green innovation (GI), technological innovation (TI) (measured through artificial intelligence) and start-up competitive advantage (SCA).Design/methodology/approachAn online questionnaire collected data from 275 participants. To test the hypotheses, the data were analyzed using SmartPLS.FindingsThe results confirmed the positive influence of GSC and CC on TI and GI, GRC with GI and that of GI and TI with SCA. The results also reveal that IC can influence innovation and describe how innovation can drive the competitive advantage (CA) of start-ups.Research limitations/implicationsThis self-report study examines the associations by collecting data at one point in time, which results in methodological limitations regarding the generalization of the results. The second limitation is that the findings are limited to start-ups.Originality/valueThis research work examined a model that combined three components of green IC, customer capital, two forms of innovation and CA. These associations have not been previously examined yet can provide useful insight into what drives green and TIs and how they further influence competitiveness. This study provides unique inferences that improve the value of the literature on IC and innovation, using start-ups as context.</t>
  </si>
  <si>
    <t>Green product innovation (GPDI) is crucial for addressing ecological issues and essential for enterprises' green operations and long-term growth. Digitization offers new possibilities for enhancing corporate green practices. Nevertheless, previous studies have predominantly addressed the association between overall digitalization and corporate green innovation, and research on the outcome of specific digital technology categories on green innovation is lacking. Within this framework, this study broadens the investigation into the connection between distinct categories of digital technologies and corporate green innovation. The period 2013-2022 was selected as the sample observation period, with companies listed on China's A-share market as the study objects. The fixed-effects model was applied to investigate the impact of artificial intelligence (AI) on firms' GPDI while exploring the interaction effect of firms' organizational capital. The findings indicate that AI is beneficial to GPDI in businesses. This effect is enhanced by employee and board human capital but diminished by board social capital. These results remained valid after two-stage least squares regression. This study broadens the utilization of the resource-based view and dynamic capacity theory in business implementation. Furthermore, it extends the resulting study of AI and provides a digital enhancement pathway for corporate GPDI. This study has significant theoretical and practical implications.</t>
  </si>
  <si>
    <t>Background: Artificial intelligence innovation is defined as highly specialized productive and generalizable practices in every field of life. In the healthcare setting artificial intelligence has certain revolutions associated with the linkage of healthcare practices to provide humankind with effective healthcare interventions. Midwifery operationalizing the artificial intelligence innovation to enhance them is knowledge competencies and skills regarding the process of restoration and after a birth period.Aim: To evaluate the literature based on artificial intelligence innovation to midwifery education, practice, and research in the Arab region.Method: A systematic review of rationalize the fundamental strategies of Kitchenham systematic review procedure. The data collected from the Arab region published period articles from 2019 to 2023. The process involves the identification, screening, eligibility identification, and inclusion of the studies with respect to the desired concern.Results: As 15 articles were selected out of 1000,850. Selection of the study based on identified criteria of the selection confidence interval of 95% with a margin of error of 5%.Conclusion: Artificial intelligence has more significant work to do with the education practice and research in the paradigm of midwifery it focuses largely on identifying potential health concerns associated with the new advanced technology. Operationalization of machine learning at deep learning is one of the basic consequences through which the higher extent of health prognosis is developed to understand the health promotional parameter.</t>
  </si>
  <si>
    <t>This research work aims to investigate the antecedents of generative artificial intelligence (GEN-AI) adoption, and exploratory and exploitative innovation. A conceptual model based on the technology-organizationenvironment (TOE) framework is proposed and tested empirically using online survey-based data collected from 260 managers and administrative employees located in the Jordanian retailing industry. To achieve the objectives of this work a covariance-based- structural equation modelling (CB-SEM) was employed. The results indicate that relative advantage, top management support, organizational readiness, and customer pressures positively influence GEN-AI adoption. The empirical results demonstrated that the influence of compatibility and competitive pressures on GEN-AI adoption are insignificant. It was found that complexity negatively influence of GEN-AI adoption, also the findings confirm the positive impact of GEN-AI on both exploratory and exploitative innovation. The findings of the existing research would be valuable for GEN-AI technology providers, managers and top management in the retail firms sector in terms of building effective procedures to promote the successful adoption of GEN-AI technologies and innovation.</t>
  </si>
  <si>
    <t>With the development of economic globalization, the competition between companies is increasing and becoming a norm. As one of the main value-added tools, financial management has greatly improved its position in business management. Traditional financial management is difficult to keep up with the pace of modern company management, which to a large extent hinders the effective development of enterprises. Therefore, under the current macroeconomic background, the necessity of studying financial management innovation has become more urgent. In this context, seeking innovation is not only a problem for enterprises, but also an important strategic goal of economic development and the concept of national modern enterprise development. Many studies have been carried out in the field of technological innovation, and few have focused on innovation in financial management. Exploratory research on the factors that affect the choice of financial management mode and route planning is important both in reality and in theory. It can help enterprises to gain greater competitive advantage through innovative financial management and improve their operating efficiency and production quality. This paper is based on learning. A research on the innovation of enterprise financial management is carried out on machine and artificial intelligence technology.</t>
  </si>
  <si>
    <t>The rapid innovation in artificial intelligence (AI) is raising concerns regarding human autonomy, agency, fairness, and justice. While responsible stewardship of innovation calls for public engagement, inclusiveness, and informed discourse, AI seemingly challenges such informed discourse by way of its opacity (poor transparency, explainability, and accountability). We apply a deliberative approach to propose a framework for responsible innovation in AI. This framework foregrounds discourse principles geared to help offset these opacity challenges. To support better public governance, we consider the mutual roles and dependencies of organizations that develop and apply AI, as well as civil society actors, and investigative media in exploring pathways for responsible AI innovation.</t>
  </si>
  <si>
    <t>Artificial intelligence (AI) has rapidly emerged as a transformative technology with the potential to revolutionize numerous industries and applications. While government organizations actively support the AI innovation ecosystem through funding and policy making, their active and direct participation through patenting has not been well studied. Here, we analyzes the intramural patenting activity of government organizations and compares it to that of non-governmental organizations in the field of AI. By analyzing the representative terms in the AI patent abstracts and patent matching using machine-learning-based document embedding, we found that governmental organizations more focus on public benefit and national-level interests, rather than commercialization, which is a main focus of non-governmental organizations. Moreover, our regression results reveal that the AI patents by governmental organizations are cited by more diverse areas than non-governmental organizations, which shows their wider impacts on future innovation. Our findings contribute to the literature on the role of government in fostering innovation in the field of AI and have implications for policy makers and stakeholders involved in AI R&amp;D funding and commercialization.</t>
  </si>
  <si>
    <t>While artificial intelligence (AI) is widely acknowledged as a transformative technology with the potential to boost productivity, there is limited understanding of its specific impact on firm innovation efficiency. This study leverages robot data from the International Federation of Robotics (IFR) and detailed data on Chinese manufacturing firms spanning 2015 to 2019. The analysis utilizes the Data Envelopment Analysis (DEA) method to evaluate firms' innovation efficiency and employs the Tobit model to examine the influence of AI on innovation efficiency. Furthermore, the study delves into the heterogeneity of this impact by considering variations in firm ownership, industries, and regions and explores the mechanisms through which AI affects innovation efficiency. The findings demonstrate that AI application significantly enhances firms' innovation efficiency, a result that holds robustly even after employing alternative AI proxies and instrumental variable regression. Moreover, the positive effects of AI adoption are primarily observed in state-owned enterprises, traditional manufacturing industries, and developed cities. Further analyses indicate that AI adoption modifies human capital, innovation patterns, and the market environment, thereby influencing innovation efficiency. This research provides valuable insights into unleashing the innovation potential of AI technology.</t>
  </si>
  <si>
    <t>Technical advancements within the subject of artificial intelligence (AI) leads towards development of human-like machines, able to operate autonomously and mimic our cognitive behavior. The progress and interest among managers, academics and the public has created a hype among many industries, and many firms are investing heavily to capitalize on the technology through business model innovation. However, managers are left with little support from academia when aiming to implement AI in their firm's operations, which leads to an increased risk of project failure and unwanted results. This paper aims to provide a deeper understanding of AI and how it can be used as a catalyst for business model innovation. Due to the increasing range and variety of the available published material, a literature review has been performed to gather current knowledge within AI business model innovation. The results are presented in a roadmap to guide the implementation of AI to firm's operations. Our presented findings suggest four steps when implementing AI: (1) understand AI and organizational capabilities needed for digital transformation; (2) understand current BM, potential for BMI, and business ecosystem role; (3) develop and refine capabilities needed to implement AI; and (4) reach organizational acceptance and develop internal competencies.</t>
  </si>
  <si>
    <t>This paper builds a conceptual model of the relationship between structural hole location, knowledge management, and collaborative innovation performance in the artificial intelligence environment. A questionnaire survey was conducted on 267 companies, and sample data were analysed using SEM statistics. In the artificial intelligence environment, under the influence of the embedded relationship of the collaborative innovation network structure, the influence of network structure hole position on the performance of collaborative innovation is discussed. The research results show that the location of network structure holes has a direct impact on the performance of collaborative innovation; At the same time, the location of network structure holes has a significant positive impact on knowledge management, and knowledge management plays a part of the mediating role in the process of network structure hole locations affecting collaborative innovation performance.</t>
  </si>
  <si>
    <t>Artificial Intelligence (AI) has become a double-edged sword for scientific research. While, on one hand, the incredible potential of AI and the different techniques and technologies for using it make it a product coveted by all scientific research centres and organisations and science funding agencies. On the other, the highly negative impacts that its irresponsible and self-interested use is causing, or could cause, make it a controversial tool, attracting strong criticism from those involved in the different sectors of research. This study aims to delve into the current and virtual uses of AI in scientific research and innovation in order to provide guidelines for developing and implementing a governance system to promote ethical and responsible research and innovation in the field of AI.</t>
  </si>
  <si>
    <t>How far do recent innovations in robotics and artificial intelligence herald an unprecedented economic and social transformation? This article provides a critical evaluation of this question, challenging the relentless technological determinism of much debate, and reframing the issues involved within a political-economic and sociological approach. This focuses on the economic, political and historical dynamics of technological innovation, and its consequences for employment and economic re-structuring, mediated through sovereign and discursive power. A range of epistemological and empirical problems with the transformationist position are identified, and an alternative perspective proposed emphasizing complexity and uncertainty around contemporary and future trends.</t>
  </si>
  <si>
    <t>With the constant change of enterprise environment, the limitation of the traditional knowledge innovation management based on technology is increasingly apparent. This paper firstly analyses the mode, influence, and necessity of collaborative knowledge innovation management under the background of artificial intelligence. Secondly, the configuration strategy of collaborative knowledge innovation management is constructed. Then, greedy algorithm is used to allocate resources quickly, and these allocation schemes are locally optimal under the constructed optimal metric. Finally, the genetic algorithm is used to optimise the resource structure of the initial allocation combination globally to improve the optimisation degree of the structure as a whole. Through the optimal allocation of resources, enterprises can develop into highly efficient organisations with strong cohesion, continuous development, and self-management, and form collective creativity of enterprises, which can better adapt to the complex and rapidly changing management environment in the new era.</t>
  </si>
  <si>
    <t>This paper analyzes the impact of artificial intelligence (AI) on technological innovation through logic reasoning and empirical modeling. Based on the industrial robot data provided by the International Federation of Robotics (IFR) and the panel data of China's 14 manufacturing sectors from 2008 to 2017, this paper empirically analyzes the impact of AI on technological innovation. Our analysis shows that the mechanism of how AI affects technological innovation is that the former promotes technological innovation through accelerating knowledge creation and technology spillover, improving learning and absorptive capacities, while increasing R&amp;D and talent investment. Our empirical results indicate that under the condition of controlling intensity of R&amp;D investment, FDI, ownership structure, technical imitation, AI significantly promotes technological innovation. And the impact of AI on technological innovation experiences sector heterogeneity: AI has more significant impact on the technological innovation of low-tech sectors. The higher the level of AI, the greater its impact on technological innovation. Based on our established conclusions, we provide corresponding suggestions and recommendations for managerial decision-making.</t>
  </si>
  <si>
    <t>In the era of industry 4.0, artificial intelligence (AI) may potentially be used to provide reasoning and decision support on engineering and technical challenges. The role of AI in industrial design, which is the practice of improving the function, value and aesthetics of products to optimise customer satisfaction, has not yet been extensively explored. To effectively synthesise the existing literature, an unsupervised learning-enabled review methodology is proposed in this study. Important journals and articles are identified by using k-means clustering, and the relevant articles are analysed by using co-citation, bibliographic coupling, and co-occurrence analyses. Six clusters of the body of knowledge are then extracted, and naming of the clusters is assisted by using document summarisation and evaluation. Consequently, six intellectual cores related to AI in industrial design are formulated: (i) supply chain perspectives on product design and innovation, (ii) manufacturability and performance of new product development, (iii) intelligent tools and systems for industrial design and engineering, (iv) applied intelligence for product and service innovation, (v) industry 4.0 technologies for design and manufacturing, and (vi) blockchain-enabled artificial intelligence in industry 4.0. Future research trends on sustainable design, trust in AI, and emerging technology integration towards the next-generation AI in industrial design are discussed.</t>
  </si>
  <si>
    <t>The European Draft Regulation on Artificial Intelligence was presented in April 2021 with ambitious aims: to be a far-reaching regulation aimed to guarantee the highest level of protection for 'Union values, fundamental rights and principles', and at the same time promote innovation. However, several possible drawbacks are likely to jeopardize these ambitious purposes: the risk-based approach, grounded on different levels of risks, is imprecise; the conformity assessment has loopholes and might not be as protective as originally envisaged; some requirements are difficult to meet; the contextualization of this regulation within the European legal framework gives raise to overlaps and potential conflicts; the rights of the ones affected by this technology are not properly safeguarded; the European innovation boost might suffer a major setback. Instead of a solution for artificial intelligence, the European Union might have created a new problem.</t>
  </si>
  <si>
    <t>Open innovation, which blurs the boundaries of organizations using inflows and outflows of knowledge to boost their innovation processes, has transformed the innovation paradigm, evolving from higher degrees of protectionism to cooperative relationships. Nevertheless, frequently the management of the huge amount of information and data generated in an open innovation ecosystem requires the use of information and communication technologies. In this context, artificial intelligence can be a major help to profit from all the opportunities derived from open innovation. Considering the growing body of academic literature dealing with the use of artificial intelligence tools in the context of open innovation environments, the objective of this article is revealing the main references, the academic trends and the hottest topics dealing with this subject, disentangling the knowledge structure of the research through a bibliometric analysis carried out over 63 papers selected from Web of Science database, using both co-word analysis and bibliographic coupling. The recent burst in the academic production anticipates a potentially massive interest in this topic, which is studied by the literature at three different levels (operational, managerial, and social). This study reveals the existence of relevant research opportunities, specially related with the management of the potential conflicts that may stem from the fuzzy ownership of the data generated by an artificial intelligence, and the roles of the different agents in such context.</t>
  </si>
  <si>
    <t>This study investigates how to apply artificial intelligence for social innovations using two socio-political factors critical for a Behavioral Theory of the Firm (BTF) - uncertainty and conflict. The analysis leads to four approaches for applying artificial intelligence for social innovations such as the agent-based modeling, social entrepreneurship, stakeholder capital, and social contract approaches. The valuation of artificial intelligence in the projects is endogenously created while the social innovators evaluate their environments, goals, and technologies. The study offers step-by-step guidance to assess the performance of and to create implementation strategies for social innovation projects combined with artificial intelligence.</t>
  </si>
  <si>
    <t>Building upon the global innovation system (GIS) framework, this paper develops an analytical approach to incorporate data as a foundation-level resource in data-driven innovation systems and to unravel how the interplay of system resources' spatial characteristics, multi-scalar institutions and actor strategies leads to the emergence of China's artificial intelligence industry. China's loose institutional regime significantly facilitates the formation of the market, legitimacy and data, while entrepreneurs and digital platforms are the key actors coupling system resources to China's innovation system. As data become a critical resource, actors controlling data develop institutional power to shape the formation of the data-driven industry.</t>
  </si>
  <si>
    <t>The use of transformer-based language models in artificial intelligence (AI) has increased adoption in various industries and led to significant productivity advancements in business operations. This article explores how these models can be used to augment human innovation teams in the new product development process, allowing for larger problem and solution spaces to be explored and ultimately leading to higher innovation performance. The article proposes the use of the AI-augmented double diamond framework to structure the exploration of how these models can assist in new product development (NPD) tasks, such as text summarization, sentiment analysis, and idea generation. It also discusses the limitations of the technology and the potential impact of AI on established practices in NPD. The article establishes a research agenda for exploring the use of language models in this area and the role of humans in hybrid innovation teams. (Note: Following the idea of this article, GPT-3 alone generated this abstract. Only minor formatting edits were performed by humans.)</t>
  </si>
  <si>
    <t>The world is being reshaped under global economic development driven by new advances in information technology. Artificial intelligence, an essential potential technology, will play a vital role in technological change and industrial upgrades. Exploring the relationship between government subsidies, green innovation, and total factor productivity will help us analyze government decisions' effects and better promote artificial intelligence's technological innovation process. Based on data from China's listed artificial intelligence companies from 2011 to 2020, this study uses the Levinsohn-Petrin method to measure the total factor productivity of companies and analyzes the impact of government subsidies on the total factor productivity of AI companies, the mediating effect of green innovation, and the moderating effect of intellectual property protection intensity. The research results show that (1) government subsidies can promote the total factor productivity of AI enterprises; (2) green innovation capabilities play a mediating role between government subsidies and enterprise total factor productivity, and government subsidies can indirectly promote green innovation to promote the improvement of total factor productivity effectively; (3) in the AI industry, the promotion effect of government subsidies on total factor productivity is more significant among state-owned enterprises, while the impact mechanism of government subsidies on private enterprises is not significant; and (4) the intensity of intellectual property protection has played a positive moderating role in the impact of government subsidies for artificial intelligence enterprises on total factor productivity. However, the current intensity of intellectual property protection remains unable to promote improvements in enterprise total factor productivity by stimulating green innovation. The research results will help us better understand the relationship between government subsidies and the development of corporate economic benefits and promote more scientific and effective government decision-making.</t>
  </si>
  <si>
    <t>Artificial intelligence (AI) has entered the mainstream as computing power has improved. The healthcare industry is undergoing dramatic transformations at present. One of the most recent industries to heavily use AI is telehealth, which is used for anything from issuing electronic healthcare cards to providing individual counselling. Artificial intelligence (AI) is influencing telehealth in the United States in a major way. Using AI in telehealth to allow clinicians to make real-time, data-driven rich choices is critical to offering a better patient experience and improved health outcomes as practitioners strive toward expanding virtual care options along the care continuum. Research in the medical industry has started to use AI's strengths in data processing and analysis in telehealth, reflecting the widespread adoption of AI in other sectors. Because of the difficulties inherent in telemedicine's deployment, there is an urgent need to broaden its capabilities and enhance its processes so that they may be tailored to address particular issues. This article is aimed to study different areas of telemedicine and analyze the effect of AI in the field of health and medicine. The literature surveyed in this study demonstrates the infinite growth potential afforded by the combination of AI and telemedicine. There are four main directions that the expanding use of this technology is heading: patient monitoring, healthcare IT, intelligent aid in diagnosis, and information analysis with other specialists.</t>
  </si>
  <si>
    <t>This study investigates the impact of intelligent manufacturing methods driven by artificial intelligence (AI) on cost stickiness in Chinese manufacturing enterprises. Leveraging the ABJ model, a regression analysis explores how different AI-enabled intelligent manufacturing approaches influence cost stickiness through the lens of innovation equilibrium. The sample comprises manufacturing companies listed on China's A-share market from 2013 to 2021. The findings reveal a negative correlation between intelligent manufacturing adoption and cost stickiness among these firms. Specifically, production-based intelligent manufacturing exhibits a more significant effect on reducing cost stickiness compared with collaborative intelligent manufacturing methods. Moreover, intelligent manufacturing positively impacts both joint equilibrium innovation and matching equilibrium innovation. While joint equilibrium innovation is negatively associated with cost stickiness, matching equilibrium innovation shows no significant relationship with cost stickiness. The results indicate that innovation equilibrium plays a mediating role in the relationship between AI-driven intelligent manufacturing and cost stickiness. Overall, this research sheds light on how AI capabilities enabling intelligent manufacturing processes and innovation equilibrium dynamics can help alleviate cost stickiness issues faced by manufacturing enterprises. It highlights the strategic value of adopting AI systems to enhance operational efficiency and cost management flexibility within manufacturing contexts.</t>
  </si>
  <si>
    <t>Purpose This paper explores innovation adoption in inter-organizational healthcare networks. The authors develop theoretical speculations to investigate better the role of artificial intelligence (AI) as an innovative tool to improve buyer-supplier relationships, creating better performance outcomes. Design/methodology/approach The research is based on a theoretical investigation aiming at exploring the role of AI-based solutions for managing buyer-supplier relationships. The conceptual approach allows us to identify some research streams (e.g. co-working collaborations in supply chain management) by proposing a matrix that helps clarify the analysis's directions. Findings The results show the importance of AI that can help the operator in accessing supplier information, including current prices, available stocks, and delivery status, thereby reducing the risk of information asymmetry. AI is intended not only as a technology tool but also as an innovative solution to promote business relationships and support vertical alliances through the value chain between buyer and supplier. Originality/value This paper can help healthcare actors examine the choices behind their operational strategies by providing transparency of the activities and availability of information in real-time. Finally, our study reflects the future directions to enhance the cooperation and innovation adoption among healthcare operators.</t>
  </si>
  <si>
    <t>Digitalization has altered many assumptions underpinning research on innovation management. At the early innings of exploring how digital innovation management stands out, there is a need for further studies in this area. Previous research on how firms use artificial intelligence has distinguished between automation and augmentation of human activities. In this paper, we explore how firms implement artificial intelligence within research and development. Utilizing an international news database spanning 956 articles from 122 newspapers published in 2020, we find that artificial intelligence is primarily adopted to augment human activities (55%) within research and development, rather than to automate matters (11%). We observe differences across sectors where automation is more common in government, information and communication technology (ICT), and technology and software. Our systematic coding shows that artificial intelligence is primarily adopted for exploration research and development (64%), rather than exploitation (5%). Based on these findings, we conclude that research and development from artificial intelligence primarily focuses on novel markets and areas of operations, rather than enhancing existing product markets and activities. Moreover, it augments human labor rather than replaces it; hence, job losses related to artificial intelligence do not seem to be taking place within research and development.</t>
  </si>
  <si>
    <t>The consolidation of leading-edge semiconductor manufacturing in one company in one country poses two problems: a short-term strategic risk and a long-term innovation risk. Both problems remain underexplored because advances in artificial intelligence (AI) algorithms have compensated for a relative lack of advances in AI hardware.</t>
  </si>
  <si>
    <t>In contrast to the operational nature of business-to-consumer (B2C) enterprises, business-to-business (B2B) organizations emphasizes offering specialized products and services to their clients, which are businesses. Recognizing that B2B organizations are dealing with complex metadata in an ever-changing business context, artificial intelligence (AI) technologies possess the potential in assisting them analyse massive amounts of data, generating actionable insights, and formulating revolutionary ideas, potentially improving collaboration and innovation. As a result, this study adopts an empirical research approach to analyse the relationship among AI capabilities, open innovation, and business performance, with an emphasis on B2B companies, based on the theoretical foundations of social-technical system and contingency theories. This study investigated the relationship between AI capabilities and open innovation practices, as well as the effect they have on business performance, using survey data collected from 398 B2B multinational companies and structural equation modelling. The findings indicate that AI capabilities have a favourable effect on open innovation practices, which subsequently leads to an improvement in business performance. Notably, the impact of AI capabilities on business performance was found to be partially mediated. The examination of the moderating effect of environmental dynamism reveals that it exerts a significant influence on the relationship between AI capabilities and outbound open innovation. However, it does not have a significant moderating impact on the causal interaction of AI capabilities on both business performance and inbound open innovation. The ramifications of these findings are significant for managers and policymakers who are interested in fostering innovation and enhancing competitiveness within the B2B sector. The results underscore the crucial role of cultivating AI capabilities.</t>
  </si>
  <si>
    <t>Artificial intelligence (AI) offers businesses a way to save expenses and a fundamental shift in innovation tools in the digital era. Whether AI can improve corporate innovation efficiency has been hotly discussed, but there is little empirical evidence. We use text mining to construct a firm-level AI application index innovatively. We investigate how AI affects corporate innovation efficiency using panel data from 3185 listed companies between 2008 and 2020. The results show that AI application significantly improves corporate innovation efficiency. Meanwhile, to avoid endogeneity problems, we use instrumental variables and propensity score matching (PSM) to test and obtain consistent conclusions. Further, we find that intensifying external market competition and flattening internal organizational structure, which are the important economic forms of innovation resource reallocation, play a moderating effect. Furthermore, the impact of AI on corporate innovation efficiency is enormous in companies with a more extensive size and less management power. In addition, the higher the level of AI development in the industry and region where the enterprise is located, the stronger the impact of AI on corporate innovation efficiency. This paper provides micro evidence for the innovation effects of AI.</t>
  </si>
  <si>
    <t>Artificial intelligence (AI) is the driving force for the leapfrog development of science and technology, the optimization and upgrading of industry, as well as the overall leap in productivity. Using panel data of strategic emerging firms in Chinese A-Share Listed companies from 2012 to 2022, this study empirically examines the impact of AI on technological innovation through a two-way fixed-effects model. The study discovered that technological innovation capability can be greatly enhanced by the degree of AI present in strategic emerging industry businesses. This conclusion remains valid following a series of robustness tests. The mechanism study demonstrates how the degree of AI increases businesses' capacity for technological innovation by lowering funding constraints and boosting R&amp;D investment. According to heterogeneity analysis, AI has varying empowering effects on different industries within strategic emerging industries. Its strongest empowering effect is observed in the western region, with the central and eastern regions seeing the weakest effects. Additionally, the promotion effect of AI is greater for state-owned enterprises than for non-state-owned enterprises. To better play the role of AI in encouraging the technical innovation of firms in strategic emerging industries, it is required to establish dedicated funds, create an AI technology innovation platform, and develop differentiated regulations.</t>
  </si>
  <si>
    <t>Artificial intelligence (AI) and digital innovation are transforming healthcare. Technologies such as machine learning in image analysis, natural language processing in medical chatbots and electronic medical record extraction have the potential to improve screening, diagnostics and prognostication, leading to precision medicine and preventive health. However, it is crucial to ensure that AI research is conducted with scientific rigour to facilitate clinical implementation. Therefore, reporting guidelines have been developed to standardise and streamline the development and validation of AI technologies in health. This commentary proposes a structured approach to utilise these reporting guidelines for the translation of promising AI techniques from research and development into clinical translation, and eventual widespread implementation from bench to bedside.</t>
  </si>
  <si>
    <t>In response to growing environmental challenges, there is an urgent need to understand how corporations can leverage new technologies to boost sustainability and eco-innovation. This study addresses this need by investigating Artificial Intelligence adoption (AIA) influence on green innovation (greenovation) performance among Chinese firms as China's expanding digital economy and severe ecological pressures make it unique study context. Specifically, panel data on 8722 firm-year observations from Chinese listed firms from 2008 to 2017 is analyzed to test the relationship. The main findings show that higher AIA is associated with increased greenovation, measured through green patents. This positive effect is more pronounced among privately-owned enterprises versus state-owned enterprises. Additionally, financial analysts are found to strengthen the AI-greennovation link through information dissemination and scrutiny. Importantly, the study findings are robust and validated through a battery of tests, including change regression, instrumental variable methods, propensity score match (PSM), and sysGMM. Overall, this study provides novel empirical evidence that AI holds promise as an enabler of corporate eco-innovation. The findings have crucial implications for research and practice regarding leveraging digital technologies for sustainability, especially in emerging economies like China that is undergoing rapid technological change.</t>
  </si>
  <si>
    <t>With the rise of artificial intelligence (AI), professional services firms (PSFs) need to innovate their services to adapt to AI. However, traditional ad hoc innovations driven by individual professionals have limitations in incorporating new technology outside their expertise. Although service R &amp; D-an organizational function for centralized coordination of service innovations in strategically targeted areas-is potentially effective, studies on service R &amp; D have still been scarce. This case study aims to fill the gap by examining how PSFs can establish and utilize service R &amp; D to innovate services, overcoming the challenges of AI adoption. An in-depth qualitative study was conducted on the process by which the Big Four audit firms incorporated AI into their external audit service in Japan in the 2010s. The analysis shows the detailed process of how newly created service R &amp; D organizations advanced AI adoption in the case firms. This study contributes to the literature on innovations in services and PSFs by (1) demonstrating the neglected but critical role of service R &amp; D as an innovation enabler beyond the existing expertise of service firms, (2) constructing a three-phase model of the evolution of the service R &amp; D function, and (3) suggesting the significance of innovation process design for the legitimation of innovations. This study also expands our knowledge of AI adoption, presenting a process tailored to address the challenges inherent in AI adoption for PSFs.</t>
  </si>
  <si>
    <t>The paper investigates China's ambitious policy to build a solid foundation for the development of Artificial Intelligence and its applications, thus aspiring to become the world's premier innovation center by 2030. However, several challenges affect China's potential to enhance its capabilities and international competitiveness. The core theme of the study is to develop a better understanding of China's policy for the development of Artificial Intelligence, its implications and the factors affecting this policy. The methodology used quantitative approach to analyze the development in this sector, extract the most important factors affecting its policy and define the ecosystem framework. The paper also discusses China's development of robotics in a smart manufacturing ecosystem as a key policy element in achieving a competitive edge in this domain.</t>
  </si>
  <si>
    <t>To examine the impact of the application of artificial intelligence on the green technology innovation performance of enterprises, a multi-period difference-in-differences model was constructed. Panel data of Chinese listed manufacturing companies over the period of 2014-2020 were used. According to Stimulus-OrganismResponse theory, the impact of artificial intelligence on the green technology innovation performance of enterprises is not direct. The mediating effects of basic knowledge coupling, complementary knowledge coupling, and extended knowledge coupling are verified through empirical tests. The results show that artificial intelligence significantly positively impacts the innovation performance of enterprises in relation to the development of green technology and its decomposition variables (efficiency and progress of green technology). The mediation effect indicates that artificial intelligence mainly promotes the green technology innovation performance of enterprises by affecting their knowledge coupling.</t>
  </si>
  <si>
    <t>Applications of artificial intelligence are used in almost all spheres of human activity. Their use in the educational process at all levels of education is no exception. The article discusses the possibility of using a new generation of artificial intelligence Midjourney tools in the process of training future designers. A review of 2022 releases for creating complex, abstract or photorealistic images Stable Diffusion, DALL-E 2 and Midjourney. The analysis showed that Midjourney is most suitable for using artificial intelligence tools as a methodological innovation in training. The presence of an extended instruction on the formation of a prompt for the generation of an image stimulates non-standard new ways of thinking and allows you to expand the imagination of future design specialists. Midjourney developers recommend structuring the prompt by Subject, Medium, Environment, Lighting, Color, Mood, Composition. You can also use images from the Internet or add your own images. Any subscriber gets access to the gallery of Midjourney members. A survey of art students was conducted regarding the formation of a description of the proposed images. The result of image generation according to the students' description using the Midjourney tool is given. The analysis of the answers confirms our assumptions about the need to form fundamental knowledge of the principle of operation of the image generation application; insufficient knowledge in visual arts as such; low ability to integrate knowledge of, one might say, opposite fields - art and exact sciences (mathematics, artificial intelligence, etc.); the lack of skills in formulating a description of images through the expression of the main categories of visual art through the linguistic means of language, whether in English or in the mother tongue. Such a situation prompts the selection of methods and means for developing the ability to carry out a qualitative verbal description of images and the surrounding reality in order to popularize the possibility of using artificial intelligence technologies in the process of training future designers.</t>
  </si>
  <si>
    <t>This paper investigates the intricate relationship between artificial intelligence (AI) and green innovation within the context of sustainable development goals. As societies strive to achieve sustainability, understanding the dynamics between technological advancements and environmental progress becomes paramount. Drawing from panel data encompassing 51 countries between 2000 and 2019, this study employs fixed-effects models, mediated effects models, and spatial Durbin models to meticulously examine the influence of AI on green innovation. The empirical findings reveal a robust and significantly positive correlation between AI and green innovation, highlighting the critical role of AI in fostering environmental innovation. Heterogeneity analysis across developed and developing economies delineates variations in the impact of AI on green innovation, shedding light on the influence of economic development levels and financial structures. Developed nations showcase a more pronounced AI-green innovation relationship compared to their developing counterparts, highlighting the complexities of technology adoption within distinct economic landscapes. Moreover, this study delves into the transmission mechanisms underlying the AI-green innovation nexus, revealing the mediating roles of industrial structure and human capital. Industrial upgrading and the enhancement of human capital emerge as crucial pathways through which AI indirectly stimulates green innovation. Spatial analyses reveals the spatial relevance of green innovation globally, emphasizing AI's substantial impact not only within domestic spheres but also across neighboring regions. There are significant direct, indirect, and total effects of AI on green innovation, highlighting its spillover characteristics and the catalytic role it plays in driving collaborative AI development on a global scale. This research contributes nuanced insights into the interplay between AI and green innovation, providing a foundation for policymakers, businesses, and researchers to comprehend the multifaceted dimensions of technological interventions in fostering sustainable innovation. The findings emphasize the imperative of collaborative efforts in utilizing AI's potential to propel green innovation, thereby advancing global sustainability agendas.</t>
  </si>
  <si>
    <t>Despite the importance of artificial intelligence (AI) in improving environmental performance, the mechanisms and boundary conditions through AI use affects environmental performance remain unclear. Using a sample of Chinese agricultural firms, the empirical results verify the positive impact of AI use on environmental performance via green innovation of product and process. Moreover, our findings reveal that green culture positively moderates the impact of AI use on green product innovation, and it strengthens the positive mediation effect of green product innovation on the relationship between AI use and environmental performance. This study provides insights and enriches the existing understanding of AI-enable green innovation, thus making practical implications for firms to achieve sustainable development.</t>
  </si>
  <si>
    <t>Artificial Intelligence (AI) has gained immense popularity in recent years as many enterprises have realized their potential to change the way of conducting business innovatively. The new concepts, items, or procedures are developed and implemented within a business or organization to enhance productivity, effectiveness, and competitiveness, and this is called Enterprise Innovation (EI). AI techniques are required to make decisions more effectively in challenging and dynamic situations, like EI, as result of competitive marketplace. Hence, an intelligent, innovative strategy with Q -learning and Takagi Sugeno Fuzzy Control (Q-TSFC) algorithm has been proposed as it combines adaptive learning and Fuzzy Logic (FL) that humans understand to improve decision -making in enterprise innovation. Q -learning seeks to maximize the enterprise ' s profit by utilizing the newly acquired knowledge, exploring activities, and adaptive learning based on the optimal epsilon greedy policy that results with rewards and the experiences. To develop a framework for making decisions and connections between input from the learned Q values and output decisions using enterprise expertise and linguistic conventions. The objective is to handle language uncertainty and imprecision in market trend. So, it leads to right decisions even without accurate numerical facts. The proposed approach is validated by evaluating metrics like cost savings, customer satisfaction, and innovation performance efficiency in the competitive edge in the market. With this proposed Q-TSFC algorithm, the obtained results are 96.5% customer satisfaction ratio, 96% enterprise performance efficiency, cost savings of about 48% profitable value, and the coefficient of determination R 2 is 0.83, respectively.</t>
  </si>
  <si>
    <t>Artificial intelligence is playing a significant role in addressing the energy crisis. This study selected data from manufacturing companies listed on China 's A-share market from 2011 to 2022 and calculated the total energy consumption for the first time. The data include the usage of coal, natural gas, gasoline, diesel and water consumption, electricity usage, and centralized heating. The data were then matched and merged with robot usage data from the International Federation of Robotics to empirically study the impact and mechanism of artificial intelligence on energy consumption levels. Our findings reveal that energy consumption decreases by 0.20 % with a oneunit increase in artificial intelligence applications by a corporation, indicating artificial intelligence can significantly reduce energy consumption. The mechanisms by which artificial intelligence affects energy consumption include technological innovation and digital transformation. Additionally, a heterogeneity analysis revealed that applying artificial intelligence in state-owned enterprises, high-tech companies, and non-heavy-pollution industries can further reduce energy consumption. Our study also provides important practical implications for formulating and optimizing global energy policies to achieve sustainable development goals.</t>
  </si>
  <si>
    <t>In spite of an exponential increase in the volume of medical data produced globally, much of these data are inaccessible to those who might best use them to develop improved health care solutions through the application of advanced analytics such as artificial intelligence. Data liberation and crowdsourcing represent two distinct but interrelated approaches to bridging existing data silos and accelerating the pace of innovation internationally. In this article, we examine these concepts in the context of medical artificial intelligence research, summarizing their potential benefits, identifying potential pitfalls, and ultimately making a case for their expanded use going forward. A practical example of a crowdsourced competition using an international medical imaging dataset is provided.</t>
  </si>
  <si>
    <t>In recent years, there has been widespread interest in the applications of Artificial Intelligence (AI) techniques to the financial sector and in the development of new financial products and services. AI methods are widely regarded as the most important methods in the emerging market for providing not only cutting -edge financial services, but also an innovative approach to business process automation, a solution to the challenges of reducing service costs associated with managing low-income and rural customers and a method of identifying and evaluating the creditworthiness of those customers. No clear reviews are identified in the areas of AI and its contribution to Financial Innovations (FI) research in finance. To address the above gap, the present study provides a systematic literature review and bibliometric view of AI and FI research in finance. Co -citation, co -occurrence and bibliographic coupling analysis techniques are being used to make inferences about the structure of AI and FI research in finance from 1987 to 2022. The study used 237 filtered research articles from the Scopus database and processed through VOS-Viewer and Biblioshiny through R to justify study objectives. Through bibliometric analysis, this study unveils influential authors, journals and institutions, emphasizing top -cited research articles and unveiling six emerging thematic clusters. The novelty lies in the identification of prominent keywords linked to AI and financial innovation research, accompanied by a comprehensive analysis of globally and locally cited articles. Employing an analytical approach, the study identifies research gaps to contribute to the existing body of knowledge.</t>
  </si>
  <si>
    <t>This study aims to analyze previous publications with the theme of modeling and innovation using artificial intelligence in accelerating the handling of COVID-19. The data of this study come from the Scopus database. This study uses VOSviewer to evaluate keywords from 575 publications in the Scopus database with research topics. Next, analysis of Scopus database search results visualizes features and trends of related journals, authors, and themes. This study found that articles on modeling and innovation using artificial intelligence in accelerating the handling of COVID-19 have been published in 267 journals, with the most popular journals being Chaos, Solitons, and Fractals. The results of bibliometric analysis show that there are ten popular journals, with The Lancet Infectious Diseases receiving the most citations. Likewise, in this study there are authors who have the most article documents, namely J.S. Suri with 4 (four) documents, and X. Xu is the most popular author with the most citations. The results of this study show that an AI approach can help in the dissemination of important information around the world while reducing the spread of misinformation about COVID-19. This study suggests that focused, effective, and efficient collaboration, coordination, and harmonization are needed between the central government, local governments, and commercial entities.</t>
  </si>
  <si>
    <t>Plain English SummaryDespite the powerful functions offered by advanced digital technologies, such as Artificial Intelligence and Machine Learning, it is unclear whether micro-businesses should adopt these technologies. In addition, micro-businesses are faced with two adoption strategy options: a first mover strategy by becoming an early adopter, or a second mover strategy by becoming a later adopter of the new technologies. Our study suggests that adopting Artificial Intelligence and Machine Learning enhances micro-businesses' innovation outcomes and innovation processes, highlighting the benefits of technology adoption on micro-businesses with limited financial and human resources. Interestingly, our study suggests the differential benefits of first mover and second mover strategies based on technology characteristics. The principal implication of this study is that micro-businesses should be encouraged to adopt Artificial Intelligence and Machine Learning to compensate for their resources and capabilities in the innovation process. Abstract Digital technologies have the potential to transform all aspects of firms' operations. The emergence of advanced digital technologies such as Artificial Intelligence and Machine Learning raises questions about whether and when micro-businesses should adopt these technologies. In this paper we focus on how firms' adoption decisions on Artificial Intelligence and Machine Learning influence their innovation capabilities. Using survey data for over 6,000 micro-businesses in the UK, we identify two groups of adopters based on the timing of their adoption of Artificial Intelligence and Machine Learning. 'first movers' - early adopters of the new technologies - and 'second movers'- later adopters of the new technology. Probit models are used to investigate the innovation benefits of first and second mover adoption strategies. Our results suggest strong and positive impacts of adopting Artificial Intelligence and Machine Learning on micro-businesses' innovation outcomes and innovation processes. We highlight the differential benefits of first mover and second mover strategies and highlight the role of technology characteristics as the differentiating factor. Our results emphasize both the innovation enabling role of digital technologies and the importance of an appropriate strategic approach to adopting advanced digital technologies.</t>
  </si>
  <si>
    <t>Every innovation begins with an idea. To make this idea a valuable novelty worth investing in requires identification, assessment and management of innovation projects under two primary aspects: The Market Readiness Level (MRL) measures if there is actually a market willing to buy the envisioned product. The Technology Readiness Level (TRL) measures the capability to produce the product. The READINESSnavigator is a state of the art software tool that supports innovators and investors in managing these aspects of innovation projects. The existing technology readiness levels neatly model the production of physical goods but fall short in assessing data based products such as those based on Artificial Intelligence (AI) and Machine Learning (ML). In this paper we describe our extension of the READINESSnavigator with AI and ML relevant readiness levels and evaluate its usefulness in the context of 25 different AI projects.</t>
  </si>
  <si>
    <t>Psychological research shows that as the main component of enterprise decision-making, CEOs are not completely rational, cognitive and psychological biases often influence their decision-making process. CEO narcissism has gradually attracted academic attention. Based on upper echelon theory and subconscious theory, this paper uses advanced artificial intelligence technology to quantify CEO narcissism as a kind of emotional intelligence. Taking A-share listed companies in China from 2010 to 2019 as research objects, this paper empirically tests the impact of CEO narcissism on debt financing and innovation performance. The results show that CEO narcissism has a significant positive impact on firm innovation performance. Debt financing plays a mediating role in the relationship between CEO narcissism and firm innovation performance. CEO narcissism can have a positive impact on firm innovation performance through debt financing. Compared with non-SOEs, SOEs' CEO narcissism has a more significant positive effect on debt financing and enterprise innovation performance. The research in this paper enriches psychology and organizational management and provides a reference for an enterprise's management decisions and for investors' investment decisions.</t>
  </si>
  <si>
    <t>Innovations in artificial intelligence (AI) are occurring at speeds faster than ever witnessed before. However, few studies have managed to measure or depict this increasing velocity of innovations in the field of AI. In this paper, we combine data on AI from arXiv and Semantic Scholar to explore the pace of AI innovations from three perspectives: AI publications, AI players, and AI updates (trial and error). A research framework and three novel indicators, Average Time Interval (ATI), Innovation Speed (IS) and Update Speed (US), are proposed to measure the pace of innovations in the field of AI. The results show that: (1) in 2019, more than 3 AI preprints were submitted to arXiv per hour, over 148 times faster than in 1994. Furthermore, there was one deep learning-related preprint submitted to arXiv every 0.87 h in 2019, over 1064 times faster than in 1994. (2) For AI players, 5.26 new researchers entered into the field of AI each hour in 2019, more than 175 times faster than in the 1990s. (3) As for AI updates (trial and error), one updated AI preprint was submitted to arXiv every 41 days, with around 33 % of AI preprints having been updated at least twice in 2019. In addition, as reported in 2019, it took, on average, only around 0.2 year for AI preprints to receive their first citations, which is 5 times faster than 2000-2007. This swift pace in AI illustrates the increase in popularity of AI innovation. The systematic and fine-grained analysis of the AI field enabled to portrait the pace of AI innovation and demonstrated that the proposed approach can be adopted to understand other fast-growing fields such as cancer research and nano science. (C) 2020 Elsevier Ltd. All rights reserved.</t>
  </si>
  <si>
    <t>Innovation, typically spurred by reusing, recombining and synthesizing existing concepts, is expected to result in an exponential growth of the concept space over time. However, our statistical analysis of TechNet, which is a comprehensive technology semantic network encompassing over 4 million concepts derived from patent texts, reveals a linear rather than exponential expansion of the overall technological concept space. Moreover, there is a notable decline in the originality of newly created concepts. These trends can be attributed to the constraints of human cognitive abilities to innovate beyond an ever-growing space of prior art, among other factors. Integrating creative artificial intelligence into the innovation process holds the potential to overcome these limitations and alter the observed trends in the future.</t>
  </si>
  <si>
    <t>Artificial intelligence (AI) has become an important driving force leading the new round of scientific and technological revolution and industrial transformation worldwide. AI empowers green radical innovation (GRI), a vital strategic orientation for high-tech enterprises. To explore the relationship between research and development (R&amp;D) investment and GRI and identify the contingency factors that affect the relationship, this paper proposes a framework and conducts a survey to test it. The findings indicate that R&amp;D investment and GRI have an inverted U-shaped relationship, that organizational learning meditates the relationship and that management process innovation and organization structure innovation moderate the relationship positively and negatively, respectively. The findings clarify the intermediate mechanism of the transformation from R&amp;D investment to GRI. They will help high-tech enterprises improve their innovation ability and achieve technological leapfrogging and sustainable development in the context of AI and the green economy.</t>
  </si>
  <si>
    <t>We investigated the applications of artificial intelligence (AI) algorithms in wind power technology changes over time and found that AI accelerates the automation of wind power systems. This study shows evidence of the evolution of wind technology innovation following the advancement in AI algorithms using the patents data issued in four intellectual property (IP) offices from 1980 through 2017. Artificial intelligence and more advanced data analytics can be effectively applied to increase the efficiency of wind power systems and to optimize wind farm operations. This study empirically analyzes the evolution of applications of AI algorithms in wind power technology by employing machine learning-based text mining and network analysis, demonstrating the dynamic changing pattern of applications of AI algorithms in wind power technology innovation. (C) 2021 Elsevier Ltd. All rights reserved.</t>
  </si>
  <si>
    <t>Artificial Intelligence (AI) is fuelling a new breed of digital innovation in Human Resource Management (HRM) by creating new opportunities for complying with General Data Protection Regulation (GDPR) during data collection and analysis, decreasing biases, and offering targeted recommendations. However, AI is also posing challenges to organisations and key assumptions about digital innovation processes and outcomes, making it unclear how to combine AI affordances with actors, goals, and tasks. We conducted a qualitative multiple-case study in Scandinavian organisations offering HR services. Grounded theory guided our data collection and analysis. Input-Process-Output framework and affordance theory supported the analysis of specific information processing constraints and enablers. We developed a framework to explain how AI affordances enable digital innovation and address the calls about definitional boundaries between innovation processes and outcomes. We showed how AI affordances are actualised and how this leads to reontologising decision-making and providing data driven legitimisation. Our study contributes to digital innovation research by elucidating AI affordances and their actualisation in organisations. We conclude with the implications to theory and practice, limitations, and suggestions for future research.</t>
  </si>
  <si>
    <t>This paper presents a study on ranking of 27 identified innovation related factors which influencing Artificial Intelligence (AI) performance in UAE. These factors were clustered into four groups namely process innovation; management capabilities; personal expertise and organization structure. A questionnaire was designed based on these factors where respondents were required to gauge the influence of these factors using Likert scale. Respondents were from three UAE organisations which are Dubai Police, Dubai Electricity &amp; Water Authority Dewa, and Emirates Integrated Telecommunications Company. A total of 384 valid responses from the questionnaire survey were analysed for its reliability using Cronbach alpha criterion. Then the data was analysed for its mean score and standard deviation values for each of the factors to determine the rank of each factor and also its influence on the organisation performance. The study found that the mean scores for the factors are in the range from 2.90 to 3.56 while for the average mean score for the groups are from 3.15 to 3.44. the study also found that two factors which are management capabilities and artificial intelligence are highly influencing the organisational performance while the other three factors which process innovation, personal expertise and organisational structure are moderately influencing the UAE organisational performance. The findings of this study will ably provide a better understanding of innovation related factors and how it affects overall performance.</t>
  </si>
  <si>
    <t>Given innovation's chaotic nature, organizations struggle to make decisions when managing innovation. Both academics and practitioners hope artificial intelligence can solve this problem and provide a solution to support and rationalize innovation processes. The literature on this topic, however, is fragmented. The goal of this paper is to systematically review the literature to guide future research. We build on the garbage can model, as our findings reveal that the rationalizing influences of AI on innovation management as a decision-making process is varied. Our results reveal four main influences that pave the way for future research: AI augmenting rationality, AI augmenting creativity, AI renewing the organizing of innovation, and AI triggering new challenges. Taken together, these findings suggest AI is not a tool that uniformly optimizes innovation management and decision-making but rather, is best understood as a multifaceted solution, with intended and unintended rationalizing influences, in search of problems to solve.</t>
  </si>
  <si>
    <t>We study the use and economic impact of AI technologies. We propose a new measure of firm-level AI investments using employee resumes. Our measure reveals a stark increase in AI investments across sectors. AI-investing firms experience higher growth in sales, employment, and market valuations. This growth comes primarily through increased product innovation. Our results are robust to instrumenting AI investments using firms' exposure to universities' supply of AI graduates. AI-powered growth concentrates among larger firms and is associated with higher industry concentration. Our results highlight that new technologies like AI can contribute to growth and superstar firms through product innovation.</t>
  </si>
  <si>
    <t>The innovation efficiency of the artificial intelligence (AI) industry is underexplored. The aim of this article is to effectively evaluate the innovation efficiency of the regional AI industry to promote the allocation of resources and the development of this industry. This article proposes a new comprehensive evaluation model based on the synergy of science and technology, education, and venture capital to examine the AI industrial innovation efficiency by adopting the three-stage data envelopment analysis method. There are three main aspects of the results presented in this work: 1) The AI industry in China achieved improvements in scale efficiency and technical efficiency from 2015 to 2018, experienced cultivation and development in two periods, and the average pure technical efficiency level reached 0.906. 2) The AI industry in China shows interregional heterogeneity. The technical efficiency and scale efficiency of East and Central China are higher than those of other regions. 3) Three environmental factors, including the economic development level, government innovation support, and technology market maturity, have impacts on innovation efficiency. This research contributes to the development of the AI industry by formulating a new evaluation model aimed at innovation efficiency, and its innovation conceptual framework can be used to evaluate other emerging industries.</t>
  </si>
  <si>
    <t>This study explored the synergistic effects of artificial intelligence (AI) on green innovation at the national level by identifying three core activities in green innovation: entry, exit, and sustained specialization in green technologies. Employing a comprehensive three-way fixed-effects panel model, we analyzed green innovation trends in 139 countries over a 30-year period. Our findings emphasize that technological capability, especially in green and AI technologies, is more pivotal than economic wealth in securing comparative advantages in green technologies. One notable observation is the path-dependent development of green technology, which suggests a propensity for nations to build new technologies based on existing strengths. A key contribution of this study is the development of the AI-Green Cross-Density model. This innovative method quantifies the interactions between green and AI technologies and highlights the role of AI in promoting green innovation. The influence of AI on the introduction of new green technologies has become more pronounced in recent years, particularly in economically less-developed countries. Our findings indicate that the integration of modern AI can significantly enhance green technology sectors in mid-to-low-income countries, providing vital insights for policymakers striving to foster a sustainable and technologically advanced future.</t>
  </si>
  <si>
    <t>Computerized technologies and expanding digital information are evolving in a highly complex system where novel innovations and creations of artificial intelligence such as care robots entangle the interactions of machines with human beings. Its usage and the usage of other technologies potentially bring into question what it means to be a human being. Artificial intelligence and its products potentially transgress the core values of nursing and potentially risk human dignity. In this article, the author offers ethical (straight thinking) ethos and implications for the future of nursing as a discipline.</t>
  </si>
  <si>
    <t>This study uses bibliometric analysis and a systematic literature review to map the conceptual structure of artificial intelligence innovations (AI-I) in the social sciences between 2000 and 2023. It explicitly focuses on non-economic aspects conducive to AI-I, namely social, technological, cultural, sustainable, personal, moral, and ethical. Our analysis reveals that 1225 articles and proceeding papers have been published, and terms such as technology, big data, management, performance, future, and impact are the most frequently used when discussing innovation and AI. According to our time-zone analysis, the last two years have shown a significant emphasis on concepts such as transformation, corporate social responsibility, and resource-based view. In terms of citations, the countries that receive the highest number of references in the AI-I field are the United Kingdom, the United States, Germany, Australia, and China. The most prolific authors in terms of publications are David Teece, Erik Brynjolfsson, and Anjan Chatterjee. Given that most studies highlight the economic side of AI-I, we selected the most prolific 163 articles from all social science research areas. These studies legitimize the main non-economic aspects that highlight both certainties and uncertainties conducive to such innovations. Although the technological component is the most popular in our analysis of the non-economic aspects of the AI-I subfield, we find an important emphasis on ethical/ moral dimensions conducive to slow innovation principles. We also observe a growing interest in the cultural dimension, specifically exploring potential factors that can lead to better human acceptance of these innovations. (c) 2024 Published by Elsevier Espana, S.L.U. on behalf of Journal of Innovation &amp; Knowledge. This is an open access article under the CC BY-NC-ND license (http://creativecommons.org/licenses/by-nc-nd/4.0/)</t>
  </si>
  <si>
    <t>The patent portfolio affects the research and development (R&amp;D) decisions of artificial intelligence enterprises, and provides rights protection for the enterprise's product market, which is of great practical significance for the realization of innovation performance. The aim of this paper is to discover how the patent portfolio of artificial intelligence enterprises affects the relationship between R&amp;D intensity and innovation performance. Based on the panel data of 164 listed enterprises in the A-share artificial intelligence concept sector of China, using the panel fixed effect regression method, the impact of R&amp;D intensity on innovation performance was analyzed, and the moderating effect of the three dimensions of the patent portfolio on the two was examined. Studies have shown that the impact of R&amp;D intensity on innovation performance is in an inverted U-shaped relationship. In addition, the diversity characteristics of the patent portfolio have a moderating effect on the relationship between R&amp;D intensity and innovation performance, and when the enterprise is at a high level of diversity, the two have a U-shaped flip relationship. The size of the patent portfolio has a positive impact on innovation performance. The research results have theoretical and practical significance for the implementation of effective R&amp;D management in artificial intelligence enterprise organizations.</t>
  </si>
  <si>
    <t>Industry is adopting artificial intelligence (AI) at a rapid pace and a growing number of countries have declared national AI strategies. However, several spectacular AI failures have led to ethical concerns about responsibility in AI development and use, which gave rise to the emerging field of responsible AI (RAI). The field of responsible innovation (RI) has a longer history and evolved toward a framework for the entire research, development, and innovation life cycle. However, this research demonstrates that the uptake of RI by RAI has been slow. RAI has been developing independently, with three times the number of publications than RI. The objective and knowledge contribution of this research was to understand how RAI has been developing independently from RI and contribute to how RI could be leveraged toward the progression of RAI in a causal loop diagram. It is concluded that stakeholder engagement of citizens from diverse cultures across the Global North and South is a policy leverage point for moving the RI adoption by RAI toward global best practice. A role-specific recommendation for policy makers is made to deploy modes of engaging with the Global South with more urgency to avoid the risk of harming vulnerable populations. As an additional methodological contribution, this study employs a novel method, systematic science mapping, which combines systematic literature reviews with science mapping. This new method enabled the discovery of an emerging 'axis of adoption' of RI by RAI around the thematic areas of ethics, governance, stakeholder engagement, and sustainability. 828 Scopus articles were mapped for RI and 2489 articles were mapped for RAI. The research presented here is by any measure the largest systematic literature review of both fields to date and the only cross-disciplinary review from a methodological perspective.</t>
  </si>
  <si>
    <t>The tourism equipment manufacturing industry is currently facing some challenges in production scheduling and service models. Traditional manufacturing scheduling and service models are difficult to meet market demand, resulting in low production efficiency and low customer satisfaction. Therefore, this article proposes a new production scheduling and service model by applying artificial intelligence technology to improve the efficiency and customer satisfaction of the tourism equipment manufacturing industry. This article adopts artificial intelligence technology to explore the innovative mechanisms of cloud manufacturing intelligent production scheduling and enterprise service models in the tourism equipment manufacturing industry. In terms of cloud manufacturing mode, through collaborative allocation of production scheduling and energy cost scheduling models, the reasonable arrangement of production tasks and optimal utilization of resources in the tourism equipment manufacturing industry have been achieved. In terms of optimizing comprehensive scheduling problems, optimization algorithms and intelligent scheduling systems are used to improve production efficiency and customer satisfaction. In terms of the innovation mechanism of enterprise service models, an overview of the service-oriented concept of manufacturing enterprises was provided, and a service model selection model was proposed. Through empirical analysis, the advantages and disadvantages of different service models were evaluated to better understand the production scheduling and service model problems in the tourism equipment manufacturing industry, and corresponding solutions and innovation mechanisms were proposed. The results verified the effectiveness of the production scheduling and service model based on artificial intelligence in the tourism equipment manufacturing industry. The new model has improved production efficiency and significantly improved customer satisfaction.</t>
  </si>
  <si>
    <t>At present, realizing the upgrading and sustainable development of industrial clusters has become an urgent problem. Based on this, based on data mining and artificial intelligence technology, this paper combines the actual needs of industrial clusters and technological innovation to construct an analysis model of the influencing factors of technological innovation in industrial clusters. Based on the complex network foundation, this paper regards the activity of the innovation network as the result of the joint influence of the presence index, closeness index, betweenness index, agglomeration index and path length index. Moreover, this paper combines the actual situation of the cluster to construct an evaluation system for the activity of the innovation network. In addition, this paper uses the PROMETHEE method based on the cloud model to evaluate the activity of the innovative network to be studied in this paper. Finally, this paper designs experiments to verify the performance of the algorithm model constructed in this paper. The research results show that the system model constructed in this paper has a certain effect.</t>
  </si>
  <si>
    <t>At present, as the problem of water shortage and pollution is growing serious, it is particularly important to understand the recycling and treatment of wastewater. Artificial intelligence (AI) technology is characterized by reliable mapping of nonlinear behaviors between input and output of experimental data, and thus single/integrated AI model algorithms for predicting different pollutants or water quality parameters have become a popular method for simulating the process of wastewater treatment. Many AI models have successfully predicted the removal effects of pollutants in different wastewater treatment processes. Therefore, this paper reviews the applications of artificial intelligence technologies such as artificial neural networks (ANN), adaptive networkbased fuzzy inference system (ANFIS) and support vector machine (SVM). Meanwhile, this review mainly introduces the effectiveness and limitations of artificial intelligence technology in predicting different pollutants (dyes, heavy metal ions, antibiotics, etc.) and different water quality parameters such as biochemical oxygen demand (BOD), chemical oxygen demand (COD), total nitrogen (TN) and total phosphorus (TP) in wastewater treatment process, involving single AI model and integrated AI model. Finally, the problems that need further research together with challenges ahead in the application of artificial intelligence models in the field of environment are discussed and presented.</t>
  </si>
  <si>
    <t>This paper presents a comprehensive analysis of the integration of Artificial Intelligence (AI) in the academic operations of Higher Education Institutions (HEIs). It delves into how AI technologies are currently being utilized in various aspects of higher education, personalized learning, administrative automation, and data-driven decision-making processes. The key contributions of this study lie in its detailed examination of the benefits and challenges associated with AI integration in educational environments, providing a balanced perspective on both the potential and the pitfalls. Central findings highlight that AI significantly enhances educational experiences through personalized learning pathways and efficient administrative processes. However, these advancements are not without challenges. The paper identifies critical areas such as ethical considerations, the digital divide, and the need for upskilling educators in AI literacy as essential to the successful adoption of AI in HEIs. The study contributes to the ongoing dialogue in educational technology by offering actionable insights and recommendations for institutions seeking to navigate the complex landscape of digital transformation. It serves as a valuable resource for educators, administrators, and policymakers aiming to leverage AI for educational excellence and innovation.</t>
  </si>
  <si>
    <t>Nowadays artificial intelligence is gaining popularity and brings changes into everyday lives and business. Latest research outline various options and challenges related to the implementation of artificial intelligence in different fields (Garbuio&amp;Lin, 2019; Kumar et.al, 2019; Tambe et.al 2019). It is obvious that its adoption will have a notable significant impact on certain industries. However, it also requires complete understanding and awareness of main constraints and benefits. The aim of the present research is to find out the possibilities of adoption of the artificial intelligence in accounting industry in case of Estonia and its impact on the role of the accountant in the future. The main research question focuses on whether Estonian accountants are aware of the new opportunities related to the implementation of artificial intelligence and their openness to these challenges. Authors conducted a survey among Estonian accounting professionals and the results revealed limited knowledge, with people being aware of the meaning but having little or no idea about the basic components of artificial intelligence and wide range of a potential application. During the research, it became obvious that only few companies in Estonia are already using artificial intelligence: among the main reasons of non-adoption are lack of experience, lack of qualified professionals and the general complexity. Authors believe that the results of this study provide a starting point for companies involved in providing various modern technical support for accounting industry and may contribute to the raising awareness and further development of active successful adoption of artificial intelligence in Estonia.</t>
  </si>
  <si>
    <t>The purpose of this study was to assess the impact of Artificial Intelligence (AI) on education. Premised on a narrative and framework for assessing AI identified from a preliminary analysis, the scope of the study was limited to the application and effects of AI in administration, instruction, and learning. A qualitative research approach, leveraging the use of literature review as a research design and approach was used and effectively facilitated the realization of the study purpose. Artificial intelligence is a field of study and the resulting innovations and developments that have culminated in computers, machines, and other artifacts having human-like intelligence characterized by cognitive abilities, learning, adaptability, and decision-making capabilities. The study ascertained that AI has extensively been adopted and used in education, particularly by education institutions, in different forms. AI initially took the form of computer and computer related technologies, transitioning to web-based and online intelligent education systems, and ultimately with the use of embedded computer systems, together with other technologies, the use of humanoid robots and web-based chatbots to perform instructors' duties and functions independently or with instructors. Using these platforms, instructors have been able to perform different administrative functions, such as reviewing and grading students' assignments more effectively and efficiently, and achieve higher quality in their teaching activities. On the other hand, because the systems leverage machine learning and adaptability, curriculum and content has been customized and personalized in line with students' needs, which has fostered uptake and retention, thereby improving learners experience and overall quality of learning.</t>
  </si>
  <si>
    <t>We demonstrate how cluster analysis underpinned by analysis of revealed technology advantage can be used to differentiate geographic regions by activity in artificial intelligence (AI). Our analysis uses novel datasets on Australian AI businesses, intellectual property patents and labour markets to explore location, concentration and intensity of AI activities across 333 geographical regions. We find that Australia's AI business and innovation activity is clustered in geographic locations with higher investment in research and development. Through cluster analysis we identify three tiers of AI capability regions that are developing across the economy: 'AI hotspots' (10 regions), 'Emerging AI regions' (85 regions) and 'Nascent AI regions' (238 regions). While the AI hotspots are mainly concentrated in central business district (CBD) locations, there are examples when they also appear outside CBD in areas where there has been significant investment in innovation and technology hubs. Policy makers and investors can use these results to learn about the current landscape of AI business and innovation activities in Australia, identify potential growth opportunities in AI capabilities and to guide future policy and business decisions.</t>
  </si>
  <si>
    <t>In the age of the fourth industrial revolution, where collaborative systems are the real innovation people are still not prepared for the results of the third revolution, namely for artificial intelligence. While every change has its life cycle with innovators, early adopters, early majority before it can reach its fruition, the age of robots has too fast been followed by the internet of things (IoT) of the fourth industrial revolution. Hence, people didn't have enough time to adapt to the change. In present paper a primary research is presented, that aimed to explore the attitude of young adolescents towards artificial intelligence. Based on the result, trust is clearly one of the main issues regarding change in general and readiness in particular. People are not ready for robotic peers within their workplace yet. Psychological and emotive needs shall be addressed for the people to accept artificial intelligence in their workplace and surrounding.</t>
  </si>
  <si>
    <t>Artificial intelligence has become a new engine to achieve innovation-driven development. Integrating artificial intelligence and education will lead to a new education development model and promote better education. Analysing the development trends in artificial intelligence education in various countries shows the demands for training and platform construction of artificial intelligence education. Artificial intelligence education presents the characteristics of diversified technology, personalized instruction, and intelligent student assessment.</t>
  </si>
  <si>
    <t>Under economic globalization, networked innovation outsourcing has become a crucial direction of enterprise innovation, and the continuous development of artificial intelligence (AI) technology is bound to quickly replace the standardized, process-oriented, and highly repetitive basic posts. To promote the continuous innovation of enterprises and prevent innovative talents from being replaced by AI, this paper studies the core competencies (CC) of networked innovation outsourcing-oriented talents. First, the user information is input to construct the talent skill structure, and, consequently, the automatically networked innovation outsourcing-oriented talent CC evaluation model is implemented. The simulation experiment selects 100 graduate students of business school and divides them into two groups to complete the input and modeling process of talent skill structure information in different ways. Afterward, the accuracy and integrity of the automatic talent skill structure model are verified through the combination of experiment and expert review. The matching similarity calculation method is used to obtain the matching type between the task demand CC and the talent CC. Regarding talent matching, the proposed talent CC evaluation model can well match relevant tasks, and the highest matching value between the selected talents and tasks is 0.88. The relevant experience of talents is highly related to the task CC. To sum up, the proposed networked innovation outsourcing-oriented talent CC evaluation model can effectively promote the online automatic matching between networked innovation outsourcing-oriented tasks and talents.</t>
  </si>
  <si>
    <t>China's innovation policies for artificial intelligence (AI) are widely considered as having made a remarkable achievement, which offers us a pertinent case to explore how to design and implement an effective innovation policy mix for an emerging technology. On the basis of literature on the characteristics of emerging technologies and the typology of innovation policy, this paper proposes a four-dimensional framework. It then conducts a categorical principal component analysis and a k-prototype cluster analysis by using data on 116 China's AI policy programmes from 2009 to 2021, which show that the characteristics of the innovation policy mix can be captured by the four dimensions. Furthermore, our analysis indicates that China's AI innovation policy mix evolves following the changing characteristics of AI technology over time. This paper has some implications for designing AI innovation policy mixes in other countries and designing innovation policy mixes for other emerging technologies.</t>
  </si>
  <si>
    <t>Artificial intelligence (AI) technologies are engaged in a harsh battle for market dominance. This article examines the emergence of a dominant design in terms of technology, service, and business model innovation. We conduct a theoretical synthesis of the literature on industrial organization, technology management, network economics, operations management, and strategic management-with the implications of each theory related to the dominant-design battle in AI. The findings indicate a dominant design for AI will be based on innovation concerning business models as much as on technology, and that the dominant business model will include AI as a service.</t>
  </si>
  <si>
    <t>Artificial Intelligence (AI) is being widely used in diverse domains such as industrial automation, traffic control, precision agriculture, and smart cities for major heavy lifting in terms of data analysis and decision making. However, the AI life-cycle is a major source of greenhouse gas (GHG) emission leading to devastating environmental impact. This is due to expensive neural architecture searches, training of countless number of models per day across the world, in-field AI processing of data in billions of edge devices, and advanced security measures across the AI life-cycle. In this work, we explore the impact of reckless AI computation on the environment for every stage of the AI life-cycle with deeper dives into specific algorithms via case studies. We also propose a systematic knowledge-guided AI system design framework that leverages past design experiences towards limiting GHG emissions during future AI system design.</t>
  </si>
  <si>
    <t>PurposeRecently there has been a surge in interest about the use of artificial intelligence in organisations with art galleries introducing new technological innovations that coincide with the digitalisation revolution. Virtual and immersive environments that are supported by social media and digital platforms are significantly changing customer experiences at art galleries. This is internationalising and making art gallery experiences more accessible thereby fostering the competitive advantage of art galleries.Design/methodology/approachArt gallery customers, stakeholders and managers are appreciating the use of artificial intelligence with resulting higher satisfaction rates. Building on competency and transformational entrepreneurship theory international art gallery managers were interviewed to understand the role of artificial intelligence in their organisations and the impact of internationalisation.FindingsThe data analysis revealed that the internationalisation of art galleries enabled artificial intelligence to transform in person and online visitor experience, work and marketing, and future art gallery development ideas. Results show that artificial intelligence is opening up new transformations derived from entrepreneurial behaviours.Originality/valueKey managerial implications are that art gallery managers need to utilise their international networks in order to learn about artificial intelligence and other new technological innovation. Theoretical implications are that existing theory can be adapted to an art gallery and artificial intelligence context. Limitations and future research suggestions focus on the need to focus more on art galleries as cultural entities that are more likely to utilise new technology innovation such as artificial intelligence.</t>
  </si>
  <si>
    <t>The goal of this study is to investigate the direct and indirect relationships that exist between artificial intelligence (AI), social innovation (SI), and smart decision-making (SDM). This study used a survey design and collected cross-sectional data from South Korea and Pakistan using survey questionnaires. Four hundred sixty respondents from the public and private sectors were obtained and empirically analyzed using SPSS multiple regression. The study discovered a strong and positive mediating effect of SI between the relationship of AI and SDM, as predicted. Previous researchers have investigated some of the factors that influence the decision-making process. This study adds to the social science literature by examining the impact of a mediating factor on decision-making. The findings of this study will contribute to the local government in building smart cities such that the factor of social innovations should be involved in the decision-making process because smart decision-making would share such collected data with entrepreneurs, businesses, and industries and would benefit society and all relevant stakeholders, including such social innovators.</t>
  </si>
  <si>
    <t>Firms apply strategic foresight in technology and innovation management to detect discontinuous changes early, to assess their expected consequences, and to develop a future course of action enabling superior company performance. For this purpose, an ever-increasing amount of data has to be collected, analyzed, and interpreted. Still, a major part of these activities is performed manually, which requires high investments in various resources. To support these processes more efficiently, this article presents an artificial-intelligence-based data mining model that helps firms spot emerging topics and trends at a higher level of automation than before. Its modular structure consists of components for query generation, data collection, data preprocessing, topic modeling, topic analysis, and visualization, combined in such a way that only a minimum amount of manual effort is required during its initial set up. The approach also incorporates self-adaptive capabilities, allowing the model to automatically update itself once new data has become available. The model parameterization is based on latest research in this area, and its threshold parameter is learnt during supervised training using a training data set. We have applied our model to an independent test data set to verify its effectiveness as an early warning system. By means of a retrospective analysis, we show in three case studies that our model is able to identify emerging technologies prior to their first publication in the Gartner Hype Cycle for Emerging Technologies. Based on our findings, we derive both theoretical and practical implications for the technology and innovation management of firms, and we suggest future research opportunities to further advance this field.</t>
  </si>
  <si>
    <t>Responsible innovation in artificial intelligence (AI) calls for public deliberation: well-informed deep democratic debate that involves actors from the public, private, and civil society sectors in joint efforts to critically address the goals and means of AI. Adopting such an approach constitutes a challenge, however, due to the opacity of AI and strong knowledge boundaries between experts and citizens. This undermines trust in AI and undercuts key conditions for deliberation. We approach this challenge as a problem of situating the knowledge of actors from the AI industry within a deliberative system. We develop a new framework of responsibilities for AI innovation as well as a deliberative governance approach for enacting these responsibilities. In elucidating this approach, we show how actors from the AI industry can most effectively engage with experts and nonexperts in different social venues to facilitate well-informed judgments on opaque AI systems and thus effectuate their democratic governance.</t>
  </si>
  <si>
    <t>The company's rapid adaptation to digital transformation (DT) both in the most innovative economies and in the less innovative economies is one of the topics that keeps the field of innovation studies very busy but also governments. The artificial intelligence (AI) sector is one of the areas that is having the greatest degree of influence due to the effects of DT. While it is true that with DT these companies have a high potential for innovation, it is also true that their business models require a permanent readaptation process with the dynamics and complexity of technological changes. This research contributes to help companies to understand the complexity and dynamics of DT. Through a set of configurations based on the qualitative comparative analysis (QCA) method, it is possible to identify the positioning of the companies in the artificial intelligence sector in relation to this technological pattern. One of the most relevant conclusions is that the construction of configurations related to radical changes allows companies to observe the complexity and dynamics of these changes.</t>
  </si>
  <si>
    <t>This article summarizes two initiatives for artificial intelligence (AI) underway in the Canadian public service: public consultation and collaboration in compiling an algorithmic impact assessment, and a symposium on AI and human rights held by Global Affairs Canada. The findings contextualize the national consultations on digital and data transformation and future steps for more inclusive AI governance in Canada.</t>
  </si>
  <si>
    <t>The goal of this paper is to integrate artificial intelligence (AI) and Internet of things (IoT) technology into urban innovation space systems while expediting the construction of urban informatization. The core of the paper is to build an innovation space system, which is developed around three key components: innovation elements, innovation networks and innovation bases. First, the definition of innovation space is investigated in detail, and the essence of innovation space is understood to ensure that the key elements in the innovation process can be accurately captured and analyzed in the follow-up research. Second, it is clear that Chengdu is a representative city in Sichuan Province. Through the research in this area, people can deeply understand the specific background and characteristics of urban innovation space system. Then, the innovation space system is constructed, which is supported by innovation elements, innovation networks and innovation bases. These three components are intertwined, which together constitute the key elements of urban innovation space. Furthermore, the Internet worm technology is integrated with the IoT technology, and the system is visually inspected with the help of AI. The application of IoT technology helps to realize the automation and information sharing of the system, while the use of AI provides a deep insight into the system structure and operation. Through this research process, people can fully understand the construction process of Chengdu innovation space system, and provide deeper insight and support for urban innovation through the application of IoT and AI technology. The results show that while Chengdu's entrepreneurship and innovation enterprises are dispersed throughout all of the city's districts and counties, the city's academic talent and the bulk of its higher education institutions are concentrated in the city's core. There are 275 entrepreneurship and innovation enterprises in the High-tech District of Chengdu, which is the most densely distributed area. An urban innovation space network is being built by eight distinct research and higher education establishments. As urban innovation spaces are being built, emphasis should be given to the regional aggregation features of talents, higher education and research institutions, as well as entrepreneurship and innovation business enterprises. The innovation space system based on Internet worm technology of the IoT shows excellent performance in real -time identification of innovation elements, network connection quality, sensor monitoring, AI visual monitoring and so on. The system performs well in real -time monitoring of new enterprises and projects, and the real -time recognition rate reaches 98 %. The communication quality of the innovation network is relatively stable, and the connection quality reaches 92 %. The accuracy of sensor status monitoring in the IoT is high, reaching 99 %. The coverage of AI vision monitoring system reaches 96 %, effectively monitoring the areas involved in innovative space systems. Generally speaking, through the combination of theory and practice, this paaper provides comprehensive and specific guidance for the construction of urban innovation space system, promotes the research progress in this field, and makes beneficial contributions to the sustainable development of urban innovation and informatization.</t>
  </si>
  <si>
    <t>The factors contributing to different levels of artificial intelligence (AI) adoption by librarians and their patrons need clarifying in the context of literature reviews. This paper addresses this need by exploring the transformative impact of AI on literature reviews, particularly within academic librarianship in the health sciences. Drawing on literature and professional experience, it examines how AI is reshaping reviews, potentially extending their meaning beyond text-based sources to accommodate multimedia content and predictive insights. While highlighting AI's promise in enhancing research efficiency and comprehensiveness, the paper also notes the lack of documentation of AI's uptake for literature reviews, perhaps reflecting concerns over reliability and biases. Proposed strategies for moving forward include matching different literature reviews with the most appropriate AI systems. This alignment guides librarians and researchers in navigating the complexities of AI adoption, using human oversight to ensure the integrity and quality of AI content. The paper underscores the importance of education, training, and continuous consultation to promote trustworthy and responsible AI utilization. This pathway foresees more robust outcomes from literature reviews in domains like health care in the digital age.</t>
  </si>
  <si>
    <t>Organisations paid more attention to the innovations of artificial intelligence (AI) technology to improve the organizational performance. Hence, using AI-related innovations to support the organization requires understanding of factors affecting organizational performance. Thus, this paper presents the development of PLSSEM model of AI-related innovations factors that affect the organisational performance. The study identified 21 innovation AI-related factors that were clustered into four groups namely process innovation; management capabilities; personal expertise and organization structure. The model comprised of four exogenous constructs of the innovation factors and one endogenous construct of organisational performance. The data used to develop the model was derived from 384 valid responses of a questionnaire survey amongst the employees of three government organizations in Dubai, which are Dubai Police, Dubai Electricity &amp; Water Authority Dewa, and Emirates Integrated Telecommunications Company. The survey adopted simple random sampling technique in respondents' selection. The model was developed in SmartPLS software and was evaluated at the measurement and structural components of the model. It was found that the model has achieved its goodness-of-fit, GoF criteria of 0.596 which indicates that the model has substantial validating power. The hypothesis testing results found that three out of four relationships are significant which are having t-value and p-value above the cut-off values. The significant relationships are organization structure, personal expertise and process innovation. However, the unsignificant relationship is management capabilities affecting the organisational performance. This is due to the characteristics of the collected data which is not strong enough to establish significant relationship as what have been hypothesized. The findings are contributions to any parties that involved in the application of AI innovation to improve organisational performance.</t>
  </si>
  <si>
    <t>This study examines the effects of strategic vision and digital innovation on the performance and perceptions of digital natives regarding artificial intelligence (AI) in banks. This is due to the increased use of mobile banking applications with the proliferation of the internet. An online questionnaire was administered to 603 experts working in bank headquarters. The collected data were analyzed using the SmartPLS 3.3.3 software. Banks that adopt digital business strategies can gain a significant competitive advantage. To successfully transform and compete, banks need to address customer demands in the areas of digitalization, innovation, and mobile banking. This research is original in its evaluation of the strategic visions and digital innovations of banks, which play a crucial role in the service sector, with implications for finance, innovation, and mobile applications. The results demonstrate the positive effects of strategic vision and digital innovation on performance and digital natives' perceptions of AI. The hypotheses support the importance of digitalization and innovation for banks.</t>
  </si>
  <si>
    <t>The literature on stock forecasting using the innovative technique of Artificial Intelligence (AI) has become overwhelming, making it quite challenging for academics and relevant researchers to gain an elaborative, structured, and organised overview of the relevant information. We fill this gap by contributing and conducting a robust bibliometric review on the application of AI innovations for stock market prediction. More specifically, we conducted a bibliometric review by identifying 241 relevant papers related to stock forecasting using AI by taking a quantitative approach. A quantitative approach uses an examination of linked articles to look at the development of research topics and the structure of existing knowledge. We identified five significant themes based on exploratory factor and hierarchical cluster analyses. We posited that successful AI-based models could aid stock traders, brokers, and investors in better decision-making, a task that had previously been fraught with difficulties. Overall, this paper is aimed at benefiting stock traders, brokers, businesses, investors, government, financial institutions, depositories, and banks. This paper concludes with a future research agenda.</t>
  </si>
  <si>
    <t>Purpose - An emerging research stream focuses on the place-based ecosystems where artificial intelligence (AI) innovations emerge and develop. This literature builds on the contextual turn in management research and, specifically, work on entrepreneurial ecosystems. However, as a nascent research area, the literature on AI and entrepreneurial ecosystems is fragmented across academic and practitioner boundaries and unconnected disciplines because of disparate and ill-defined concepts. As a result, the literature is disorganized and its main insights are latent. The purpose of this paper is to synthesize research on AI ecosystems and identify the main insights. Design/methodology/approach - We first consolidate research on the where of AI innovation through a scoping review. To address the fragmentation in the literature and understand how entrepreneurial ecosystems are associated with AI innovation, we then use content analysis to explore the literature. Findings - We identify the main characteristics of the AI and ecosystems literature and the key dimensions of AI entrepreneurial ecosystems: the local actors and factors in geographic territories that are coordinated to support the creation and development of AI technologies. We clarify the relationships among AI technologies and ecosystem dimensions and uncover the latent themes and underlying structure of research on AI entrepreneurial ecosystems. Originality/value - We increase conceptual precision by introducing and defining an umbrella concept-AI entrepreneurial ecosystem-and propose a research agenda to spur further insights. Our analysis contributes to research at the intersection of management, information systems, and entrepreneurship and creates actionable insights for practitioners influenced by the geographic agglomeration of AI innovation.</t>
  </si>
  <si>
    <t>AI is one of the biggest megatrends towards the 4th industrial revolution. Although these technologies promise business sustainability as well as product and process quality, it seems that the ever-changing market demands, the complexity of technologies and fair concerns about privacy, impede broad application and reuse of Artificial Intelligence (AI) models across the industry. To break the entry barriers for these technologies and unleash its full potential, the knowlEdge project will develop a new generation of AI methods, systems, and data management infrastructure. Subsequently, as part of the knowlEdge project we propose several major innovations in the areas of data management, data analytics and knowledge management including (i) a set of AI services that allows the usage of edge deployments as computational and live data infrastructure as well as a continuous learning execution pipeline on the edge, (ii) a digital twin of the shop-floor able to test AI models, (iii) a data management framework deployed along the edge-to-cloud continuum ensuring data quality, privacy and confidentiality, (iv) Human-AI Collaboration and Domain Knowledge Fusion tools for domain experts to inject their experience into the system, (v) a set of standardisation mechanisms for the exchange of trained AI models from one context to another, and (vi) a knowledge marketplace platform to distribute and interchange trained AI models. In this paper, we present a short overview of the EU Project knowlEdge - Towards Artificial Intelligence powered manufacturing services, processes, and products in an edge-to-cloud-knowledge continuum for humans [in-the-loop], which is funded by the Horizon 2020 (H2020) Framework Programme of the European Commission under Grant Agreement 957331. Our overview includes a description of the project's main concept and methodology as well as the envisioned innovations.</t>
  </si>
  <si>
    <t>The promise of artificial intelligence (AI) to drive economic growth and improve quality of life has ushered in a new AI arms race. Investments of risk capital fuel this emerging technology. We examine the role that venture capital (VC) and corporate investments of risk capital play in the emergence of AI-related technologies. Drawing upon a dataset of 29,954 U.S. patents from 1970 to 2018, including 1484 U.S. patents granted to 224 VC-backed start-ups, we identify AI-related innovation and investment characteristics. Furthermore, we develop a new measure of knowledge coupling at the firm-level and use this to explore how knowledge coupling influences VC risk capital decisions in emerging AI technologies. Our findings show that knowledge coupling is a better predictor of VC investment in emerging technologies than the breadth of a patent's technological domains. Furthermore, our results show that there are differences in knowledge coupling between private start-ups and public corporations. These findings enhance our understanding of what types of AI innovations are more likely to be selected by VCs and have important implications for our understanding of how risk capital induces the emergence of new technologies.</t>
  </si>
  <si>
    <t>With the advent of the era of big data and artificial intelligence, e-commerce enterprises have used a large number of advanced technologies and knowledge management methods to improve work efficiency. In the context of e-commerce, the innovation of enterprise marketing management model has become one of the important contents of the company's business development in the e-commerce era. Focusing on the core concept of e-commerce marketing model innovation, this paper conducts a comprehensive and systematic research on the e-commerce marketing model innovation of enterprise e-commerce, and focuses on the two aspects of e-commerce marketing model innovation and e-commerce model performance evaluation. The purpose of this paper is to understand the importance of innovation factors in the innovation of e-commerce marketing models through questionnaires, so as to provide new ideas for the innovation path of e-commerce marketing models. This paper adopts the questionnaire survey method and data analysis method. According to the survey results, 39, 31, 33, and 35 of the respondents believe that market positioning, business strategy, marketing promotion, and operation management should be prioritized as innovative elements, among which market positioning accounts for a relatively high proportion, followed by operation management. It can be seen that most of the respondents believe that in order to innovate the marketing model of e-commerce, we must start from the aspects of market positioning, business strategy, marketing promotion, and operation management. Combined with the era background and related content of big data and artificial intelligence, this paper studies e-commerce and marketing models, so as to provide new ideas for the innovative path of e-commerce marketing models.</t>
  </si>
  <si>
    <t>Artificial intelligence is poised to transform international business through the adoption of new digital technology practices as part of the fourth industrial revolution. The how, when, and why of artificial intelligence implementation in international business is still somewhat unknown but will likely significantly influence performance outcomes, market interpretation, risk prediction, consumer interactions, and technology-based metrics. With greater emphasis on artificial intelligence-based tools, the future practice of international business will require digital literacy. This means business managers need to improve the way they analyze artificial intelligence in terms of appreciating its usefulness while maintaining privacy and mitigation strategies. In this editorial, we discuss the current developments regarding artificial intelligence in international business with the goal of identifying future research areas of importance.</t>
  </si>
  <si>
    <t>Previous studies have investigated technology's impact on international affairs, but few have analyzed the effect of artificial intelligence on the international system structure. This study integrates heterogeneous datasets and network science concepts with several power factors and artificial intelligence advances as a methodology to understand the evolution of the international system with a perspective around research, knowledge, innovation, and technology as an endogenous variable. Our findings indicate that the international fitness variable could be considered as a mechanism to interpret the system dynamics, especially when artificial intelligence interacts with different topics of the system. Overall, we provide quantitative evidence of the evolution of artificial intelligence innovations and technological power to identify system structure changes, both in central and peripheral countries.</t>
  </si>
  <si>
    <t>PurposeUsing AI to strengthen creativity and problem-solving capabilities of professionals involved in innovation management holds huge potential for improving organizational decision-making. However, there is a lack of research on the use of AI technologies by innovation managers. The study uses the theory of appropriation to explore how specific factors - agile leadership (AL), innovation orientation (IO) and individual creativity (IC) - impact innovation managers' use of generative AI tools, such as ChatGPT (CGA).Design/methodology/approachThe research model is tested through a large-scale survey of 222 Italian innovation managers. Data have been analyzed using structural equation modeling following a two-step approach. First, the measurement model was assessed to ensure the constructs reliability. Subsequently, the structural model was analyzed to draw the conclusions on theorized model relationships and their statistical significance.FindingsThe research findings reveal positive associations between IO and IC with CGA, demonstrating that innovation managers who exhibit strong innovation orientations and higher Individual Creativity are more likely to adopt and personalize ChatGPT. However, the study did not confirm a significant association between AL and CGA.Originality/valueOur findings have important implications for organizations seeking to maximize the potential of generative AI in innovation management. Understanding the factors that drive the adoption and customization of generative AI tools can inform strategies for better integration into the innovation process, thereby leading to enhanced innovation outcomes and improved decision-making processes.</t>
  </si>
  <si>
    <t>In today's data-driven era, ubiquitous concern about environmental issues pushes more startups to engage in business model innovation that promotes environmentally friendly technologies. The goal of these startups is to create technology-based products and services that enhance environmental sustainability. In this context, artificial intelligence promises to be a key instrument to create, capture, and deliver value. However, the existing literature lacks a deep understanding of how startups using AI innovate their business models to achieve a positive environmental impact. Therefore, this paper investigates how green technology startups utilize AI from a business model innovation perspective for environmental sustainability. We conduct a qualitative, exploratory multiple-case study using the Eisenhardt methodology, based on interview data analyzed using qualitative content analysis. We derive five predominant manifestations for AI-driven business model innovation and identify archetypical connections between business model dimensions. Further, we establish three overarching archetypical associations among the cases. In doing so, we contribute to theory and practice by providing a deeper account of how green technology startups attempt to maximize their positive environmental impact through AI. The results of this study also highlight how business model innovation driven by AI can support society in securing a more environmentally sustainable future.</t>
  </si>
  <si>
    <t>With the rapid growth of data information, the pressure on network bandwidth is increasing day by day, and the traditional network architecture can no longer meet the daily needs of users. The birth and development of software-defined networking (SDN) brings new opportunities and challenges to the future network field. Due to its excellent flexibility and programmability, it has greatly improved the performance of the overall network. Coupled with the rapid development of artificial intelligence (AI) in recent years, researchers have begun to realize whether some methods of artificial intelligence can be integrated into SDN to further improve the utilization of network resources and overall network performance. This paper first expounds the background and progress of SDN and artificial intelligence; secondly, it summarizes the research of artificial intelligence in SDN from three aspects: intrusion detection, traffic classification and traffic scheduling; finally, it summarizes and looks forward to the future development trend of artificial intelligence and SDN.</t>
  </si>
  <si>
    <t>IntroductionArtificial intelligence (AI) is widely seen as critical for tackling fundamental challenges faced by health systems. However, research is scant on the factors that influence the implementation and routine use of AI in healthcare, how AI may interact with the context in which it is implemented, and how it can contribute to wider health system goals. We propose that AI development can benefit from knowledge generated in four scientific fields: intervention, innovation, implementation and improvement sciences.AimThe aim of this paper is to briefly describe the four fields and to identify potentially relevant knowledge from these fields that can be utilized for understanding and/or facilitating the use of AI in healthcare. The paper is based on the authors' experience and expertise in intervention, innovation, implementation, and improvement sciences, and a selective literature review.Utilizing knowledge from the four fieldsThe four fields have generated a wealth of often-overlapping knowledge, some of which we propose has considerable relevance for understanding and/or facilitating the use of AI in healthcare.ConclusionKnowledge derived from intervention, innovation, implementation, and improvement sciences provides a head start for research on the use of AI in healthcare, yet the extent to which this knowledge can be repurposed in AI studies cannot be taken for granted. Thus, when taking advantage of insights in the four fields, it is important to also be explorative and use inductive research approaches to generate knowledge that can contribute toward realizing the potential of AI in healthcare.</t>
  </si>
  <si>
    <t>Artificial intelligence (AI)-related institutions are a key factor influencing the economic benefits of this innovations and how such benefits are distributed. This article examines the current stage of AI governance institutions and barriers hindering the widespread adoption of such institutions.</t>
  </si>
  <si>
    <t>This aspect requires the attention of researchers and policymakers as modern education has become a requirement for global societies to compete in the global marketplace. Consequently, this article investigates the impact of artificial intelligence and innovation on modern education in Kurdish educational institutions. The study also investigates the role of smart learning as a mediator between artificial intelligence, innovation, and contemporary education in Kurdish educational institutions. Using questionnaires, the study collected primary data from students of higher education institutions. Using smart PIS, the article also investigates the relationship between the constructs. The results suggested that artificial intelligence and innovation positively correlate with modern education in Kurdish educational institutions. The results also revealed that smart learning considerably mediates the relationship between artificial intelligence and innovation and modern education in Kurdish educational institutions. The article advises policymakers on adopting artificial intelligence and innovation in modern education.</t>
  </si>
  <si>
    <t>Under the background of the rapid development of new economy characterized by new technology, new business form, new industry and new model, China's engineering education urgently needs to cultivate diversified and innovative scientific and technological talents. New engineering research has increasingly become the mainstream of the innovation and reform of engineering education. This paper focuses on the practical innovation of artificial intelligence + X new engineering cross integration, focuses on cultivating engineering and technical talents to meet social needs, carries out interdisciplinary cross integration engineering practice research, and investigates the cross integration practice of artificial intelligence + X new engineering from five aspects: multi-dimensional curriculum system, teaching mode, training platform, training environment and diversified teaching evaluation mechanism, Understanding the employment needs of enterprises, highlighting the characteristic teaching of interdisciplinary cross integration, giving full play to the role of interdisciplinary cross integration in discipline research and practical innovation, and helping the deep integration and efficient iterative development of new engineering education and artificial intelligence technology are of great significance for the construction of new engineering and improving the training quality of engineering and technical talents.</t>
  </si>
  <si>
    <t>Purpose of review To discuss recent applications of artificial intelligence within the field of neuro-oncology and highlight emerging challenges in integrating artificial intelligence within clinical practice. Recent findings In the field of image analysis, artificial intelligence has shown promise in aiding clinicians with incorporating an increasing amount of data in genomics, detection, diagnosis, classification, risk stratification, prognosis, and treatment response. Artificial intelligence has also been applied in epigenetics, pathology, and natural language processing. Summary Although nascent, applications of artificial intelligence within neuro-oncology show significant promise. Artificial intelligence algorithms will likely improve our understanding of brain tumors and help drive future innovations in neuro-oncology.</t>
  </si>
  <si>
    <t>Attaining sustainable development involves a mounting role in modern innovations especially in the mining industry. It is anticipated that the world's need for minerals will increase extensively. The research is of paramount significance as it scrutinizes how artificial intelligence can act as a central force in balancing sustainability and innovation within the mining industry for China over the period 1960 to 2022. In this regard, it paves the way for sustainable mining development and the resolution of pressing environmental and social issues. The finding of (ADF) Augmented Dickey-Fuller &amp; Phillips Perron (PP) unit root tests advocate that variables follows order of integration 1 &amp; (ARDL) bound test of Autoregressive Distributed Lag and Nonlinear Autoregressive Distributed Lag (NARDL) approve a long-term association between concerned variables. The ARDL and Fully Modified Ordinary Least Squares (FMOLS) results depict that the coefficient of artificial intelligence has a positive and substantial impact on mining sustainability in both the short-run (SR) and long-run (LR). Additionally, the outcomes of NARDL reveal that there lies an asymmetric LR relationship between artificial intelligence and mining sustainability. Additionally, the impact of economic growth, climate change, and political stability on mining sustainability has been examined. Based on the findings, it is proposed that incentives should be given to mining companies for investment and adoption of artificial intelligence-related activities and implement such policies that enhance transparency and accountability in the mining sector to attain sustainability, efficiency, and reduction in the social and environmental costs of various mining activities.</t>
  </si>
  <si>
    <t>The beginning of the 21st century presents a scenario of profound transformations for human society. Technological innovations will enable significant advances in various areas and aspects of human society, such as health and longevity, energy efficiency and urban mobility. There will be economic prosperity within the logic of the process of creative destruction, with products and businesses being replaced by others. The sixth wave of technological innovation must severely impact the logic of interaction between technology, society and work. The new wave of innovation, based on digital and intelligence technologies that combine with information and communication technologies born in the second half of the 20th century, presents specific characteristics that differentiate it structurally from previous waves, such as high propagation velocity and maturation of technological innovations, convergence between several disruptive technologies and with high potential for the replacement of human labor.</t>
  </si>
  <si>
    <t>Recent advances in new technologies such as artificial intelligence, big data, and virtual reality have led to significant innovations in various industries. Artificial intelligence, particularly in applications using deep learning algorithms, has shown performance superior to that of humans in several contexts. Accordingly, many researchers and companies have tried to apply artificial intelligence to the healthcare system, with applications including image interpretation, voice recognition, clinical decision support, risk prediction, drug discovery, medical robotics, and workflow improvement. However, several important technical, ethical, and social barriers must be overcome, such as overfitting, lack of interpretability, privacy, security, and safety. Doctors should be prepared to play a key role in applying artificial intelligence through the full course of development, validation, clinical performance, and monitoring.</t>
  </si>
  <si>
    <t>Cardiac telerehabilitation is a method that uses digital technologies to deliver cardiac rehabilitation from a distance. It has been shown to have benefits to improve patients' disease outcomes and quality of life, and further reduce readmission and adverse cardiac events. The outbreak of the coronavirus pandemic has brought considerable new challenges to cardiac rehabilitation, which foster cardiac telerehabilitation to be broadly applied. This transformation is associated with some difficulties that urgently need some innovations to search for the right path. Artificial intelligence, which has a high level of data mining and interpretation, may provide a potential solution. This review evaluates the current application and limitations of artificial intelligence in cardiac telerehabilitation and offers prospects.</t>
  </si>
  <si>
    <t>As an emerging discipline integrating computer, mathematics, linguistics, psychology, brain science, physics, computer, software, and philosophy, the field of artificial intelligence has grown to be the hottest technology field in China. The Country has been paying great attention to the innovation and development of AI, AI technology has been integrated into various aspects and scenarios such as manufacturing, life and leisure, medical and recreation, road traffic, security and surveillance. Premier Li Keqiang clearly proposed in the Government Work Report to expand and strengthen new industrial clusters, implement big data development action, strengthen the research and application of a new generation of artificial intelligence, promote the 'Internet +' in sports and other fields, develop intelligent industries, and expand intelligent life. The national leaders have been promoting a strong sports nation from the height of national strategy, attaching importance to the development of sports industry and emphasizing the importance of Internet + sports and artificial intelligence + sports. Taekwondo, as a popular sport worldwide, has been practiced by more than 200 countries and nearly 80 million people worldwide. However, in the process of rapid development, taekwondo also has some urgent problems that need to be solved, such as the decline in the attractiveness of the event, the difficulty of improving the performance of competition and training. Therefore, it is meaningful to contemplate on how to apply artificial intelligence technology in taekwondo for the healthy development and popularization of the sport in the new era.</t>
  </si>
  <si>
    <t>Aim The aim of this work is to investigate the influence of leaders' innovation expectation on nurses' innovation behaviour in conjunction with artificial intelligence, as well as explore the chain mediating effect of job control and creative self-efficacy between leaders' innovation expectation and nurses' innovation behaviour. Background The nurses' innovation behaviour is crucial in promoting medical artificial intelligence. Thus, clarifying the influencing factors of nurses' innovation behaviour has become a priority. Methods A cross-sectional survey was conducted with 263 Chinese nurses from tertiary hospitals and secondary hospitals in Hefei, Anhui province. Results Leaders' innovation expectation was positively related to nurses' innovation behaviour. Creative self-efficacy and job control respectively mediated the relationship between leaders' innovation expectation and nurses' innovation behaviour. Furthermore, creative self-efficacy and job control played a chain mediation role between leaders' innovation expectation and nurses' innovation behaviour. Conclusion Leaders' innovation expectation helps to enhance nurses' creative self-efficacy and job control, thereby enhancing nurses' enthusiasm for innovation. Implications for Nursing Management Hospital managers and leaders formulate intervention measures to increase leaders' innovation expectation, nurses' creative self-efficacy and job control, and encourage nurses' innovation behaviour.</t>
  </si>
  <si>
    <t>In the new contemporary pandemic paradigm, higher education in public administration and beyond knows challenges, barriers, and opportunities for the academic process. Shocks, environmental changes and physical distancing in recent years have led to the implementation of efficient solutions in educational services, based on artificial intelligence (AI). Thus, in the global academic landscape, many international universities have adopted a 'chatbot', a digital interface designed to stimulate conversation with people. Modern algorithmic communications have effects, such as: increasing the number of enrollments in public administration programs, improving academic experience and active student participation, while reducing administrative tasks on university staff. This paper aims to provide a glimpse on the perceptions of the potential impact of conversational artificial intelligence on public administration (PA) programs from universities and to reflect on its implications for university leaders and staff work and also on students' engagement. The paper will focus on how AI tools will help university programs to be more effective, and how technology will support the limited human resources in this sector. In order to gather the data for this research, the interview was used as well as case studies from international universities that have implemented a chatbot. The research findings capture technological and digital advances that will continue to shape the higher education landscape and its curricula, especially in PA programs. As a result, leaders will need to monitor how artificial intelligence, in particular conversational agents, influences universities' images; attraction and retention for students in PA programs and other important partners; staff productivity, and how to be more proactive in initiating pilot projects. This is one of the few publications that looks at the expectations for conversational AI in higher education today. In this sense, implementing a chatbot can be a competitive advantage in a market where modern technologies weigh heavily and make a difference.</t>
  </si>
  <si>
    <t>This paper reminds main components of Knowledge Society and of Innovation ecosystems and discusses the conditions for sustainable and successful innovation in the context of ubiquitous digitalization and third hype of artificial intelligence. It points out the necessity of having a collaborative platform for accelerating and succeed innovation. It considers the main system blocks and interactions between the components of the Innovation Ecosystems in aim understanding and maintaining the balance of knowledge-based Innovation ecosystems. The emphasis is also on early evaluation of the impacts. An architecture of artificial intelligence-based platform for collaborative gathering, sharing and exploring knowledge supporting the dynamics of the Innovation Ecosystems is presented and interaction between components discussed. We suggest applying the presented approach to European innovation ecosystem. Environmental aspects of innovation are discussed in aim inspiring eco-design, eco-innovation, green software, circular energy and smart circular economy.</t>
  </si>
  <si>
    <t>Purpose of review To summarize how big data and artificial intelligence technologies have evolved, their current state, and next steps to enable future generations of artificial intelligence for ophthalmology. Recent findings Big data in health care is ever increasing in volume and variety, enabled by the widespread adoption of electronic health records (EHRs) and standards for health data information exchange, such as Digital Imaging and Communications in Medicine and Fast Healthcare Interoperability Resources. Simultaneously, the development of powerful cloud-based storage and computing architectures supports a fertile environment for big data and artificial intelligence in health care. The high volume and velocity of imaging and structured data in ophthalmology and is one of the reasons why ophthalmology is at the forefront of artificial intelligence research. Still needed are consensus labeling conventions for performing supervised learning on big data, promotion of data sharing and reuse, standards for sharing artificial intelligence model architectures, and access to artificial intelligence models through open application program interfaces (APIs). Future requirements for big data and artificial intelligence include fostering reproducible science, continuing open innovation, and supporting the clinical use of artificial intelligence by promoting standards for data labels, data sharing, artificial intelligence model architecture sharing, and accessible code and APIs.</t>
  </si>
  <si>
    <t>This research paper presents a secondary study aimed at outline the role of artificial intelligence in the management of financial crisis in a business or organization. The research explored empirical evidence and mathematical modelling to provide reliable data that was used to achieve the objectives of the study. The cases of financial crisis in the UK, US, and Boston Chicken Inc. were used in the study. The research found that artificial intelligence management has an indispensable role in financial management, and can be used to prevent financial crisis, reduce risks, and improve both efficiency and efficacy of financial performance in an organization. This was attributed to the ability of artificial intelligence management, as a computer technology, to generate, process, and analyze large volume of data at a time, compared to when humans are used, to help managers in quick decision making because results of the analysis are available in time. The research concluded that artificial intelligence has an indispensable role in the management of financial issues in a business, country, or organization.</t>
  </si>
  <si>
    <t>For the last few years, one can see the emergence of a large number of intelligent products and services, their commercial availability and the socioeconomic impact, this raises the question if the present emergence of AI is just hype or does it really have the capability of transforming the world. The paper investigates the wide range of implications of artificial intelligence (AI), and delves deeper into both positive and negative impacts on governments, communities, companies, and individuals. This paper investigates the overall impact of AI - from research and innovation to deployment. The paper addresses the influential academic achievements and innovations in the field of AI; their impact on the entrepreneurial activities and thus on the global market. The paper also contributes in investigating factors responsible for the advancement of AI. For the exploration of entrepreneurial activities towards AI, two lists of top 100 AI start-ups are considered. The inferences obtained from the research will provide an improved understanding of the innovations and the impact of AI on businesses and society in general. It will also provide a better understanding of how AI can transform the business operations and thus the global economy. (C) 2020 The Authors. Published by Elsevier B.V.</t>
  </si>
  <si>
    <t>This article analyzes the reform of information services in university physical education based on artificial intelligence technology and conducts in-depth and innovative research on it. In-depth analysis of the relationship between big data and the development and application of information technology such as the Internet, Internet of Things, cloud computing, to clarify the difference and connection between big data, informatization and intelligence. Artificial intelligence will bring opportunities for changes in data collection, management decision-making, governance models, education and teaching, scientific research services, evaluation and evaluation of physical education in our university. At the same time, big data education management in colleges and universities faces many challenges such as the balance of privacy and freedom, data hegemony, data junk, data standards, and data security, and they have many negative effects. In accordance with the requirements of educational modernization, centering on the goal of intelligent and humanized education management, it aims existing issues in college physical education management.</t>
  </si>
  <si>
    <t>This systematic review examines the recent use of artificial intelligence, particularly machine learning, in the management of operating rooms. A total of 22 selected studies from February 2019 to September 2023 are analyzed. The review emphasizes the significant impact of AI on predicting surgical case durations, optimizing post-anesthesia care unit resource allocation, and detecting surgical case cancellations. Machine learning algorithms such as XGBoost, random forest, and neural networks have demonstrated their effectiveness in improving prediction accuracy and resource utilization. However, challenges such as data access and privacy concerns are acknowledged. The review highlights the evolving nature of artificial intelligence in perioperative medicine research and the need for continued innovation to harness artificial intelligence's transformative potential for healthcare administrators, practitioners, and patients. Ultimately, artificial intelligence integration in operative room management promises to enhance healthcare efficiency and patient outcomes.</t>
  </si>
  <si>
    <t>Artificial intelligence (AI) and big data methodologies have provided a vast possibility of applications in different public policy sectors. AI and big data provide essential innovations in school teaching and learning practices, curriculum, and management in education, transforming the entire formulation and implementation of education policy. The possibilities of AI in education present a high potential for improvement but a series of new risks and threats that question the benefits of adopting AI in education. This article discusses the possibilities and limits of artificial intelligence in education, observing the institutionalization of new governance practices in education that emerge with digital technologies. To discuss these new governance practices, we deal with the Beijing Consensus on artificial intelligence in education and the challenges of building new education governance. In addition, we discuss potential impacts of AI on education, with a special focus on social justice.</t>
  </si>
  <si>
    <t>Artificial intelligence is being touted as an enormous leap forward in technology that will change the future and drive innovation across all disciplines. How is artificial intelligence currently being used in libraries and what is its potential for creating quality descriptive metadata in the future? We will review some current and future developments and discus some of the ethical considerations of artificial intelligence when it comes to descriptive metadata creation that librarians will want to pay attention to going forward.</t>
  </si>
  <si>
    <t>Transparency is one of the Ethical Principles in the Context of AI Systems as described in the Ethics Guidelines for Trustworthy Artificial Intelligence (TAI). It is closely linked to four other principles - respect for human autonomy, prevention of harm, traceability and explainability - and involves numerous ways in which opaqueness can have undesirable impacts, such as discrimination, inequality, segregation, marginalisation, and manipulation. The opaqueness of many AI tools and the inability to understand the underpinning black boxes contradicts these principles as well as prevents people from fully trusting them. In this paper we discuss the PSyKE technology, a platform providing general-purpose support to symbolic knowledge extraction from different sorts of black-box predictors via many extraction algorithms. The extracted knowledge results are easily injectable into existing AI assets making them meet the transparency TAI requirement.</t>
  </si>
  <si>
    <t>This paper presents a potential solution to fill a gap in both research and practice that there are few interactions between transnational industry cooperation (TIC) and transnational university cooperation (TUC) in transnational innovation ecosystems. To strengthen the synergies between TIC and TUC for innovation, the first step is to match suitable industrial firms from two countries for collaboration through their common connections to transnational university/academic partnerships. Our proposed matching solution is based on the integration of social science theories and specific artificial intelligence (AI) techniques. While the insights of social sciences, e.g., innovation studies and social network theory, have potential to answer the question of why TIC and TUC should be looked at as synergetic entities with elaborated conceptualization, the method of machine learning, as one specific technic off AI, can help answer the question of how to realize that synergy. On the way towards a transdisciplinary approach to TIC and TUC synergy building, or creating transnational university-industry co-innovation networks, the paper takes an initial step by examining what the supports and gaps of existing studies on the topic are, and using the context of EU-China science, technology and innovation cooperation as a testbed. This is followed by the introduction of our proposed approach and our suggestions for future research.</t>
  </si>
  <si>
    <t>The integration of Artificial Intelligence (AI) into the field of education is an unprecedented trend with the potential to revolutionize teaching approaches and significantly improve the overall learning experience. This workshop offers an opportunity for a strategic implementation of generative artificial intelligence in higher education, demonstrating its capacity to substantially enhance the creation and customization of digital educational materials. It is essential for educators to possess the capacity to utilize generative artificial tools, specifically when it comes to developing prompts for Large Language Models (LLMs). In addition to fostering a more interactive learning environment, these LLMs are driving the transition to educational systems that are more autonomous and adaptable. An in-depth exploration of the pragmatic and ethical aspects of AI implementation is undertaken to equip educators with the necessary knowledge and skills to employ AI in a responsible manner, thereby cultivating an engaging and equitable learning environment.</t>
  </si>
  <si>
    <t>Beyond the mainstream discussion on the key role of China in the global AI landscape, the knowledge about the real performance and future perspectives of the AI ecosystem in China is still limited. This paper evaluates the status and prospects of China's AI innovation ecosystem by developing a Triple Helix framework particularized for this case. Based on an in-depth qualitative study and on interviews with experts, the analysis section summarizes the way in which the AI innovation ecosystem in China is being built, which are the key features of the three spheres of the Triple Helix-governments, industry and academic/research institutions-as well as the dynamic context of the ecosystem through the identification of main aspects related to the flows of skills, knowledge and funding and the interactions among them. Using this approach, the discussion section illustrates the specificities of the AI innovation ecosystem in China, its strengths and its gaps, and which are its prospects. Overall, this revisited ecosystem approach permits the authors to address the complexity of emerging environments of innovation to draw meaningful conclusions which are not possible with mere observation. The results show how a favourable context, the broad adoption rate and the competition for talent and capital among regionalspecialized clusters are boosting the advance of AI in China, mainly in the business to customer arena. Finally, the paper highlights the challenges ahead in the current implementation of the ecosystem that will largely determine the potential global leadership of China in this domain.</t>
  </si>
  <si>
    <t>With the continuous increase in the development and use of artificial intelligence systems and applications, problems due to unexpected operations and errors of artificial intelligence systems have emerged. In particular, the importance of trust analysis and management technology for artificial intelligence systems is continuously growing so that users who desire to apply and use artificial intelligence systems can predict and safely use services. This study proposes trust management requirements for artificial intelligence and a trust management framework based on it. Furthermore, we present challenges for standardization so that trust management technology can be applied and spread to actual artificial intelligence systems. In this paper, we aim to stimulate related standardization activities to develop globally acceptable methodology in order to support trust management for artificial intelligence while emphasizing challenges to be addressed in the future from a standardization perspective.</t>
  </si>
  <si>
    <t>One of the most important elements of Islamic cultural heritage is scholars. Muslim scholars have benefited from their previous heritage and, in addition, they have offered solutions to the problems of the age by presenting forward-looking projections from the period in which they lived. As a matter of fact, the Islamic intelligentsia contributed to the sustainability of Islamic civilization, especially in times of social, cultural and political crisis, by expressing comments that went beyond the horizon of the age. Contemporary scholars have been criticized by some for being timid, shy and passive in this cultural development operation. However, on the other hand, it has been put forward that the silence in question is the calm before the storm, since the notions of the modern period change and transform much faster than in the past. The fact that the modern period is named called pause period on the one hand and search period on the other in the periodization activities of the history of Islamic thought is the reflection of this difference in interpretation. In this direction, it is not possible for researchers of the modern period to ignore the realities of the age they live in as well as it is imperative that they make an effort to determine what they will encounter and how to establish a relationship with them, taking into account the possible scenarios of the historical scene. As a result of the maturation of the socio-cultural and political ground, the science of hadith, which was initially filled with evaluations of the words, deeds and approvals of the Prophet (pbuh), his companions and their successors, has been enriched with the literature nourished by many concepts, issues, problematics, meanings and interpretations. The new form of this is the study activities defined as academic hadithism. Academic hadith studies, as in the classical period, could not break away from the realities of the age in which it lived. In this context, besides the academic studies examining the issues of the classical period, studies on the new situations that emerged in the modern period were also carried out. One of the innovations that emerged in the modern era is artificial intelligence. In fact, artificial intelligence activities date back to the 1940s. However, with the development of artificial intelligence software algorithms day by day, the benefits or harms of these studies on academic activities have started to come to the fore. Because, language models have been developed that respond to the questions posed to him by doing data mining, without just functioning as a search engine. It is expected that the mentioned language models will gain the power to carry out academic studies in the short term. In this study, how the ChatGPT-3 model (Generative Pre-trained Transformer-3), which is an artificial intelligence language model and designed by OpenAI, will contribute to social sciences in general and academic hadith studies in particular will be examined through sample texts. In the introduction to our research, information will be given about the history of artificial intelligence and ChatGPT-3, a language model of OpenAI. It will be examined whether it is possible for artificial intelligence to contribute to academic research and how it will guide especially theological research. After all these, questions will be asked to artificial intelligence about many concepts, problems and meanings and interpretations that are under the general structure of hadith science and history. The data analysis capability of artificial intelligence in the answers to these questions will be examined with an academic meticulousness, and it will be determined what kind of pros or cons it has on academic hadith studies. In the research, the explanations of artificial intelligence will be presented in quotation marks and inset so that our expressions and the words of artificial intelligence do not mix with each other. In order for the reader to get a correct impression, spelling mistakes and expression disorders in the answers given by artificial intelligence will not be interfered with.</t>
  </si>
  <si>
    <t>Profiles of specialization in education and profession are currently heavily influenced by the development of industry 4.0. The era of disruption is marked by massive changes due to innovations that change business systems and arrangements to newer levels. In various studies, there will be many professions that are extinct but there will also be many new professions that will be born. This study aims to conduct a literature review of profiles of specialization in education and profession that are relevant to industry 4.0 trends which will then be developed in a measurement through an artificial intelligence-based website. The research method used is a bibliometric approach through scientific studies of various library sources using VOSViewer with cartographic overlay techniques and density visualization maps, to represent sequences and their relationships. While the method used to develop website profiles of specialization in education and profession based on artificial intelligence is to use the waterfall method. The results of the literature review found 10 words with a high level of bibliometric correlation as the basis for developing artificial intelligence-based websites.</t>
  </si>
  <si>
    <t>In the 21st century, science, technology and humanity are developing rapidly, artificial intelligence as the darling of the era has been recognized and favored by the public. The wide application of artificial intelligence is in line with the needs of modern development and it is applied more and more widely in People's daily life, bringing people a lot of convenience. At present, the field of mechatronic engineering is integrating with artificial intelligence to seek more efficient development. The technological innovation and times change brought by artificial intelligence can help mechanical and electronic engineering to realize leapfrog progress and continuously improve the competitiveness of the industry. This paper will discuss the application and research of artificial intelligence in the field of mechatronic engineering.</t>
  </si>
  <si>
    <t>Recent globalization and industrialization efforts have pushed many companies to seriously consider innovation efficiency and its effectiveness. Industries seek to integrate innovation thinking in the company, resulting in different innovation theories. However, these theories become mostly ineffective when disruptions such as pandemics, political instability, or other natural events occur. In response to such disruptions, frugal innovation has been adopted in recent years because it can maximize efficiency with fewer resources. While frugal thinking is effective from an economic perspective, not enough attention has been devoted to exploring this innovative thinking method from the perspective of other pillars of sustainability (environment and society). This article focuses on this gap to deepen the understanding of sustainable frugal innovation in a recent business environment under various theoretical perspectives (triple bottom line, diffusion of innovation, and critical success factor theories). Technology is a vehicle for innovation, so this article integrates the technological advantages of AI with sustainable frugal innovation as a driving force for its effective implementation; other existing studies are limited. Integrating AI with sustainable frugal innovation requires precise actions that can be the result of understanding AIs critical success factors from the perspectives of sustainable frugal thinking. Therefore, this article analyzes the critical success factors for AI through grey DEMATEL. A research framework has been proposed and validated with a Danish case study context. Among 24 overall common critical success factors, understanding the concept of AI and level of AI investment in sustainable frugal innovation are identified as the most influential success factors. In addition, influential connections among other overall common success factors are presented. These findings could motivate industries to explore different options for successfully integrating AI with their sustainable frugal thinking, which may increase their business competitiveness during disruptions in a more sustainable way.</t>
  </si>
  <si>
    <t>Artificial intelligence in the fourth industrial revolution is beginning to live up to its promises of delivering real value necessitated by the availability of relevant data, computational ability, and algorithms. Therefore, this study sought to investigate the influence of artificial intelligence on the attainment of Sustainable Development Goals with a direct focus on poverty reduction, goal one, industry, innovation, and infrastructure development goal 9, in emerging economies. Using content analysis, the result pointed to the fact that artificial intelligence has a strong influence on the attainment of Sustainable Development Goals particularly on poverty reduction, improvement of the certainty and reliability of infrastructure like transport making economic growth and development possible in emerging economies. The results revealed that Artificial intelligence is making poverty reduction possible through improving the collection of poverty-related data through poverty maps, revolutionizing agriculture education and the finance sector through financial inclusion. The study also discovered that AI is also assisting a lot in education, and the financial sector allowing the previously excluded individuals to be able to participate in the mainstream economy. Therefore, it is important that governments in emerging economies need to invest more in the use of AI and increase the research related to it so that the Sustainable Development Goals (SDGs) related to innovation, infrastructure development, poverty reduction are attained.</t>
  </si>
  <si>
    <t>Introduction: Diffusion of Innovation Theory explains how ideas or products gain momentum and diffuse (or spread) through specific populations or social systems over time. The theory analyzes primary influencers of the spread of new ideas, including the innovation itself, communication channels, time, and social systems.Methods: The current study reviewed published medical literature to identify studies and applications of artificial intelligence (AI) in endourology and used E.M. Rogers' Diffusion of Innovation Theory to analyze the primary influencers of the adoption of AI in endourological care. The insights gained were triaged and prioritized into AI application-related action items or tips for facilitating the appropriate diffusion of the most valuable endourological innovations.Results: Published medical literature indicates that AI is still a research-based tool in endourology and is not widely used in clinical practice. The published studies have presented AI models and algorithms to assist with stone disease detection (n = 17), the prediction of management outcomes (n = 18), the optimization of operative procedures (n = 9), and the elucidation of stone disease chemistry and composition (n = 24). Five tips for facilitating appropriate adoption of endourological AI are: (1) Develop/prioritize training programs to establish the foundation for effective use; (2) create appropriate data infrastructure for implementation, including its maintenance and evolution over time; (3) deliver AI transparency to gain the trust of endourology stakeholders; (4) adopt innovations in the context of continuous quality improvement Plan-Do-Study-Act cycles as these approaches have proven track records for improving care quality; and (5) be realistic about what AI can/cannot currently do and document to establish the basis for shared understanding.Conclusion: Diffusion of Innovation Theory provides a framework for analyzing the influencers of the adoption of AI in endourological care. The five tips identified through this research may be used to facilitate appropriate diffusion of the most valuable endourological innovations.</t>
  </si>
  <si>
    <t>Economic development is the process by which a nation improves the economic, political and social well-being of its people. The research paper starts from the reality that each country faces challenges in the balanced economic development of its territory. The research focuses of new approach of regional development, as a result of 21st challenges: sustainable development through Green Economy and Artificial Intelligence. The research starts by presenting the reasons for regional development inequalities in the levels of progress, and continues with new perspective approach, which involve artificial intelligence within a healthy environment. Data used are referring mostly to European countries. The research paper demonstrates that regional development is moving to a next stage: smart cities using artificial intelligence, financing regional development through blending finance, and secure financial services and banking transfers using digital financial system, giving a special attention to education and sustainable green environment.</t>
  </si>
  <si>
    <t>The field of academic research on corporate sustainability management has gained significant sophistication since the economic growth has been associated with innovation. In this paper, we are to show our research project that aims to build an artificial intelligence-based neurofuzzy inference system to be able to approximate company's innovation performance, thus the sustainability innovation potential. For this we used an empirical sample of Hungarian processing industry's large companies and built an adaptive neuro fuzzy inference system.</t>
  </si>
  <si>
    <t>Objective and interest of the work: This study focuses on the application of artificial intelligence in the tourism sector to improve the consumer experience in a significant way through the work developed by different organizations to increase social innovation. The objective of the study is, on the one hand, to present an analysis of the literature to determine good practices in the sector, and on the other hand, to analyze data about the tourism sector based on models of collaboration between Administration, Universities and the State to promote innovation in the commitment to sustainable models. Methodology design: S e conducted an analysis of experiences that demonstrate the existence of collaborative practices promoted by different public and private institutions to promote the use of technology in the tourism sector. A compilation of secondary sources was carried out to gather information on these initiatives. Results: The work shows that the topic is of interest to the scientific community and compiles the practices in Spain linked to the interest of organizations that are committed to new initiatives that help the competitiveness of tourism in Spain, with the use of artificial intelligence in the reality of the sector being incipient. Practical implications: New trends in technology are being applied in the growing and sustainable recovery of tourism over the long term in the wake of the numbers left by the COVID-19 pandemic. This is the fruit of a new school of thought that emphasizes cooperation for social progress.</t>
  </si>
  <si>
    <t>Artificial Intelligence (AI) has emerged as a transformative technology with profound implications for various sectors, including business. In recent years, AI has revolutionized decision-making processes by providing organizations with advanced analytical capabilities, enabling them to extract valuable insights from vast amounts of data. The application of AI in businesses may force the sector to rely on quicker, less expensive, and more accurate marketing techniques. By utilizing the AI in marketing strategies, a business owner may increase audience reaction and build a strong online brand that can compete with others. In addition to marketing, it has the capacity to remodel a business with fresh concepts. Additionally, it provides solutions for challenging problems, aiding in the enormous business growth. The study's primary goal is to investigate how artificial intelligence and decision-making are deployed in business and tried to explore how AI is being used to enhance decision-making processes and how it is changing business models. The study reveals that the role of artificial intelligence in business decision making is transformative, offering significant advantages in terms of efficiency, accuracy, and innovation. AI-powered systems enable businesses to process and analyze vast amounts of data efficiently, leading to quicker and more informed decision making. Overall, the integration of AI in business decision making has the potential to drive organizational success and shape the future of business practices.</t>
  </si>
  <si>
    <t>In recent years, artificial intelligence technologies have been developing more and more rapidly, and a lot of research is aimed at solving the problem of explainable artificial intelligence. Various XAI methods are being developed to allow the user to understand the logic of how machine learning models work, and in order to compare the methods, it is necessary to evaluate them. The paper analyzes various approaches to the evaluation of XAI methods, defines the requirements for the evaluation system and suggests metrics to determine the various technical characteristics of the methods. A study was conducted, using these metrics, which determined the degradation in the explanation quality of the SHAP and LIME methods with increasing correlation in the input data. Recommendations are also given for further research in the field of practical implementation of metrics, expanding the scope of their use.</t>
  </si>
  <si>
    <t>Among the technologies that digital transformation presents, Artificial Intelligence (AI) and Virtualization are among those that most impact social and production relations in several areas, such as finance, retail, mobility, health and education. The latter highlight the virtual environments that are used as a didactic tool in the teaching and learning relationships. This article aims to discuss the techniques of Artificial Intelligence and Virtualization incorporated in Virtual Learning Environments (VLE) from the description of the emergence of the tool, following the evolution facing the challenges and Technological perspectives of teaching in online education, whether in the face-to-face or distance modality. To this end, a structured evolution line will be presented based on a bibliographic research of a descriptive nature, grounded by scientific articles discussing the theme and relating the didactic and technological aspects emphasizing the conception, Application and challenges of the art of teaching through cyberspaces such as virtual environments. Finally, it conceptualizes and discusses the techniques of Artificial Intelligence and Virtualization, as well as its incorporation into Virtual Environments and relevance in the process of innovation of teaching and learning relations.</t>
  </si>
  <si>
    <t>21st century is a synonym for change in all aspects of life and economic activities. Accelerating change is caused by development of new technologies that radically change how humans communicate and cooperate. On average, formal education in comparison with other economic sectors is lagging behind in adoption of contemporary technologies in educational processes. One of the biggest potential impact that will radically change the landscape of education is implementation of artificial intelligence. That radical change makes artificial intelligence disruptive technology with unforeseen consequences for students, faculty and society in general. The bottom line is that educational system will be forced to adopt to new technologies, abandoning traditional teaching and pedagogical practices that were in the center of education for centuries. This paper gives a short overview of disruptive innovations and technologies with the focus on artificial intelligence as a disruptive technology. Special focus is given to the limits and obstacles of introduction of artificial intelligence in educational processes and educational system in general.</t>
  </si>
  <si>
    <t>PurposeThis study aims to investigate the causal relationships among environmental, social and governance reporting (ESGR), stakeholder sustainability awareness, use of artificial intelligence (AI), sustainability culture, innovation performance and climate resilience of organizations across diverse sectors in Sri Lanka.Design/methodology/approachA survey was conducted among 327 respondents, including senior accounting professionals, operations managers and functional heads to gather company-level data in various industries in Sri Lanka. A disjoint two-stage approach validated the measurement model, and the partial least squares structural equation model (SEM) was used to test the proposed hypotheses.FindingsThe analysis evidences the mediating role of stakeholders' sustainability awareness on the relationship between ESGR and sustainability culture. Furthermore, it emphasizes the role of sustainability culture in driving climate resilience. Innovation performance acts as a moderator, strengthening the relationship between the use of AI and sustainability culture.Practical implicationsThe study suggests that organizations should strategically use ESGR, integrate AI and prioritize stakeholder engagement to strengthen their commitment to sustainability. These provide insight for decision-making in organizations seeking to align with sustainable business practices.Originality/valueIt explores the use of AI to enhance ESGR and sustainability culture, providing a broader understanding of how organizations manage AI and stakeholders in sustainability issues.</t>
  </si>
  <si>
    <t>A deep comparative analysis of regulatory experience gained from 31 jurisdictions and 16 international organizations in the field of artificial intelligence is briefly surveyed, as presented in the book Global Atlas of Artificial Intelligence Regulation: Oriental Vector. This book is the first-ever system research aimed at the construction of unified analysis criteria for legal systems in various countries in terms of the influence exerted by regulation on the development of artificial intelligence technologies in areas, such as strategic planning, health care, uncrewed vehicles, personal data, public administration, and ethics.</t>
  </si>
  <si>
    <t>We model a key step in the innovation process, hypothesis generation, as the making of predictions over a vast combinatorial space. Traditionally, scientists and innovators use theory or intuition to guide their search. Increasingly, however, they use artificial intelligence (AI) instead. We model innovation as resulting from sequential search over a combinatorial design space, where the prioritization of costly tests is achieved using a predictive model. The predictive model's ranked output is represented as a hazard function. Discrete survival analysis is used to obtain the main innovation outcomes of interest - the probability of innovation, expected search duration, and expected profit. We describe conditions under which shifting from the traditional method of hypothesis generation, using theory or intuition, to instead using AI that generates higher fidelity predictions, results in a higher likelihood of successful innovation, shorter search durations, and higher expected profits. We then explore the complementarity between hypothesis generation and hypothesis testing; potential gains from AI may not be realized without significant investment in testing capacity. We discuss the policy implications.</t>
  </si>
  <si>
    <t>Artificial intelligence has been widely adopted for digital transformation and value creation for enterprises. However, studies about how participants can co-create value in the AI innovation ecosystem are needed. Thus, this research proposed a comprehensive research model to examine the impact of value co-creation in the AI innovation ecosystem for competitive advantage and innovation intelligibility with the mediating effect of dynamic capabilities and innovation capabilities. We collected data from 234 AI-related manufacturers for the structural equation modelling analysis. Results show that (1) the AI innovation ecosystem can bring economic value and relationship value to enterprises; (2) impacts of economic value and relationship value on competitive advantage and innovation intelligibility are not significant; and (3) value co-creation does not have a significant impact on competitive advantage and innovation intelligibility, and dynamic capabilities and innovation capabilities play the mediating role. Theoretical contribution, practical implication, limitation, and future research are presented.</t>
  </si>
  <si>
    <t>The rapid development of artificial intelligence, from the Turing test of the last century to the depth of learning in this century, the emergence of robots facing the field of expertise has challenged the human society. For the audit industry, with the introduction of financial robots into the work field by the four international accounting firms, the business model of the auditing industry and the way the auditors work are faced with innovation. This paper introduces the present situation of the application of artificial intelligence in the field of audit services in the four major international accounting firms, analyzes the impact of artificial intelligence on the audit industry and the relevant auditing practitioners, and regulators who are responsible for the industry regulations. To take an in-depth analysis of the coping strategies.</t>
  </si>
  <si>
    <t>Artificial intelligence (AI) has emerged as a powerful tool in achieving the Sustainable Development Goals (SDGs) set by the United Nations. Recent advances in AI have enabled significant progress in various fields such as healthcare, education, agriculture, energy, climate change, etc. AI has the potential to accelerate progress towards achieving the SDGs by providing data-driven insights and solutions that can inform policy-making, increase efficiency, reduce costs. AI has also the potential to revolutionize education and to play a crucial role in achieving SDGs. The aim of the paper is to explore the various ways in which AI-based education can contribute to sustainable development and addresses to achieve SDGs.</t>
  </si>
  <si>
    <t>Artificial intelligence in functional safety Functional safety is on the verge of a paradigm shift, which brings software-supported methods in particular to the fore as an innovation element in safety engineering, especially also from the field of artificial intelligence. This text gives insight into the current state of exchange and discussion in committees based on the development of ISO/IEC DTR 5469 Artificial intelligence - Functional safety and AI systems as well as the 2nd edition of the German standardization roadmap on artificial intelligence and hence brings to the fore with it a decisive non-technical factor: the human factor.</t>
  </si>
  <si>
    <t>Frugal innovation, also known as frugal engineering or innovation, is an approach to product development and problem-solving that focuses on creating simple, affordable, and effective solutions. The research on frugal innovation is evolving which is mainly rooted in the challenges faced by people living in developing countries, where resource constraints and limited access to technology, infrastructure, and capital make it difficult to adopt traditional expensive and complex solutions. This study attempts to explore the impact of the Internet of Things (IoT) and artificial intelligence (AI) tools on frugal innovation from the perspective of China, a developing nation. Moreover, how entrepreneurial knowledge can play a moderating role among the nexus of frugal innovation, IoT, and AI is a key question of this study. This study spotlights the proposed inquiry based on seven hundred and seventy-nine responses as analyzed using SEM approach by SmartPLS. This study affirmed that IoT and AI both are valid predictors of frugal innovation therefore management should incorporate both capabilities to achieve frugal innovation and to win over competitors in today's technological-oriented era. This study highlights that acceptance of technology is imperative where entrepreneurial skills can play a significant role in incorporating innovative technologies like IoT and AI models into practices. This study also enlists several managerial implications along with limitations and future research possibilities for worldly scholars.</t>
  </si>
  <si>
    <t>The integration of artificial intelligence (AI) into medical imaging has guided in an era of transformation in healthcare. This literature review explores the latest innovations and applications of AI in the field, highlighting its profound impact on medical diagnosis and patient care. The innovation segment explores cutting-edge developments in AI, such as deep learning algorithms, convolutional neural networks, and generative adversarial networks, which have significantly improved the accuracy and efficiency of medical image analysis. These innovations have enabled rapid and accurate detection of abnormalities, from identifying tumors during radiological examinations to detecting early signs of eye disease in retinal images. The article also highlights various applications of AI in medical imaging, including radiology, pathology, cardiology, and more. AI-based diagnostic tools not only speed up the interpretation of complex images but also improve early detection of disease, ultimately delivering better outcomes for patients. Additionally, AI-based image processing facilitates personalized treatment plans, thereby optimizing healthcare delivery. This literature review highlights the paradigm shift that AI has brought to medical imaging, highlighting its role in revolutionizing diagnosis and patient care. By combining cutting-edge AI techniques and their practical applications, it is clear that AI will continue shaping the future of healthcare in profound and positive ways.</t>
  </si>
  <si>
    <t>With the progress of the times, artificial intelligence (AI) technology is becoming more and more mature. Being widely used in China, AI plays an indispensable role in various fields. However, to further intelligent financial risk management, consistent innovation needs to be made in financial risk management system. A fire-new intelligent financial prevention and control system cannot be built without making the best of AI to strengthen the control and management of financial risk, which is not only a major topic but an inevitable trend of innovation in financial risk management. From the perspective of financial risk management, combined with relevant data research, this paper discusses the application status and potential risks of AI in financial risk management, puts forward corresponding countermeasures and suggestions, and finally analyzes the application requirements of AI in financial risk in the future, striving to improve China's financial risk management system by offering some meaningful reference.</t>
  </si>
  <si>
    <t>The recent development and use of information technologies in tourism lead to innovations that have revolutionised and automated almost every phase of tourist journey. In order to respond to these changes, the smart tourism concept emerged, providing real-time solutions, advanced analytics and enhancing tourist experience. The volume of created data and the need of real-time interactions and results challenge the tourism sector and open the door for the use of artificial intelligence (AI). However, there has been a lack of academic research on AI and its connection to smart tourism development so far. Therefore, the aim of the paper is to review artificial intelligence tools used in tourism and to identify its role in smart tourism development. The article focuses on best practice examples and case studies that examine the use of AI phenomena in tourism.</t>
  </si>
  <si>
    <t>Artificial intelligence is a technology that is revolutionizing the way society interacts, consumes, and expresses itself. From recommendation systems in search engines to predictive text in emails this technology has generated intense debate that has even faced ethical issues. Its undeniable impact on human life motivates a series of questions from a legal perspective. This article seeks to immerse itself in these questions and propose some solutions, from the same technology and understanding its basics features.</t>
  </si>
  <si>
    <t>The analysis of Artificial Intelligence techniques and models used in the tourism sector provides insightful information for the management and innovation of this industry. In this paper, we conduct a comprehensive review of the different techniques and models, in regards to Artificial Intelligence when applied to the tourism industry. Specifically, we present a categorization of Artificial Intelligence applications used in different areas of tourism. The results allow to recognize valid studies and useful tools for the activation and growth of the tourism sector, an industry that represents a significant increase in the Gross Domestic Product of various economies and supports the development of life conditions for their inhabitants. Artificial Intelligence applications generate more personalized travel experiences, improve the efficiency of tourism services and strengthen the tourism competitiveness of the destination.</t>
  </si>
  <si>
    <t>Is there a software that can plan a trip, write coherent text, pass the medical licensing examination and communicate with humans in an intelligent way? The answer is yes! ChatGPT is an artificial intelligence-based chatbot that has shaken the world in the last few months. Despite and the many obviously meaningful application possibilities, concerns were raised regarding the influence of artificial intelligence on many professions, among others on medicine. How can modern cardiac surgery benefit from ChatGPT?</t>
  </si>
  <si>
    <t>AimGenerative Artificial Intelligence (AI) is a technological innovation with wide applicability in daily life. However, it raises potential conflicts, such as biases and privacy infringements. Chatbots can offer support to older people, and it is necessary to explore whether their responses may perpetuate negative stereotypes of ageing.FindingsCopilot responded more ageistically, perpetuating negative stereotypes, especially regarding character and personality. Gemini was the least ageistic, mainly in the social area.MessageChatbots can offer support and facilitate the lives of older people, although some show negative stereotypes towards ageing. These findings suggest the need to address potential biases in AI to ensure equitable and respectful responses for all users. IntroductionGenerative Artificial Intelligence (AI) is a technological innovation with wide applicability in daily life, which could help elderly people. However, it raises potential conflicts, such as biases, omissions and errors.MethodsDescriptive study through the negative stereotypes towards aging questionnaire (CENVE) conducted on chatbots ChatGPT, Gemini, Perplexity, YOUChat, and Copilot was conducted.ResultsOf the chatbots studied, three were above 50% in responses with negative stereotypes, Copilot with high ageism level results, followed by Perplexity. In the health section, Copilot was the chatbot with the most negative connotations regarding old age (13 out of 20 points). In the personality section, Copilot scored 14 out of 20, followed by YOUChat.ConclusionThe Copilot chatbot responded to the statements more ageistically than the other platforms. These results highlight the importance of addressing any potential biases in AI to ensure that the responses provided are fair and respectful for all potential users.</t>
  </si>
  <si>
    <t>Artificial Intelligence (AI) is often regarded as the next general-purpose technology with a rapid, penetrating, and far-reaching use over a broad number of industrial sectors. The main feature of new general-purpose technology is to enable new ways of production that may increase productivity. However, to date, only a few studies have investigated the likely productivity effects of AI at the firm-level, presumably due to limited data availability. We exploit unique survey data on firms' adoption of AI technology and estimate its productiv-ity effects with a sample of German firms. We employ both a cross-sectional dataset and a panel database. To address the potential endogeneity of AI adoption, we also implement IV estimators. We find positive and significant associations between the use of AI and firm productivity. This finding holds for different measures of AI usage, i.e., an indicator vari-able of AI adoption, and the intensity with which firms use AI methods in their business processes. (c) 2023 The Authors. Published by Elsevier B.V. This is an open access article under the CC BY-NC-ND license ( http://creativecommons.org/licenses/by-nc-nd/4.0/ )</t>
  </si>
  <si>
    <t>The uptake of artificial intelligence (AI) innovations in the construction industry implies new physical and socio-political risks. Risk analysis is crucial to managing these risks, but is challenging due to the inherent complexity and lack of applied knowledge specific to construction activities. We forecast potential AI innovation trends related to construction from a keyword concurrence analysis of 974 journal articles. We use this analysis to identify potential sector-specific risks in construction activities by forming a risk map based on an analysis of ninety-four articles related to the ethics and impacts of AI technologies. We found that trends in innovation more often involve areas in construction considered 'back-end' tasks, as opposed to 'on-site'. Thus, the potential risks and regulatory challenges from the use of AI technology in the construction sector will be legal, financial, and social, as opposed to risks involving physical harm to users on construction sites.</t>
  </si>
  <si>
    <t>This paper explores the question of ethical governance for robotics and artificial intelligence (AI) systems. We outline a roadmap-which links a number of elements, including ethics, standards, regulation, responsible research and innovation, and public engagement-as a framework to guide ethical governance in robotics and AI. We argue that ethical governance is essential to building public trust in robotics and AI, and conclude by proposing five pillars of good ethical governance. This article is part of the theme issue 'Governing artificial intelligence: ethical, legal, and technical opportunities and challenges'.</t>
  </si>
  <si>
    <t>Progress of society and human longevity require more developed productive forces and more intelligent human economic life in order to save precious human time. Innovation in the field of electrical automation control needs artificial human support, and artificial intelligence advantage in terms of automation and control in this area are indeed able to get great play. This paper describes the connotation and characteristics of artificial intelligence technology. As well as the status of electrical automation control artificial intelligence technology. The applications of artificial intelligence technology are analyzed and discussed in the electric automation industry. Electrical automated production widely uses artificial intelligence technology to improve the productivity of electronic devices, reduce the harsh production costs, and improve production efficiency and competitiveness, which is an important guarantee for long-term development. The applications of artificial intelligence technology promote the development and progress of automation and solve difficult control problems.</t>
  </si>
  <si>
    <t>The digitalization and smartization of modern digital systems include the implementation and integration of emerging innovative technologies, such as Artificial Intelligence. By incorporating new technologies, the surface attack of the system also expands, and specialized cybersecurity mechanisms and tools are required to counter the potential new threats. This paper introduces a holistic security risk assessment methodology that aims to assist Artificial Intelligence system stakeholders guarantee the correct design and implementation of technical robustness in Artificial Intelligence systems. The methodology is designed to facilitate the automation of the security risk assessment of Artificial Intelligence components together with the rest of the system components. Supporting the methodology, the solution to the automation of Artificial Intelligence risk assessment is also proposed. Both the methodology and the tool will be validated when assessing and treating risks on Artificial Intelligence-based cybersecurity solutions integrated in modern digital industrial systems that leverage emerging technologies such as cloud continuum including Software-defined networking (SDN).</t>
  </si>
  <si>
    <t>Universities play a key role in university-industry-government interactions and are important in innovation ecosystem studies. Universities are also expected to engage with industries and governments and contribute to economic development. In the age of artificial intelligence (AI), governments have introduced relevant policies regarding the AI-enabled innovation ecosystem in universities. Previous studies have not focused on the provision of a dynamic capabilities perspective on such an ecosystem based on policy analysis. This research work takes China as a case and provides a framework of AI-enabled dynamic capabilities to guide how universities should manage this based on China's AI policy analysis. Drawing on two main concepts, which are the innovation ecosystem and dynamic capabilities, we analyzed the importance of the AI-enabled innovation ecosystem in universities with governance regulations, shedding light on the theoretical framework that is simultaneously analytical and normative, practical, and policy- relevant. We conducted a text analysis of policy instruments to illustrate the specificities of the AI innovation ecosystem in China's universities. This allowed us to address the complexity of emerging environments of innovation and draw meaningful conclusions. The results show the broad adoption of AI in a favorable context, where talents and governance are boosting the advance of such an ecosystem in China's universities.</t>
  </si>
  <si>
    <t>The application of distance education combined with artificial intelligence has become a critical research focus because of the substantial advances in artificial intelligence technology. This study evaluates the application of artificial intelligence with distance education. Artificial intelligence was introduced and was integrated into the study on the innovation of distance education resources. The result was a distance education model combined with artificial intelligence. Results showed that the listening and speaking abilities and reading and writing skills of students could be improved remarkably by the application model of distance education combined with artificial intelligence.</t>
  </si>
  <si>
    <t>In the present era, the technology of artificial intelligence has started to rapidly gain popularity as a revolutionary innovation in healthcare. The following article serves as the introduction to our symposium on artificial intelligence in surgery.</t>
  </si>
  <si>
    <t>Repairing industrial equipment in accordance with the traditional maintenance model not only requires more maintenance expenses, but also sometimes causes irreversible damage to the equipment due to the inability to repair the equipment in time. The application of artificial intelligence technology to the maintenance mode of industrial equipment can not only reduce maintenance costs to a great extent, but also repair the equipment in time when the equipment fails. Because the theory of applying artificial intelligence technology to the maintenance of mechanical equipment was proposed late, the application of artificial intelligence technology in the field of mechanical maintenance at home and abroad is not extensive. Because of this, the research on many intelligent models is still in the theoretical stage, and because of the few examples, the correctness of many theories is still difficult to determine. In this context, based on the application status of intelligent maintenance mode and industrial Internet of things, this article takes the most widely used rolling bearing component design as the research object, combines industrial data collection technology and computer learning fault diagnosis algorithm, and proposes a new type of intelligent equipment fault Diagnosis system. My country's industry has achieved outstanding results since the founding of the country, and every industry that has developed too rapidly is facing the problems of excessive industrial factors, difficulties in industrial transformation, and stagnant industrial development. Therefore, if we want to ensure that my country's industry maintains a good state of development for a long time, we must change the industrial structure of my country's industry, optimize the industrial production model, reduce the input of industrial factors, and carry out economic transformation.</t>
  </si>
  <si>
    <t>Artificial intelligence is not only a technological innovation, but also connection between physical and digital worlds, which completely will transform the way humans interact with machines. Cognitive intelligence already have a leading role in Europe's digital future. Today the main challenge is how to implement it in a way, that is fully relevant to European values within a digital Europe. Authors in paper defines the concept of artificial intelligence and to indicate its historical development, proposed a classification of the types of artificial intelligence services, develop a generic architectural model of an artificial intelligence system with a self-study control method and develop a generic architectural model of an artificial intelligence system with a self-study control method.</t>
  </si>
  <si>
    <t>In order to embrace new generation artificial intelligence to upgrade manufacturing industry, we propose the concept of new generation artificial intelligence-driven intelligent manufacturing (NGAIIM), which is a new manufacturing paradigm integrating human/machine/environment/information into product lifecycle activities. First, we introduce new generation artificial intelligence. Second, we present NGAIIM connotation, NGAIIM architecture and its technology system. Then, we examine a NGAIIM use case - CASICloud. Finally, we provide suggestions for directing the NGAIIM development.</t>
  </si>
  <si>
    <t>The paper addresses the penetration of new technologies in the Chilean legal profession, in order to explain the curricular innovation of the minor in artificial intelligence and law (IA+D), according to its learning outcomes. From this, it examines each subject that composes the IA+D minor, from a double point of view: the justifica-tion for the inclusion of each subject and its structuring oriented to the fulfillment of the expected profile with the approval of all the subjects of the minor. After this review, the text concludes with the challenges of implementing a curricular program of this nature at the undergraduate level.</t>
  </si>
  <si>
    <t>The question adressed in this paper is how to explain the ups and downs in the development of Artificial Intelligence since its inception. The focus is on the development of Artificial Intelligence in the Federal Republic of Germany since the 1970s, with particular attention to its current dynamics. It is assumed that simply attributing this dynamism to the rapid advances in information technology and the various methods and concepts of Artificial Intelligence over the past decades is not sufficient, for, from a sociological perspective, this approach represents a limited, technology-centered explanation. Drawing on insights from the social science field of innovation research, it is argued that Artificial Intelligence should be understood as a promising technology. Looked at in this way, Artificial Intelligence, in its various developmental phases, is repeatedly driven by promises of its exceptional performance and problem-solving capabilities for economic and societal challenges. This applies particularly to the ongoing AI hype since the 2010s, which has reached unprecedented proportions due to solutionist hopes regarding the ecological crisis on the one hand, and the widespread integration of AI software into everyday life on the other hand. While the next AI winter may not be imminent, past experiences suggest that not all technological promises or fears will be fully realized in this case either.</t>
  </si>
  <si>
    <t>This review explores recent advancements in hydrogen gas (H2) safety through the lens of artificial intelligence (AI) techniques. As hydrogen gains prominence as a clean energy source, ensuring its safe handling becomes paramount. The paper critically evaluates the implementation of AI methodologies, including artificial neural networks (ANN), machine learning algorithms, computer vision (CV), and data fusion techniques, in enhancing hydrogen safety measures. By examining the integration of wireless sensor networks and AI for real-time monitoring and leveraging CV for interpreting visual indicators related to hydrogen leakage issues, this review highlights the transformative potential of AI in revolutionizing safety frameworks. Moreover, it addresses key challenges such as the scarcity of standardized datasets, the optimization of AI models for diverse environmental conditions, etc., while also identifying opportunities for further research and development. This review foresees faster response times, reduced false alarms, and overall improved safety for hydrogen-related applications. This paper serves as a valuable resource for researchers, engineers, and practitioners seeking to leverage state-of-the-art AI technologies for enhanced hydrogen safety systems.</t>
  </si>
  <si>
    <t>Purpose The purpose of this study is to examine school leaders' experiences with adoption and implementation of artificial intelligence systems in their schools. It examined the factors that led educational administrators to adopt one artificial intelligence program (ALEKS) and their perceptions around the implementation process. Design/methodology/approach This was a qualitative case study that included structured interviews with seven individuals who have adopted artificial intelligence programs in their schools. Participants were identified through purposive and snowball sampling. Interview transcripts were analyzed and put through a two-step coding process involving in vivo coding as well as pattern coding. Findings Two major themes emerged from this study pertaining to the state of the diffusion of artificial intelligence through the adoption and implementation process. The findings indicated that school leaders were actively engaged in conversations related to AI adoption and implementation. They also created structures (organizational) to ensure the successful adoption and implementation of artificial intelligence. Originality/value This is an original study that examined the experiences of school leaders who have adopted and implemented artificial intelligence in their schools. The body of literature related to artificial intelligence and school leadership is extremely limited.</t>
  </si>
  <si>
    <t>Artificial intelligence technology, mainly refers to strengthening the artificial way, so as to combine computer technology with product design. Firstly, the auxiliary innovation of bathroom products based on artificial intelligence technology is proposed, then the user characteristics are analysed, and the auxiliary design framework of bathroom products is designed. Finally, the innovation model is established to realise the auxiliary innovation design of bathroom products. Experimental results show that the proposed method can effectively improve the interaction efficiency and response time, and reduce the false response.</t>
  </si>
  <si>
    <t>Artificial Intelligence (AI) is rapidly transforming industries worldwide, including the United Arab Emirates (UAE). As the UAE aims to become a leader in AI adoption and deployment, it is crucial to understand its impact on the country's socioeconomic factors. This research proposal aims to investigate the impact of AI on employment, wage inequality, productivity, innovation, and ethical implications in the UAE. The research will adopt a mixed-methods approach combining a systematic literature review and a quantitative survey to gather and assess data. The literature review will identify relevant literature to establish the research framework, while the survey will target leaders, employees, and end-users of organizations operating in the UAE across various sectors. A sample size of no less than 250 respondents who are predominantly leadership executives will be used, and the survey will consist of 30 questions, including demographic questions, and a 5-point Likert scale to measure respondents' level of agreement or disagreement with the statements presented. Ethical considerations, including informed consent and anonymity, will be addressed. The findings from this research will contribute to a better understanding of the impact of AI on the socioeconomic factors in the UAE and help inform the development of appropriate policies and strategies for the responsible adoption and deployment of AI technologies in the country. The research proposal presents an exciting opportunity to explore a relevant and timely topic that will shed light on the potential impact of AI on the UAE's socioeconomic development.</t>
  </si>
  <si>
    <t>Artificial intelligence is a dynamic and emerging form of technological innovation that has numerous ramifications for international business managers. The aim of this article is to obtain commentary from researchers about the role artificial intelligence will play in the global arena. This includes asking questions about how it will affect internationalization processes and whether it will lead to more international collaboration. Well-known researchers provide advice on what international business managers should do in terms of staying competitive but also how they can integrate learning from artificial intelligence into their business operations. Lastly, suggestions for future research regarding the interplay between international business and artificial intelligence are provided.</t>
  </si>
  <si>
    <t>Artificial Intelligence based systems are exerting tremendous influence in the way we practice and render care to our patients. Improvements in computing capacities, decreasing costs of computing, availability of data from a wide range of sources, and societal push towards embracing innovations have changed the fundamental landscape of healthcare. Like in all specialties, Orthodontics has witnessed a burgeoning interest in research in the artificial intelligence realm. We undertook this narrative review to examine some of the contemporaneous issues that our specialty is facing with regards to implementing artificial intelligence based systems in our research and clinical practice. We present a high level overview of some common applications of artificial intelligence based systems in the field of Orthodontics and challenges in interpreting the models and implementing them in everyday clinical practice.</t>
  </si>
  <si>
    <t>The quantified measurement and comprehensive analysis of artificial intelligence development (AIDEV) are vital for countries to form AI industrial ecology and promote the long-term devel-opment of regional AI technology. Based on the innovation ecosystems (IE) theory, this paper constructs an evaluation system to measure and analyze the spatiotemporal distribution and dynamic evolution of the AIDEV in China from 2011 to 2020. The results show that the AIDEV of China presents an overall upward trend and an obvious unbalance in the spatial distribution which is eastern &gt; central &gt; western. Meanwhile, the provinces of low-level AIDEV are catching up with the high-level provinces, which leads to the regional difference of AIDEV nar-rowing. Moreover, the concentration and polarization phenomenon of AIDEV in China has been weakening and the AIDEV will continue to increase in the next three years. Further, there is a significantly positive spatial autocorrelation of AIDEV. Finally, high AIDEV provinces will in-crease the probability of surrounding provinces' AIDEV to develop. This paper expands the research stream in the field of AI research, extends the application scenarios of IE theory, and puts forward some relevant policy recommendations.</t>
  </si>
  <si>
    <t>The study analyzes how tourism businesses satisfy customers through artificial intelligence innovation services. Based on the socio-technical system perspective and emotions, the research framework was proposed and analyzed using the partial least squares (PLS-SEM) approach. By collecting questionnaire data over two years (2022 and 2023 from Beijing, Hangzhou, Taipei, and Singapore) and conducting in-depth interviews with a wellknown travel agency and AI service development company in Taiwan, this could thus provide a combination of quantitative and qualitative evidence to enhance the study's validity. Our research findings indicate that AI innovation and new product advantage significantly enhance functional benefits, strengthening tourist satisfaction and continued AI service usage intention. However, the moderating effects of positive user experience and perceived anthropomorphism are not supported. Building upon the previous research results, this study proposes relevant theoretical contributions, practical implications, and insightful suggestions for tourism businesses seeking to implement AI services to improve customer satisfaction.</t>
  </si>
  <si>
    <t>In the medical field, artificial intelligence has been used in various ways with many developments. However, most artificial intelligence technologies are developed so that one model can perform only one task, which is a limitation in designing the complex reading process of doctors with artificial intelligence. Multi-task learning is an optimal way to overcome the limitations of single-task learning methods. Multi-task learning can create a model that is efficient and advantageous for generalization by simultaneously integrating various tasks into one model. This study investigated the concepts, types, and similar concepts as multi-task learning, and examined the status and future possibilities of multi-task learning in the medical research.</t>
  </si>
  <si>
    <t>In our current study, we are aiming to explore data management methods in Smart City systems. In data management, Artificial Intelligence can be used as well. Solutions for the usage of Artificial Intelligence and integration into Smart City concept will be researched as well. Main motivation of the study is to draw attention to one of the most important element of Smart Cities, to the flow of data. Our study provides a possible solution for managing data and keep data up-to-date in such systems with the usage of newest technology possibilities. While explaining the solution, we will give all the necessary details about the data flow model between the Artificial Intelligence based system and humans who are using the Smart City. For managing the dataflow, we would like to use Big Data methods extended with other required methods. We are using the term of Big Data as a technology maximizing computation power and algorithmic accuracy to gather, analyse, link, and compare large data sets [1] connecting with Artificial Intelligence solutions.</t>
  </si>
  <si>
    <t>The enduring innovations in artificial intelligence and robotics offer the promised capacity of computer consciousness, sentience and rationality. The development of these advanced technologies have been considered to merit rights, however these can only be ascribed in the context of commensurate responsibilities and duties. This represents the discernable next-step for evolution in this field. Addressing these needs requires attention to the philosophical perspectives of moral responsibility for artificial intelligence and robotics. A contrast to the moral status of animals may be considered. At a practical level, the attainment of responsibilities by artificial intelligence and robots can benefit from the established responsibilities and duties of human society, as their subsistence exists within this domain. These responsibilities can be further interpreted and crystalized through legal principles, many of which have been conserved from ancient Roman law. The ultimate and unified goal of stipulating these responsibilities resides through the advancement of mankind and the enduring preservation of the core tenets of humanity.</t>
  </si>
  <si>
    <t>In this paper, we conduct research on the big data and the artificial intelligence aided decision-making mechanism with the applications on video website homemade program innovation. Make homemade video shows new media platform site content production with new possible, as also make the traditional media found in Internet age, the breakthrough point of the times. Site homemade video program, which is beneficial to reduce copyright purchase demand, reduce the cost, avoid the homogeneity competition, rich advertising marketing at the same time, improve the profit pattern, the organic combination of content production and operation, complete the strategic transformation. On the basis of these advantages, once the site of homemade video program to form a brand and a higher brand influence. Our later research provides the literature survey for the related issues.</t>
  </si>
  <si>
    <t>The irruption of artificial intelligence (AI) and automated technology has substantially changed the journalistic profession, transforming the way of capturing, processing, generating, and distributing information; empowering the work of journalists by modifying the routines and knowledge required by information professionals. This study, which conceptualizes the exo journalism on the basis of the impact of AI on the journalism industry, is part of a research project of the Observatory for Information Innovation in the Digital Society (OI2). The results, derived from documentary research supported by case studies and in-depth interviews, propose that AI is a source of innovation and personalization of journalistic content and that it can contribute to the improvement of professional practice, allowing the emergence of a kind of exo journalist, a conceptual proposal that connects the possibilities of AI with the needs of journalism's own productive routines. The end result is the enhancement of the journalist's skills and the improvement of the news product. The research focuses on conceptualizing a kind of support and complement for journalists in the performance of their tasks based on the possibilities of AI in the automatic generation of content and data verification.</t>
  </si>
  <si>
    <t>Amidst fears over artificial intelligence 'arms races', much of the international debate on governing military uses of AI is still focused on preventing the use of lethal autonomous weapons systems (LAWS). Yet 'killer robots' hardly exhaust the potentially problematic capabilities that innovation in military AI (MAI) is set to unlock. Governance initiatives narrowly focused on preserving 'meaningful human control' over laws therefore risk being bypassed by the technological state-of-the-art. This paper departs from the question: how can we formulate 'innovation-proof governance' approaches that are resilient or adaptive to future developments in military AI? I develop a typology for the ways in which mai innovation can disrupt existing international legal frameworks. This includes 'direct' disruption - as new types of mai capabilities elude categorization under existing regimes - as well as 'indirect' disruption, where new capabilities shift the risk landscape of military AI, or change the incentives or values of the states developing them. After discussing two potential objections to 'innovation-proof governance', I explore the advantages and shortcomings of three possible approaches to innovation-proof governance for military AI. While no definitive blueprint is offered, I suggest key considerations for governance strategies that seek to ensure that military AI remains lawful, ethical, stabilizing, and safe.</t>
  </si>
  <si>
    <t>As the focus of the new round of technological revolution, it is crucial to explore the role of artificial intelligence (AI) technology innovation in improving total factor productivity (TFP). Based on the data from 30 Chinese provinces from 2003 to 2021, this article measured AI innovation using the number of patent applications and empirically investigated the effects of AI technology innovation on TFP. The results demonstrated that AI technology innovation exerts significantly positive influences on the TFP. The mechanism analyses revealed that AI technology innovation improves TFP by upgrading industrial structures and promoting human capital. The subsample results indicated that the promotion effect of AI technology innovation on TFP is significant only in areas with high levels of marketization, financial development, and digital infrastructure. The panel quantile regression results indicated that as the TFP increases, the promoting effect of AI technology innovation on TFP gradually strengthens. This study offers comprehensive empirical evidence for understanding the impacts of AI technology innovation on TFP, giving a reference for further enhancing the level of AI development and promoting a sustainable economic development.</t>
  </si>
  <si>
    <t>The period of the fourth industrial revolution, called Industry 4.0, is characterized by new, innovative technologies such as: Cloud Computing; the Internet of Things; the Industrial Internet of Things; Big Data; Blockchain; Cyber-Physical Systems; Artificial Intelligence, and so on. Artificial Intelligence technology plays a significant role in modern manufacturing, particularly in the context of the Industry 4.0 paradigm. This article offers a visual and a comprehensive study of the application of Artificial Intelligence in manufacturing. Existing scholarly literature on Artificial Intelligence in manufacturing, within the Web of Science Core Collection databases, is examined in two periods: 1979-2010 and 2011-2019. These periods are viewed, respectively, as before and after the emergence of the term Industry 4.0. Bibliometric and content analysis of relevant literature is conducted and key findings are subsequently identified. The results indicate that the most important topics today are: cyber-physical systems and smart manufacturing; deep learning and big data; and real-time scheduling algorithms.</t>
  </si>
  <si>
    <t>An active penetration of artificial intelligence (AI) technologies in industry, finance, medicine, retail, telecommunications and other technologically intensive spheres gradually makes AI an indispensable part of the media industry. This article deals with the analysis of actual state and potential of AI as the object of innovations in Russian media and journalism. The main conclusions were made on the basis of empirical and theoretical results, obtained from the qualitative research. Within the frames of the diffusion of innovation theory, several approaches to the analysis of AI trends were studied. As a source of the primary data, the authors used scientific reviews of academic research centers, industrial reports of leading international consulting companies and summaries of structured experts` opinion. The panel of experts was represented by three groups of reputable participants having knowledge of AI technologies from the academic, engineering and media industry areas. As AI technologies penetrate heavily into industrial practices, experts` community estimates the potential of this innovation as rather promising. A number of Russian media companies apply artificial neural networks and machine learning, deep learning, text generation and the like. Along with the drivers of AI implementation, in the course of research some associated risks were highlighted related to the abuse and absence of control, transparency of technological solutions and ethical regulation.</t>
  </si>
  <si>
    <t>Background: In the context of a developing nation, children's participation in communal life is almost non-existent. The goal of the study is to contribute to national policies for local development that should prioritize the safety and well-being of the most vulnerable populations, particularly children under the age of 18. Innovating, including children in decision-making and maintaining local services in three pilot municipalities in order to prevent and combat all forms of exploitation to which they are exposed. How can Youth engagement in social and political community life be improved through better understanding of their needs and interests, and what are the artificial intelligence implications? Method: The methodology was used and designed to re-validate an existing program using pre-defined components of an agreement between the Italian and Lebanese governments. A needs study on the socio-demographic profile of youth and a situational analysis was conducted answering three objectives in the program of the Child Friendly City initiative. Results: Assuring the long-term viability and social inclusion of a significant sociodemographic group was successfully implemented: a free call center, software applications, a library, a digital network center, and the involvement of children on the municipal board of directors were established. The findings need to be adapted to various locations using artificial intelligence (AI) solutions and strategies for social awareness and behavior analysis. Conclusion: The importance of this study was underscored during the Covid-19 sanitary crisis, when some of these technologies enabled young people in impacted areas to integrate and become aware of the pandemic's risk. The case was based on theories such as Gender Inequalities and Children's Inclusion, Municipal Governance &amp; Reform, Organizational Innovation (Public Sector), and Social Inclusion, and it demonstrates the value of innovating in the public sector and protecting vulnerable populations through the use of AI.</t>
  </si>
  <si>
    <t>Artificial intelligence is likely to revolutionize multiple aspects of organizational creativity. Through a multilevel theoretical lens, the present paper reviews the extant body of knowledge on creativity at individual, team and organizational levels, and draws a series of propositions on how the implementation of artificial intelligence may affect each level. Spanning cognitive, behavioural and psychological domains, our propositions aim at directing future research efforts on important creativity-related areas likely to be affected by artificial intelligence, including the trade-off between convergent and divergent thinking, the distribution of skills within groups, and the absorptive capacity of organizations.</t>
  </si>
  <si>
    <t>As the burgeoning field of Artificial Intelligence (AI) continues to permeate the fabric of healthcare, particularly in the realms of patient surveillance and telemedicine, a transformative era beckons. This manuscript endeavors to unravel the intricacies of recent AI advancements and their profound implications for reconceptualizing the delivery of medical care. Through the introduction of innovative instruments such as virtual assistant chatbots, wearable monitoring devices, predictive analytic models, personalized treatment regimens, and automated appointment systems, AI is not only amplifying the quality of care but also empowering patients and fostering a more interactive dynamic between the patient and the healthcare provider. Yet, this progressive infiltration of AI into the healthcare sphere grapples with a plethora of challenges hitherto unseen. The exigent issues of data security and privacy, the specter of algorithmic bias, the requisite adaptability of regulatory frameworks, and the matter of patient acceptance and trust in AI solutions demand immediate and thoughtful resolution .The importance of establishing stringent and far-reaching policies, ensuring technological impartiality, and cultivating patient confidence is paramount to ensure that AI-driven enhancements in healthcare service provision remain both ethically sound and efficient. In conclusion, we advocate for an expansion of research efforts aimed at navigating the ethical complexities inherent to a technology-evolving landscape, catalyzing policy innovation, and devising AI applications that are not only clinically effective but also earn the trust of the patient populace. By melding expertise across disciplines, we stand at the threshold of an era wherein AI's role in healthcare is both ethically unimpeachable and conducive to elevating the global health quotient.</t>
  </si>
  <si>
    <t>The paper estimates whether there is any relationship between life satisfaction and people's perceptions towards artificial intelligence. Using data from 39 European countries collected in 2021, it is consistently found that people with negative perceptions report lower life satisfaction. This finding is robust across a number of robustness checks. This provides further evidence that people may fear some new technologies, in this case artificial intelligence, which adds weight to governments needing to establish moratoriums to openly discuss what the objectives of new science, technologies and innovations are and how best to manage and steer policy and regulation to achieve these objectives.</t>
  </si>
  <si>
    <t>Business Model Innovation today is mostly driven through software-based solutions which are used to digitize business processes, mostly leading towards a digital transformation of an enterprise. That transforms the existing business models either in incremental steps or in a radical way by creating and introducing entirely new value propositions to business concepts. Whilst entrepreneurship has the target to maximize margins, the ecological footprint often is not considered in the focus of business strategies. The only restrictions in terms of sustainability the majority of companies comply with are those given through regulations by the government in order to be compliant under the terms of corporate social responsibility. The barriers corporations are facing in the attempt to transform their business into a green business model has several occasions, essentially it is the trepidation of financial effort to transform the existing business models into green ones. Furthermore, there is a shortage of knowledge, awareness and skills within the entire value chain of companies to implement green business models (Bisgaard, T. et al., 2012). The approach to improve the ecological footprint of business processes is still not exhausted and explored in the industry yet. The approach to establish an eco-friendly business is still overruled by the greed for profits of the shareholders. The authors of this paper will use a descriptive research method and an inductive approach to investigate and present the contribution of artificial intelligence on the innovation of green business models and their impacts on sustainable business processes and operations.</t>
  </si>
  <si>
    <t>This article shows the role that digital intelligence has on renewable energy, based on literature underpinnings. Therefore, the methodological research is based on literature review to demonstrate the link between artificial intelligence and renewable energy, with a focus on global sustainable development strategies in this field. The main findings reveal the fact that we must take advantage of the opportunities offered by artificial intelligence on energy, in general, and renewable energy, in particular. Referring to literature, it is constantly expanding due to the importance of the development of renewable energy for researchers but also for the population, being many parties interested in this field. The aim of the study is to highlight the relationship between renewable energy and artificial intelligence. Therefore, with the help of artificial intelligence and energy innovations, the population enjoys renewable energy that exists in its many forms (solar panels or photovoltaic panels, water, or wind energy and so on). To put in a nutshell, the research considered in this article reflects the impact of artificial intelligence on renewable energy as part of supporting the achievement of sustainable economic development.</t>
  </si>
  <si>
    <t>There is great interest to use artificial intelligence (AI) technologies to improve government processes and public services. However, the adoption of technologies has often been challenging for public administrations. In this article, the adoption of AI in governmental organizations has been researched as a form of information and communication technologies (ICT)-enabled governance innovation in the public sector. Based on findings from three cases of AI adoption in public sector organizations, this article shows strong similarities between the antecedents identified in previous academic literature and the factors contributing to the use of AI in government. The adoption of AI in government does not solely rely on having high-quality data but is facilitated by numerous environmental, organizational, and other factors that are strictly intertwined among each other. To address the specific nature of AI in government and the complexity of its adoption in the public sector, we thus propose a framework to provide a comprehensive overview of the key factors contributing to the successful adoption of AI systems, going beyond the narrow focus on data, processing power, and algorithm development often highlighted in the mainstream AI literature and policy discourse.</t>
  </si>
  <si>
    <t>This study provides a systematic overview of innovation research strands revolving around AI. By adopting a Systematic Quantitative Literature Review (SQLR) approach, we retrieved articles published in academic journals, and analysed them using bibliometric techniques such as keyword co-occurrences and bibliographic coupling. The findings allow us to offer an up-to-date outline of existing literature that are embedded into an interpretative framework allowing to disentangle the key antecedents and consequences of AI in the context of innovation. Among the antecedents, we identify technological, social, and economic reasons leading firms to embrace AI to innovate. In addition to detecting the disciplinary foci, we also identify firms' product innovation, process innovation, business model innovation and social innovation, as key consequences of AI deployment. Drawing on the key findings from this study, we offer research directions for further investigation in relation to different types of innovation.</t>
  </si>
  <si>
    <t>Purpose - This study aims to analyze the importance of disruptive technological innovations on qualitative service delivery and their impact on the investment banks' employee performance. Design/methodology/approach - The cluster sampling method has been used to collect the primary data from the 250 respondents from foreign investment banks. Variables used are employee performance, service delivery, technology, security, operations, strategy and quality through chi-square, linear stepwise multiple regression analysis and correlation. Findings - Storage network, operating cost, client reporting, cloud system and money laundering are the highest and most significant predictors of employee performance. Employee performance multiplies every unit with a strategic solution owing to positive and robust correlation (0.944). Fusion technology-based banks offer quality service to their clients. Originality/value - A combination of artificial intelligence and blockchain ensures increasing automation to improve efficiency and reduce the operating cost creating a seamless integration in fraud detection, customer support, risk management, security, digitization and automation process, algorithmic trading, wealth management, etc.</t>
  </si>
  <si>
    <t>The advancement of artificial intelligence (AI), algorithm optimization and high-throughput experiments has enabled scientists to accelerate the discovery of new chemicals and materials with unprecedented efficiency, resilience and precision. Over the recent years, the so-called autonomous experimentation (AE) systems are featured as key AI innovation to enhance and accelerate research and development (R&amp;D). Also known as self-driving laboratories or materials acceleration platforms, AE systems are digital platforms capable of running a large number of experiments autonomously. Those systems are rapidly impacting biomedical research and clinical innovation, in areas such as drug discovery, nanomedicine, precision oncology, and others. As it is expected that AE will impact healthcare innovation from local to global levels, its implications for science and technology in emerging economies should be examined. By examining the increasing relevance of AE in contemporary R&amp;D activities, this article aims to explore the advancement of artificial intelligence in biomedical research and health innovation, highlighting its implications, challenges and opportunities in emerging economies. AE presents an opportunity for stakeholders from emerging economies to co-produce the global knowledge landscape of AI in health. However, asymmetries in R&amp;D capabilities should be acknowledged since emerging economies suffers from inadequacies and discontinuities in resources and funding. The establishment of decentralized AE infrastructures could support stakeholders to overcome local restrictions and opens venues for more culturally diverse, equitable, and trustworthy development of AI in health-related R&amp;D through meaningful partnerships and engagement. Collaborations with innovators from emerging economies could facilitate anticipation of fiscal pressures in science and technology policies, obsolescence of knowledge infrastructures, ethical and regulatory policy lag, and other issues present in the Global South. Also, improving cultural and geographical representativeness of AE contributes to foster the diffusion and acceptance of AI in health-related R&amp;D worldwide. Institutional preparedness is critical and could enable stakeholders to navigate opportunities of AI in biomedical research and health innovation in the coming years.</t>
  </si>
  <si>
    <t>With the innovation and advancement of artificial intelligence, more and more artificial intelligence techniques are employed in drug research, biomedical frontier research, and clinical medicine practice, especially, in the field of pharmacology research. Thus, this review focuses on the applications of artificial intelligence in drug discovery, compound pharmacokinetic prediction, and clinical pharmacology. We briefly introduced the basic knowledge and development of artificial intelligence, presented a comprehensive review, and then summarized the latest studies and discussed the strengths and limitations of artificial intelligence models. Additionally, we highlighted several important studies and pointed out possible research directions.</t>
  </si>
  <si>
    <t>The uncertain and rapidly changing environment raises deep concerns about supply chain resilience (SCRe). Particularly in the small and medium enterprises (SMEs) settings, the lack of resources of SMEs becomes more pressure when considering SCRe. Although the literature on supply chain management and SCRe is increasing, understanding how artificial intelligence (AI) adoption can contribute value to SCRe needs further study. In this article, we aim to bridge the gap by examining an integrated framework of factors conceptually assumed to enable SCRe improvement. Grounded in information processing theory and dynamic capabilities view perspective, conceptually, AI has a relationship with SCRe; simultaneously, dynamic capabilities (DCs) mediate this relationship, and open innovation (OI) moderates the influence of AI on DC. The findings of this study suggest that, in the face of disruption and an uncertain environment, AI is a strategic tool for firms to improve DC and, ultimately, SCRe. Additionally, OI plays a moderation role in the impact of AI on DC. Drawn upon the knowledge-practice gap in this field, this study is among the few currently providing empirical evidence on optimizing AI benefits for building lasting SCRe based on DC development.</t>
  </si>
  <si>
    <t>Behind the research and innovation processes in the field of artificial intelligence (AI) lie political relationships that can be subjected to ethical reflection. Civic science values communication as a tool to strengthen democratic ties between scientific environments and citizens. In this sense, the purpose of this work revolves around the formulation of the concept of responsible artificial intelligence (IAR) promoted from open laboratories as a deliberative space to make possible the cultivation of civic and democratic skills in the technological context. Thus providing a pragmatic and phonic orientation of artificial systems towards the Sustainable Development Goals. This work is the result of a bibliographic investigation.</t>
  </si>
  <si>
    <t>The article presents innovation in artificial intelligence (AI)-based health services as a co-production process between actors and digital artefacts that increase automation and augmentative routine dynamics. The co-production process is analysed from the routine dynamics and contributions of science and technology studies and complexity theory. An in-depth single case of co-production based on AI is analysed to illustrate the innovation process at the micro level. The analysis reveals four findings: (1) innovation in services based on AI-technological solutions emerges from sociotechnical assemblages enacted by actors, artefacts, and routine dynamics; (2) technological solutions based on AI are emergent properties; (3) co-production of technological solutions based on AI are contextualised on situated action and embedded in a cognitive distribution system that leads to automated and augmentative routine dynamics; and (4) the adoption of standardised AI-based technological solutions transforms institutional arrangements. Implications for policymakers and future research agendas are also outlined.</t>
  </si>
  <si>
    <t>Demand for Vocational Rehabilitation in Iceland has been steadily rising in recent years where the presence of young patients has increased proportionally the most. It is essential that public spending is efficient without compromising the treatment quality. It is worth exploring if a solution for increasing the efficiency in this healthcare section is to use Artificial Intelligence (Al) An innovative project on developing, testing, and implementing specialised Al software in its services is being performed in Janus Rehabilitation. The software, named Volvan in Icelandic, can identify latent areas of possible interest in patient's circumstances which might affect the outcome of their treatment, and assist specialists in providing timely and appropriate interventions. The accuracy, precision, and recall of its predictions have been verified in two recent publications. Volvan seems to be a promising tool for individualised rehabilitation, where patients are dealing with difficult and complex problems. Janus Rehabilitation is in the process of launching Volvan as an unbiased member of the interdisciplinary teams of specialists. The aim of this report is to introduce Volvan and the associated research.</t>
  </si>
  <si>
    <t>This paper explores the role of artificial intelligence (AI) within economic institutions, focusing on bounded rationality as understood by Herbert Simon. Artificial Intelligence can do many things in the economy, such as increasing productivity, enhancing innovation, creating new sectors and jobs, and improving living standards. One of the ways that AI can disrupt the economy is by reducing the problem of bounded rationality. AI can help overcome this problem by processing large amounts of data, finding patterns and insights, and making predictions and recommendations. This insight raises the question: can AI overcome planning problems - could it be that central planning is now a viable option for economic organisation? This paper argues that AI does not make central planning viable at either the nation-state level or the firm level, simply because AI cannot resolve the knowledge problem as described by Ludwig von Mises and Friedrich Hayek.</t>
  </si>
  <si>
    <t>The hypothesis of the study of the article is that the use of elements of artificial intelligence will increase the effectiveness of the educational process of the university if: a set of pedagogical conditions for the construction and use of an expert system with elements of artificial intelligence in the educational process of the university is revealed; a model for preparing a future teacher of vocational training for the use of elements of artificial intelligence has been developed; a special course has been developed that contributes to the implementation of the professional orientation of education. In accordance with this, the following tasks were studied in the article: An analysis of scientific and methodological research in the field of the current state, prospects for the development and use of elements of artificial intelligence in the preparation of a future teacher of vocational training and to determine the dynamics of the introduction of intelligent expert systems in education; A set of pedagogical conditions for the construction and use of an expert system with elements of artificial intelligence in the educational process of a university is revealed; It is substantiated to develop a model for preparing a teacher of vocational training to use elements of artificial intelligence.</t>
  </si>
  <si>
    <t>Modern technology development created significant innovations in delivery of healthcare. Artificial intelligence as a branch of computer science dealing with the simulation of intelligent behaviour in computers when applied in health care resulted in intelligent support to decision-making, optimised business processes, increased quality, monitoring and delivering of personalised treatment plans and many other applications. Even though the benefits are clear and numerous, there are still open issues in creating automation of healthcare processes, ensuring data protection and integrity, reduction of medical waste etc. However, due to rapid development of AI techniques, more advances and improvements are still expected.</t>
  </si>
  <si>
    <t>Artificial intelligence is a cross-cutting and marginal discipline involving computer science, cybernetics, informatics, psychology, philosophy, and decision-making. This paper tries to use the combination of artificial intelligence and system engineering to propose artificial intelligence planning and decision-making problems of innovative products in experiments. As an indispensable part of the control and decision-making system, artificial intelligence decision-making is dominated by computer planning. Combining the empirical coefficient with the research direction setting and planning, intelligently detecting the problem and realizing intelligent decision-making.</t>
  </si>
  <si>
    <t>Currently, artificial intelligence is gradually from weak AI to strong AI phase steady development, the highest performance for the learning ability of enhanced gradually, the consciousness and behavior of the learning, make the artificial intelligence to self-improvement, self-improvement, which blurs the boundaries between human and machine, cause the risk of increasingly complex problems. One of the most noteworthy is the question of moral ethical risk. This paper, based on the artificial intelligence technology progress, analyzes the moral and ethical risks of each technological progress. The moral and ethical risk initially only comes from the moral and ethical level of its engineers, now appeared as their learning ability, the body of the sources of risk factors are also on the increase, influence factors become more diversified and multi-level. In order to put forward effective measures for the moral and ethical risks of artificial intelligence, the study on the formation process of the source complexity of its risks becomes a prerequisite. In this paper, according to the change of the source of risk factors of artificial intelligence, artificial intelligence is established ethical risk source hierarchy figure, and according to the hierarchical graph set up for the moral and ethical problems caused by artificial intelligence strategy, the construction of morality in order to reduce the risk of the fence.</t>
  </si>
  <si>
    <t>The generation of students that are currently being educated in university programs is a generation who has used the Internet since an early age and is very comfortable with the use of technology and social media, having therefore a level of practical knowledge (learning by doing) in the field of technology that surpasses that of previous generations. As Artificial Intelligence is increasingly becoming an integral part of jobs in numerous work fields it is necessary to investigate whether this level of learned by doing technological awareness is considered sufficient by the current student generations in order to make them job-ready. Also, it is important to explore how can the educational process help students master the Artificial Intelligence knowledge without making them experts in this technology but enough to help them leverage the opportunities that emerge from this revolution. Our research on a sample of 288 Romanian young people indicates that the perceived level of knowledge regarding Artificial Intelligence is rather low towards medium, the respondents indicating that they are by no means experts in this technology, with an overwhelming majority of the sample never taking a class in Artificial Intelligence. Nevertheless, the results of the study reveal an increased level of confidence in the power of Artificial Intelligence to help respondents achieve the career of their dreams, with the predominant source of information regarding Artificial Intelligence, fueling this confidence, being social media and the Internet. Interestingly enough, although Artificial Intelligence is perceived in very positive terms in their daily personal private interactions with it, our respondents display little trust in having Artificial Intelligence (further AI) in an educational setting, specifically having AI teaching in front of a class of students. Although our Romanian respondents display little concern regarding the possible ramifications of Artificial Intelligence in general, they do consider its impact on private life and data to be a negative consequence.</t>
  </si>
  <si>
    <t>In Mining in India contributes over 2% to its GDP. The growing population had a direct impact on the need for more electricity, steel, cement, fertilizers etc. Most of these consumables are mining products. Thus expansion and modernization of mining activities had always gone for introducing new initiatives, innovations, safe and cost cutting areas. In order to make operations safe and economical an attempt has been made to introduce Artificial Intelligence in most mining activities. Operations attached to mining areas like transportation, shovelling, beneficiation etc. are manpower intensive and unsafe having considerable health related issues. By adopting Artificial Intelligence most complex operations, computations, analysis becomes easier and accurate. Although, global mining companies have made significant advances in AI applications, in India it has been in nascent stage. The areas of AI applications has been identified and this paper highlights the roadmap of the future.</t>
  </si>
  <si>
    <t>The article examines and compares the results of the use of artificial intelligence in the educational environment in different countries. Among the leaders in the introduction of artificial intelligence in public life and education is India, as the state that is fastest in the transition processes to an innovative component in all spheres of life. Successful cases of using artificial intelligence in Turkey and China are also considered. The purpose of the article is to choose the most adaptive practices for Russia, their consideration and forecast of application in the domestic educational environment. The result of the work was the systematization of the obtained results and the definition of the practical importance of artificial intelligence in the life of Russian citizens.</t>
  </si>
  <si>
    <t>In order to effectively combine the traditional educational mode with Artificial Intelligence (AI), the Bayesian conditional probability prediction model was adopted. Basing a knowledge map and a knowledge database, the answer to the student's mathematical subjective question was judged. Through the research and application of key technologies for error type positioning, the error knowledge points of each line were accurately found. A comprehensive feedback evaluation system for the complete error type was implemented. Therefore, the application of inference knowledge base technology saves teachers' time and improves the efficiency of marking.</t>
  </si>
  <si>
    <t>Clusters, which are examples of Porter's diamond in action, may foster creativity. Regional economic development, innovation efforts, and clusters are interdependent. Artificial Intelligence and Big Data can perform activities at a higher level than humans. Recent studies indicate that they are gaining popularity because they can be used to collect, organize, and analyze vast, varied data sets in order to reveal hidden patterns and trends that may be applied to a number of problems. How can Stockholm's Artificial Intelligence and Big Data cluster enhance its competitiveness in light of these factors? How can it be made more appealing? To address these research issues, qualitative research was undertaken using the case study approach and statistical data mostly gathered from the Global Competitiveness Report. Among the most important aspects of this article are the analyses of competitiveness, cluster performance, and main actors of the cluster. The study indicates that Stockholm, the capital of Sweden, has the potential to become one of the world's largest proponents of Artificial Intelligence and Big Data, since it is far more developed than other cities. In addition, a strategy to strengthen the cluster's competitiveness by stressing the implemented actions is proposed. This paper was co-financed by The Bucharest University of Economic Studies during the PhD program.</t>
  </si>
  <si>
    <t>The development of artificial intelligence has given birth to a series of innovations in the film industry. This article systematically summarizes these innovations into three parts; movie recommendation, movie distribution and audiovisual language creation. In the first part, the paper lists a series of movie recommendation systems based on AI technology. These systems can help users quickly find the movie resources they are interested in among the massive movie resources. In the second part, the article lists a series of cases of film production using AI, including analyzing film projects, estimating film box office, analyzing film reviews, and writing abstracts. In the third part, the article lists several cases about audio-visual language using AI systems, including classifying films and the aesthetic feature, analyzing image features through AI, changing the appearance and age of actors, and creating visual characters.</t>
  </si>
  <si>
    <t>Artificial intelligence (AI) is a reality of our times, and it has been successfully implemented in all fields, including medicine. As a relatively new domain, all efforts are directed towards creating algorithms applicable in most medical specialties. Pathology, as one of the most important areas of interest for precision medicine, has received significant attention in the development and implementation of AI algorithms. This focus is especially important for achieving accurate diagnoses. Moreover, immunohistochemistry (IHC) serves as a complementary diagnostic tool in pathology. It can be further augmented through the application of deep learning (DL) and machine learning (ML) algorithms for assessing and analyzing immunohistochemical markers. Such advancements can aid in delineating targeted therapeutic approaches and prognostic stratification. This article explores the applications and integration of various AI software programs and platforms used in immunohistochemical analysis. It concludes by highlighting the application of these technologies to pathologies such as breast, prostate, lung, melanocytic proliferations, and hematologic conditions. Additionally, it underscores the necessity for further innovative diagnostic algorithms to assist physicians in the diagnostic process.</t>
  </si>
  <si>
    <t>Modern technical innovations are marked by an extremely powerful symbiosis with scientific achievements. Today, there are a number of technologies that can reproduce human thinking and such skills as understanding complex information, drawing independent conclusions, and the ability to engage in meaningful and coherent dialogue. They testify to the possibility of innovative achievements in neuroscience to individually assess the level of concentration and perseverance of students, pace, best time to learn, etc. The robots are not able to inspire despite their computing power, simplicity of interface and ability to store information. They lack empathic abilities. They do not fully promote the realization of social skills. The global pandemic has actualized and intensified the introduction of artificial intelligence in the practice of education. Researchers have expressed a number of concerns that artificial intelligence in exchange for the rapid acquisition and effective use of a variety of information by a person will help to do levelling of the spiritual and emotional sphere of a person, i.e. human nature in a human being.</t>
  </si>
  <si>
    <t>The paper firstly analyzes some urgent problems we usually meet during teaching Artificial Intelligence course in full-English in China. Some ideas of teaching mode reform are then proposed, including relocation of Full English teaching mode, innovation of teaching contents integrated with advanced, practical and cutting-edge, and reform of 232 teaching patterns. Through our teaching practice, some reform experiences of full-English teaching mode of Artificial Intelligence course are finally concluded in the paper.</t>
  </si>
  <si>
    <t>Artificial intelligence (AI) plays a connotative driving role in cross-border knowledge and factor identification of innovation management. This study explores the collaborative driving effects and influence factors of artificial intelligence on knowledge innovation management. Based on the artificial intelligence application data in knowledge innovation management from 2011 to 2020, this paper adopts the synergy model and the adiabatic elimination to empirically test the influence mechanism and key factors of AI for knowledge innovation management. The results showed that artificial intelligence had a significant impact on dynamic elements, capacity elements, environmental elements of knowledge flow, and stock management. AI made endogenous impacts on the promotion of knowledge flow ability and network diffusion. AI technology promoted the formation of the original technological advantages of innovation and had obvious automatic recognition function for new knowledge, which stimulated the main internal transmission power of knowledge innovation. Furthermore, AI actuated energy level of original innovation and progressive achievements of cutting-edge technology, which mainly came from the deep runoff knowledge of innovation system. Knowledge network affected the transmission efficiency and retention proportion of deep runoff knowledge. The penetration proportion of artificial intelligence determined cooperation space of intelligent industry and application direction of integrated knowledge.</t>
  </si>
  <si>
    <t>Objective: This study investigates the transformative potential of Generative Artificial Intelligence (GenAI) within the business domain and the entrepreneurial activity. Methodology: A comprehensive research design is adopted, integrating text-mining techniques to ana-- lyse data obtained from publicly available innovation repositories. A systematic literature review (SLR) is developed based on the literature obtained from all databases indexed in Web of Science (WoS), incorporating preprints from arXiv, alongside industry-related innovation data in the form of patents from Google Patents. This method enables the der-- ivation of valuable insights regarding the impact and prospective developments of GenAI across diverse business sectors and industries by leveraging Natural Language Processing (NLP) and network analysis. Results: The research outcomes highlight the significant potential of GenAI in enabling informed decision-making, enhancing productivity, and revealing new growth opportunities in the business landscape. The continuously evolving business environment is examined, emphasising GenAI's role as a catalyst for data-driven innovation. However, there are still relevant limitations to overcome. Limitations: The selection of data sources and the study period may have excluded relevant or recently published articles and patents within the scope of the present research. The language of the databases analysed is only English. Practical Implications: The practical implications of this study carry significant weight, serving as a valuable resource for decision-makers, researchers, and practitioners navigating the constantly shifting terrain of business innovation through the lens of GenAI. Understanding the potential advantages and challenges associated with GenAI adoption equips stakeholders to make informed decisions and develop future business strategies.</t>
  </si>
  <si>
    <t>In recent decades the danger of man-made hazards in the nuclear field has increased dramatically. Belarusian scientists have accumulated considerable innovative potential in health care, agriculture, the creation of new life support technologies in radioactively contaminated areas. This information is required when working out catastrophe scenarios at nuclear power plants. The definition of situational innovations is developed that are intended for use in certain circumstances and are essential for the achievement of unique goals including ensuring people's life and safety. The highlighting situational innovations makes it possible to determine their adaptation, use and replication in other economies, to diffuse them, to increase effectiveness of the cost of their working out. The results of the study indicate that (1) the unique experience of Belarus in overcoming the consequences of a nuclear disaster is of great practical importance for other countries operating nuclear objects, (2) the situational innovations resulting from the overcoming of nuclear disaster need to be consolidated into a data base and incorporated into the international data base of the results of nuclear research, (3) the application of Artificial Intelligence (AI) systems allows to accumulate, store, speed up the search of information in a single source and provide the necessary situational innovations in case of need (nuclear accident). AI systems also help to prevent and reduce the risk of nuclear accidents. Development and using AI will allow to help countries worldwide develop nuclear disaster information management systems and reduce existing disaster risk for sustainable development in the future.</t>
  </si>
  <si>
    <t>In the era of globalization, the Artificial Intelligence has emerged as the most accepted technology with its application in various fields throughout the globe. The companies developing these Programmes endeavour to make their presence more known by carrying out more innovation and automation in technological and digital business. The present research proposal is aimed to study the intellectual property (IP) issues in relation to AI in digital medium. As an incentive to technological innovation and to reap the benefits of investment, it is essential to own and protect the Intellectual Property in all innovations. The ownership of intangible aspects of software innovation and protection of the data that forms part thereof, is a difficult question, the answer to which still remains behind a smokescreen. Different IP protection mechanisms recognized under various international documents are examined in this research for exploring the better and effective protection for AI and AI-based inventions. Protection of data is an important aspect and critical component of AI as its functioning mechanism is based upon machine learning techniques that use data for training and validation. With this research the authors paint a picture of the various difficulties encountered while looking for effective data protection measures. This research is an attempt to assess the efficiency of IP laws for protection of the data which forms part of AI technology, when the same is made the 'subject' of digital trade. It also aims to check whether any new policy measures are required under existing IP system for effective protection, due to revolution in digital world. The present study focuses on the aspect that any new or existing policy in IP should encourage the free flow of data for uninterrupted functioning of AI without affecting the right to privacy or security.</t>
  </si>
  <si>
    <t>Digitization and the trend to work from home are significantly accelerated by the COVID-19 pandemic. The relocation of the workplace to the home office is accompanied by increased electricity consumption in private households. Furthermore, with the threat of climate change, the transition to renewable energies is becoming increasingly important. This includes the need for new and innovative business models in the energy sector. Artificial intelligence is one of the key technologies for innovation. We investigate how and where artificial intelligence can be incorporated into the business model of a German research project. The business model aims to market renewable energy through a platform where private electricity consumers and producers are part of the user base. With the help of AI, future supply and demand can be forecasted more accurately, which is ecologically and economically beneficial. Chatbot assistance and further applications are presented as well. The resulting added value can benefit both the platform operator as well as the platform users.</t>
  </si>
  <si>
    <t>The widely accepted globalization of innovation entails two interrelated undertheorized aspects: (1) the capacity of certain firms to orchestrate transnational innovation systems appropriating successful results, which some have explained with the concept of corporate innovation systems (CIS), and (2) the co-existence of such globalization with those CIS and national innovation systems. I address these matters analysing US Big Tech artificial intelligence (AI) CIS showing that they combine multiple mechanisms to co-produce and appropriate AI. I propose 'frenemy' to describe Microsoft's strategy because many Chinese organizations and even direct competitors integrate its CIS. 'University' symbolises Google's strategy, given its focus on fundamental AI, its central place in the AI research field and appropriation mechanisms that are not translating into clear business advantages. 'Secrecy' defines Amazon's strategy, maximizing knowledge inflows while minimizing outflows. Facebook, with the narrowest AI CIS, exhibits an 'application-centred' strategy. Ultimately, this paper contributes to understanding the multiple mechanisms used by leading corporations for controlling and shaping frontier transnational knowledge production and appropriation. By doing so, it advances our knowledge of the interplay between different innovation spheres (national, global and corporate) and highlights the dangers of CIS's encroachment of national and global systems.</t>
  </si>
  <si>
    <t>The term artificial intelligence (AI) was introduced in 1950. There have been many attempts to develop machines capable of performing cognitive and skill based tasks of anesthesiologist based on the principles of AI. These attempts have not been successful because of the complexities of anesthesia practice. Recent innovations in AI, especially machine learning, will continue to grow in importance in the years to come and will greatly revolutionize the face of anesthesia along with surgical practice, perioperative medicine practiced in clinics, and imaging interpretation. Anesthesiologists should continue to embrace this technology, stay up to date with the advances in AI, and also make genuine efforts to smoothly assimilate it in their routine practice now so that they can be the revolutionaries of their own future. We hope to see an ever-widening spectrum of the uses of AI in all fields of medical practice, and anesthesiology is not an exception. Its time our friends start visualizing the many applications of AI in their practice.</t>
  </si>
  <si>
    <t>Artificial intelligence (AI), as a rapidly developing interdisciplinary field, is a key driver of future economic development. The Yangtze River Delta (YRD) is one of the most significant economic regions of China, which also has a leading role in the AI industry. In this study, based on the patent cooperation data of YRD in the past decade, we focus on studying the collaborative innovation relationship in the AI field of the YRD from the perspective of complex networks. In order to investigate the interprovincial, intra-city and inter-city collaborative innovation relationships, we construct the Yangtze River Delta AI collaborative innovation (YRD-AICI) network. Subsequently, to analyze the development status and collaborative innovation relationship of innovation bodies in the AI field of YRD, we construct the Yangtze River Delta AI patent cooperation (YRD-AIPC) network. Next, the basic characteristics and spatio-temporal evolution of these two networks are explored, and the research results are presented that: (1) Shanghai, Jiangsu Province, and Zhejiang Province have obvious leading advantages in the AI field of the YRD, and the development gap between cities is significant; (2) the pioneering innovation bodies in the AI industry of the YRD are identified using centrality measures, and their cooperative innovation relationship is revealed; (3) based on link prediction methods, future partnerships between cities and innovation bodies are predicted to provide the future development trend of the YRD. The results provide theoretical support for exploring the cooperation mechanism of collaborative innovation in the AI field of YRD and inspire future development planning.</t>
  </si>
  <si>
    <t>In order to improve the correct rate and generalization ability of residents' personalized behavioral modeling methods, an innovative behavior modeling method based on artificial intelligence is proposed. Firstly, the definition of modeling method based on artificial intelligence is given, and the corresponding personalized motion behavior library is constructed. Then, the resident individualized behavioral model is constructed, and the resident individualized sports logo is normalized model vector. Then the resident personality is analyzed. The reason for the misclassification of sports innovation behaviors is to eliminate the misclassification. The experimental results show that the algorithm has the advantages of simple implementation, fast processing speed and high accuracy.</t>
  </si>
  <si>
    <t>This paper shows how start-ups or established organizations can improve their creative performance via using AI based systems to actively promote creative processes. With insights from two studies conducted with entrepreneurs, innovation managers, and workshop facilitators, we provide recommendations for companies and entrepreneurs on how they can use AI to support creative potential to remain innovative and marketable in the long term. Our studies cover aspects such as AI for entrepreneurial activities or creativity workshops and show how to use AI-based systems to enhance the creative potential of the person, the process or the press (environment). Our findings also provide theoretical insights into perceiving AI as an equal partner and call for further research on designing AI for the future creative workplace.</t>
  </si>
  <si>
    <t>This paper describes the role AI may play in sustainability. Sustainable development is currently among the greatest challenges. Sustainability and development are apparently opposite. The current efforts to face the Planet Crisis by separate actions generate less impact than expected. The capacity of available technology and in particular Artificial Intelligence is underexplored. Eco-innovation actions focus mainly on smart transportation, smart use of energy and water and waste recycling but do not consider the necessary evolution of behaviors and focus. The concepts such as Smart, Intelligent, Innovative, Green or Wise City invented to promote existing technology transform the IT market. Most of offers consist in data processing with statistical/optimization methods. This paper explains how the AI approach and techniques combined with adequate thinking may innovate the way of facing Planet Crisis and achieving some of 17 United Nations Sustainable Development Goals.</t>
  </si>
  <si>
    <t>Hypertension remains the largest modifiable cause of mortality worldwide despite the availability of effective medications and sustained research efforts over the past 100 years. Hypertension requires transformative solutions that can help reduce the global burden of the disease. Artificial intelligence and machine learning, which have made a substantial impact on our everyday lives over the last decade may be the route to this transformation. However, artificial intelligence in health care is still in its nascent stages and realizing its potential requires numerous challenges to be overcome. In this review, we provide a clinician-centric perspective on artificial intelligence and machine learning as applied to medicine and hypertension. We focus on the main roadblocks impeding implementation of this technology in clinical care and describe efforts driving potential solutions. At the juncture, there is a critical requirement for clinical and scientific expertise to work in tandem with algorithmic innovation followed by rigorous validation and scrutiny to realize the promise of artificial intelligence-enabled health care for hypertension and other chronic diseases.</t>
  </si>
  <si>
    <t>Although AI-enabled customer relationship management (CRM) systems have gained momentum in healthcare to enhance performance, there is a striking dearth of knowledge on how such capabilities are formed and affect service innovation. The study adopted a mixed-method approach to investigate the underlying phenomena. This research infused resource-based theory, dynamic capability theory, and theory of productivity paradox to investigate how healthcare in India acquires AI-enabled CRM capabilities and enhances service innovation. We identified the facets of AI-enabled CRM capabilities using a case study and developed a framework for AI-enabled CRM capability and service innovation. This study noticed that customer service flexibility (CSF) is a missing link in this relationship. The findings of the quantitative study employing PLS-SEM reveal the linear relationships between AI-enabled CRM capability, CSF, and service innovation. This study explains the formation of AI -enabled CRM capabilities to fill the research gap and direct innovative performance in healthcare, which is an immediate need to sustain in a volatile environment. This study provides theoretical implications to enhance the research stream and practical implications for decision-makers.</t>
  </si>
  <si>
    <t>With the development of artificial intelligence, vocational education is facing unprecedented development opportunities, including the support and guidance of national policies, artificial intelligence technology support. At the same time, the arrival of the era of artificial intelligence has also brought new challenges to the development of vocational education, mainly in the form of vocational education, professional construction and teaching content and other aspects of the transformation and innovation. Faced with the opportunities and challenges in the new era, vocational education should deepen its reform and reform from the aspects of specialty setting, teaching content and teachers, so as to meet the talent training objectives in the era of artificial intelligence.</t>
  </si>
  <si>
    <t>In order to improve healthcare outcomes, this study investigates the synergistic potential of combining Internet of Things (IoT), artificial intelligence (AI), and smart city innovations. The study examines how the confluence of various technologies creates a cohesive ecosystem, enhancing patient care, accessibility, and overall system efficiency against the backdrop of current healthcare difficulties. Using a conceptual framework, the study tackles privacy and data security issues in this networked healthcare environment. Methodologically, case studies and surveys are used in conjunction with quantitative and qualitative methods to examine the effects of this integration. Initial results show better patient outcomes, more accessibility to healthcare, and higher operational effectiveness. The consequences, difficulties, and moral issues surrounding the integration are all covered throughout the conversation. In addition to offering insightful information to the healthcare field, the research suggests directions for further investigation. In summary, this research proposes a holistic strategy for improving healthcare by carefully combining IoT, AI, and smart city innovations.</t>
  </si>
  <si>
    <t>Simple Summary Diagnosing cancer at an early stage increases the chance of performing effective treatment in many tumour groups. Key approaches include screening patients who are at risk but have no symptoms, and rapidly and appropriately investigating those who do. Machine learning, whereby computers learn complex data patterns to make predictions, has the potential to revolutionise early cancer diagnosis. Here, we provide an overview of how such algorithms can assist doctors through analyses of routine health records, medical images, biopsy samples and blood tests to improve risk stratification and early diagnosis. Such tools will be increasingly utilised in the coming years. Improving the proportion of patients diagnosed with early-stage cancer is a key priority of the World Health Organisation. In many tumour groups, screening programmes have led to improvements in survival, but patient selection and risk stratification are key challenges. In addition, there are concerns about limited diagnostic workforces, particularly in light of the COVID-19 pandemic, placing a strain on pathology and radiology services. In this review, we discuss how artificial intelligence algorithms could assist clinicians in (1) screening asymptomatic patients at risk of cancer, (2) investigating and triaging symptomatic patients, and (3) more effectively diagnosing cancer recurrence. We provide an overview of the main artificial intelligence approaches, including historical models such as logistic regression, as well as deep learning and neural networks, and highlight their early diagnosis applications. Many data types are suitable for computational analysis, including electronic healthcare records, diagnostic images, pathology slides and peripheral blood, and we provide examples of how these data can be utilised to diagnose cancer. We also discuss the potential clinical implications for artificial intelligence algorithms, including an overview of models currently used in clinical practice. Finally, we discuss the potential limitations and pitfalls, including ethical concerns, resource demands, data security and reporting standards.</t>
  </si>
  <si>
    <t>This paper explores the potential impact of Generative Artificial Intelligence (Generative AI) on developing countries, considering both positive and negative effects across various domains of information, culture, and industry. Generative Artificial Intelligence refers to artificial intelligence (AI) systems that generate content, such as text, audio, or video, aiming to produce novel and creative outputs based on training data. Compared to conversational artificial intelligence, generative artificial intelligence systems have the unique capability of not only providing replies but also generating the content of those responses. Recent advancements in Artificial Intelligence during the Fourth Industrial Revolution, exemplified by tools like ChatGPT, have gained popularity and reshaped content production and creation. However, the benefits of generative artificial intelligence are not equally accessible to all, especially in developing countries, where limited access to cutting-edge technologies and inadequate infrastructure pose challenges. This paper seeks to understand the potential impact of generative AI technologies on developing countries, considering economic growth, access to technology, and the potential paradigm shift in education, healthcare, and the environment. The findings emphasize the importance of providing the necessary support and infrastructure to ensure that generative AI contributes to inclusive development rather than deepening existing inequalities. The study highlights the significance of integrating Generative AI into the context of the Fourth Industrial Revolution in developing countries, where technological change is a crucial determinant of progress and equitable growth.</t>
  </si>
  <si>
    <t>The development of information and communication technology (ICT) is accelerating innovation in the traditional manufacturing sector. The smart factory which is a state-of-the-art factory collects data in real time through various sensors. Recently, researches on applying the artificial intelligence technology to these collected data to detect machine failures has gained a lot of attention. In this study, we built a test bench to check the possibility of applying the artificial intelligence technology for the fault diagnosis of the spindle of machine tools. We collected failure data by changing the off-center of the spindle using bolts. Further, we used artificial intelligence models (CNN, LSTM, and auto-encoder) to analyze the accuracy of seven types of fault classifications. In addition, the method of data collection, data process, and model development is proposed to effectively apply the artificial intelligence technology to machine tool domains.</t>
  </si>
  <si>
    <t>This paper analyses the perception of Artificial Intelligence (AI) by individuals in Spain and the factors associated with it. It uses data from 6308 individuals from a 2018 Spanish survey. A binary logit regression model is formulated and estimated for the attitude towards robots and AI and its possible determinants. As main results are that a gender gap is detected, and that people have a negative attitude if they are not interested in scientific discoveries and technological developments and if AI and robots are not useful at work.</t>
  </si>
  <si>
    <t>Artificial Intelligence is the intelligence shown by machines or software. Artificial intelligence includes reasoning, natural processing language and even various algorithms are used to put the intelligence in the system. In this paper we investigate motivations and expectations for the development of Machine Intelligence. This paper also presents the role of ethics in developing artificial intelligence. In this paper we have compared the new emerging AI scope with the old technologies in various fields and its advantages to the society.</t>
  </si>
  <si>
    <t>Adoption of digital information tools in the construction sector provides fertile ground for the birth and growth of companies that specialize in applications of technologies to design and construction. While some of the technologies are new, many implement ideas proposed in construction research decades ago that were impractical without a sound digital building information foundation. Building Information Modelling (BIM) itself can be traced to a landmark paper from 1975; ideas for artificially intelligent design and code checking tools date from the mid-1980s; and construction robots have laboured in research labs for decades. Yet only within the past five years has venture capital actively sought startup companies in the 'Construction Tech' sector. Following a set of digital construction innovations through their known past and their uncertain present, we review their increasingly optimistic future, all through the lens of their dependence on digital information. The review identifies new challenges, yielding a set of research topics with the potential to unlock a range of future applications that apply artificial intelligence.</t>
  </si>
  <si>
    <t>Purpose Digital transformation affected modern society influencing how businesses cooperate and produce value. In this context, Artificial Intelligence plays a critical role. This study aims to explore the role of Artificial Intelligence in organisational positioning within the market, influencing firms' competitiveness. In this vein, this research seeks to respond to the following research question: How does AI impact the competitive advantage of healthcare organizations?.Design/methodology/approach To tackle the research question, an explorative analysis using the case study method to investigate an international healthcare center in Dubai was conducted. Nine semi-structured interviews were conducted with the head and the members of the robotic surgery team in CMC Dubai to thoroughly understand what the components of the robotic approach are and how the arrangement before the introduction of this innovative technique while shedding light on the added value and the advantages of adopting such technique on both patient safety and patient satisfaction. Additionally, archival data and online documentation (e.g. industry reports, newspaper articles and internal documents) were analyzed to obtain data triangulation.Findings The results highlight three primary outcomes influenced by implementing AI in organizational processes: clinical, financial and technological outcomes. The study will offer interesting non-studied insights about the implementation of Artificial Intelligence tools in the healthcare sector and specifically robotic surgeries, and to which extent this will contribute and represent a competitive advantage. Results will hopefully insert a brick in the wall of the impact of AI tools on the quality and the results of surgical operations while emphasizing the benefits of integrating AI in surgical practice.Originality/value This study offers interesting theoretical and practical implications. It opens a new perspective to understand and manage AI tools in service. This research is not without limits providing valuable insights for future research.</t>
  </si>
  <si>
    <t>In the ever -evolving landscape of the music industry, a transformative wave has erupted with the advent of artificial intelligence (AI) interventions. This technological marvel has not only altered the way we conceive, produce, and consume music, but has injected an unparalleled dynamism into the very fabric of music innovation. This article aims to highlight the research directions - from 2020 to the present - in relation to the binomial of artificial intelligence and music, with the various layers that define this relationship. The final question of this research that is written as a literature review is: to what extent do researchers encourage AIassisted music practices and what are the possible dangers that result from this attitude?</t>
  </si>
  <si>
    <t>This article explores the potential benefits of Artificial Intelligence (AI) and Machine Learning (ML) in Orthodontics, highlighting their efficiency and accuracy. While AI has influenced various fields, its application in orthodontics is just being explored. With the innovation comes challenges that are associated with AI. This article emphasizes the documented role of AI and its associated barriers in Orthodontics. Methods: Literature research is performed in data sources like online library journals PubMed and MEDLINE, NIH (National Institute of Health), Science Direct, WILEY online library, and ORAL HEALTH GROUP, among others. Our review was carried out on articles published to date. Conclusion: The findings in this review highlight the considerable promise of employing AI within orthodontics. However, the emergence of AI also brings forth fresh challenges that must be considered. Striking a balance between innovation and addressing these challenges is crucial for advancing orthodontics.</t>
  </si>
  <si>
    <t>The artificial intelligence takes the computer as the core, and has great development and innovation in the research of the interdisciplinary field. The level of artificial intelligence is high, and processing speed is fast, which can case the burden of designers, and greatly improve the designers life quality and production efficiency. With the development process of science, more and more requirements of substation digitized designing are posed. Application Imagination on Substation Design Based on Artificial Intelligence is proposed in this paper, which can design secondary physical circuit, secondary virtual circuit and intelligent label more quality and effective.</t>
  </si>
  <si>
    <t>Artificial intelligence in health care has experienced remarkable innovation and progress in the last decade. Significant advancements can be attributed to the utilization of artificial intelligence to transform physiology data to advance health care. In this review, we explore how past work has shaped the field and defined future challenges and directions. In particular, we focus on three areas of development. First, we give an overview of artifi- cial intelligence, with special attention to the most relevant artificial intelligence models. We then detail how physiology data have been harnessed by artificial intelligence to advance the main areas of health care: automating existing health care tasks, increasing access to care, and augmenting health care capabilities. Finally, we discuss emerging concerns surrounding the use of individual physiology data and detail an increasingly important consideration for the field, namely the challenges of deploying artificial intelligence models to achieve meaningful clinical impact.</t>
  </si>
  <si>
    <t>The integration of artificial intelligence in Latin American universities has raised ethical challenges among faculty members. Understanding and addressing these challenges is crucial for a successful implementation of artificial intelligence in the educational context. This study was conducted using a descriptive-explanatory quantitative approach, incorporating the opinions of 665 university professors from Latin America. Data was collected through surveys, with a Cronbach's alpha coefficient of 0.91. Analysis of the data revealed a range of ethical concerns among the educators regarding the utilization of artificial intelligence in education. These concerns vary in magnitude and nature, but they reflect a clear need to address and understand the ethical implications of artificial intelligence in the educational sphere. The adoption of artificial intelligence in Latin American higher education has raised ethical concerns. These concerns, while valid, should not be insurmountable barriers but points of reflection to optimize the integration of artificial intelligence in education. The study provides an essential overview for institutions, educators, and developers looking to implement AI in higher education, emphasizing the urgency of addressing these ethical challenges in an anticipatory and strategic manner.</t>
  </si>
  <si>
    <t>The importance of Artificial Intelligence technology is manifested in the advancement of society. However, there is a growing need for the economic and business support that Artificial Intelligence can offer to be considered in its involvement as a digital asset. The motivation of this paper is precise to reflect the importance for academia of the concept of Artificial Intelligence as a digital asset since its capacity to generate intangible value for companies will make them more competitive. The main result is that Artificial Intelligence represents a significant percentage of the studies on digital assets, but not the other way around; this shows that most writings published so far have addressed the issue by focusing more on the technical aspect of the study (understood as the development of IT systems or solutions, for example). All shows the concern of the scientific community for the technological progress of the link between Artificial Intelligence and digital assets, but not in the sense of progress towards greater valuation of entities and organisations in economic and financial terms, which will make companies more competitive in their access to financing, for example. All of the above is refuted by the conceptualisation of current work, which works from the point of view of the advancement of artificial intelligence in specific areas of the company, such as marketing or finance, or sectors such as manufacturing, but not from an aggregate point of view as presented here.</t>
  </si>
  <si>
    <t>The interaction between consumers and companies has been changed because of the development and implementation of artificial intelligence. On one hand, the implementation of artificial intelligence systems increases the efficiency and rapidity of certain processes, by making the life of consumers and companies easier. On the other hand, their implementation brings certain challenges because of the changes it involves, including the acceptance of artificial intelligence systems by the consumers, the ability to learn how to operate the robots as well as the protection of the information gathered by these systems. In this paper, we aim to measure the acceptance of consumers regarding different forms of artificial intelligence systems. By applying a discriminant analysis, we measure the preference of consumers towards human versus robot interaction as well as between different types of robots with different forms and degrees of anthropomorphic characteristics. The results show that consumers prefer human interaction to the interaction with robots, especially in cases where they are not familiar with the robot interaction. Besides, they prefer the communication to classic robots in comparison to human holograms and they have a certain curiosity towards humanoid robots in opposition to classic robots.</t>
  </si>
  <si>
    <t>Nuclear industry is in crisis and innovation is the central theme of its survival in future. Artificial intelligence has made a quantum leap in last few years. This paper comprehensively analyses recent advancement in artificial intelligence for its applications in nuclear power industry. A brief background of machine learning techniques researched and proposed in this domain is outlined. A critical assessment of various nuances of artificial intelligence for nuclear industry is provided. Lack of operational data from real power plant especially for transients and accident scenario is a major concern regarding the accuracy of intelligent systems. There is no universally agreed opinion among researchers for selecting the best artificial intelligence techniques for a specific purpose as intelligent systems developed by various researchers are based on different data set. Interlaboratory work frame or round-robin programme to develop the artificial intelligent tool for any specific purpose, based on the same data base, can be crucial in claiming the accuracy and thus the best technique. The black box nature of artificial techniques also poses a serious challenge for its implementation in nuclear industry, as it makes them prone to fooling. (C) 2020 Elsevier Ltd. All rights reserved.</t>
  </si>
  <si>
    <t>In a broad sense, artificial intelligence and machine learning have been applied to medical data since the beginning of computing given the deep roots of this area in innovation, but recent years have witnessed an increasing generation of data related to health sciences, an issue that has given birth to a new field of computer science called big data. Large-scale medical data (in the form of structured and unstructured databases) if properly acquired and interpreted can generate great benefits by reducing costs and times of health service, but could also serve to predict epidemics, improve therapeutic schemes, advise doctors in remote places and improve the quality of life. The deep learning algorithms are especially useful to deal with this large amount of complex, poorly documented and generally unstructured data, all this because deep learning can break when creating models that automatically discover the predictive characteristics of a large amount of complex data. In the future, the human-machine relationship in the medical evaluation will be narrower and complex; while the machine would be responsible for extraction, cleaning and assisted searches, the physician will be concentrate on both, data interpretation and the best treatment option, improving the patient ' s attention and ultimately, quality of life.</t>
  </si>
  <si>
    <t>In the process of choosing the best scheme in the artificial intelligence algorithm, it is impossible to accurately judge the nonlinear relationship between the innovation strategy and the film and television postproduction scheme. An improved artificial intelligence algorithm based on the integration of dynamic factors and the artificial intelligence algorithm is proposed to reduce the disturbance ability of the artificial intelligence algorithm and improve the analysis level of film and television postproduction and innovation strategy. Firstly, the initial innovation strategy set of the production set is established by using dynamic factors, which makes it discrete and reduces the influence of the scheme selection error on the results. Then, the production set is divided into dynamic subproduction sets by using the film and television production theory, and each subproduction set seeks its own parallel innovation strategy. Finally, under the guidance of film and television production theory, each subproduction set shares the matching of optimal solutions. Through MATLAB simulation analysis and verification, the improved dynamic artificial intelligence algorithm can improve the accuracy of judging the innovation strategy of film and television works in an uncertain environment and shorten the convergence time of global feature solution and is superior to the original selection method of film and television production strategy. In addition, under that condition the initial weight scheme and the threshold scheme are set. The artificial intelligence algorithm is used to analyze the innovation strategy selection of youth idol works. The results show that under different film and television production requirements, the innovation strategy selection judgment of the artificial intelligence algorithm is accurate and superior to the original film and television production strategy selection method, which further verifies the effectiveness of the artificial intelligence algorithm proposed in this paper.</t>
  </si>
  <si>
    <t>Digital Single Market is the European Union (EU) political interest thought to adapt it to new ICT demands. Under this primary public interest, e-Justice paradigm was developed so new digital tools and technological systems could improve justice fields, especially on those cross-border litigations derived from fundamental freedoms' exercise. In the 2019-2023 e-Justice Action Plan, the Council focused the need to understand the full potential of artificial intelligence on justice fields. In the same way, also the European Parliament and the Commission acknowledged its vital role. The end of 2018 and the beginning of 2019 were fruitful periods on artificial intelligence domains, having the European Union established Working Parties and Expert Groups to apply these innovations on important economic and social sectors. Therefore, the Author tried to understand if these approaches are capable of fully overcoming the difficulties experienced in justice domains and, particularly, if these solutions are able to answer effective judicial demands in all its dimensions.</t>
  </si>
  <si>
    <t>Utilization and exploitation of marine resources by humans have contributed to the growth of marine research. As technology progresses, artificial intelligence (AI) approaches are progressively being applied to maritime research, complementing traditional marine forecasting models and observation techniques to some degree. This article takes the artificial intelligence algorithmic model as its starting point, references several application trials, and methodically elaborates on the emerging research trend of mixing machine learning and physical modeling concepts. This article discusses the evolution of methodologies for the building of ocean observations, the application of artificial intelligence to remote sensing satellites, smart sensors, and intelligent underwater robots, and the construction of ocean big data. We also cover the method of identifying internal waves (IW), heatwaves, El Nino-Southern Oscillation (ENSO), and sea ice using artificial intelligence algorithms. In addition, we analyze the applications of artificial intelligence models in the prediction of ocean components, including physics-driven numerical models, model-driven statistical models, traditional machine learning models, data-driven deep learning models, and physical models combined with artificial intelligence models. This review shows the growth routes of the application of artificial intelligence in ocean observation, ocean phenomena identification, and ocean elements forecasting, with examples and forecasts of their future development trends from several angles and points of view, by categorizing the various uses of artificial intelligence in the ocean sector.</t>
  </si>
  <si>
    <t>In the last decade, there have been numerous innovations in artificial intelligence technologies in many domains, many innovations more or less favourable. However, artificial intelligence has been and is the subject of multiple controversies, such as the perpetuation of inequalities, discrimination, biased decisions, and other issues regarding transparency and data protection. These problems destroy the trust of citizens and institutions in artificial intelligence. Consequently, the European Commission proposed the AI Act, a regulation for assessing Ai products or services. Our study explores experts' main concerns on artificial intelligence technologies. In the present paper, we analysed the feedback provided by 262 stakeholders on the proposal of the European Commission regarding artificial intelligence through a text mining approach using Latent Dirichlet allocation. The prevalent topics were related to AI applications in industry, transparency and responsibility, and AI technologies testing. The analysis also revealed topic differences based on the type of organisation, especially between consumer organisations and academic/research institutions.</t>
  </si>
  <si>
    <t>This article provides an introduction to artificial intelligence, robotics, and research streams that examine the economic and organizational consequences of these and related technologies. We describe the nascent research on artificial intelligence and robotics in the economics and management literature and summarize the dominant approaches taken by scholars in this area. We discuss the implications of artificial intelligence, robotics, and automation for organizational design and firm strategy, argue for greater engagement with these topics by organizational and strategy researchers, and outline directions for future research.</t>
  </si>
  <si>
    <t>Purpose of review This review highlights the artificial intelligence, machine learning, and deep learning initiatives supported by the National Institutes of Health (NIH) and the National Eye Institute (NEI) and calls attention to activities and goals defined in the NEI Strategic Plan as well as opportunities for future activities and breakthroughs in ophthalmology. Recent findings Ophthalmology is at the forefront of artificial intelligence-based innovations in biomedical research that may lead to improvement in early detection and surveillance of ocular disease, prediction of progression, and improved quality of life. Technological advances have ushered in an era where unprecedented amounts of information can be linked that enable scientific discovery. However, there remains an unmet need to collect, harmonize, and share data in a machine actionable manner. Similarly, there is a need to ensure that efforts promote health and research equity by expanding diversity in the data and workforce. The NIH/NEI has supported the development artificial intelligence-based innovations to advance biomedical research. The NIH/NEI has defined activities to achieve these goals in the NIH Strategic Plan for Data Science and the NEI Strategic Plan and have spearheaded initiatives to facilitate research in these areas.</t>
  </si>
  <si>
    <t>Energy and environmental biotechnologies have developed rapidly in recent decades, driven by societal challenges such as climate change, energy security and pollution control. The optimization of biotechnological processes is an essential issue for increasing the efficiency of bioconversion performances and ensuring product quality. The use of artificial intelligence and computer technology in conjunction with conventional simulation and modeling techniques may bring major benefits in defining optimal process parameters and reducing the overall process cost. This paper aims to provide insight on the potential applications of artificial intelligence in biomass-to-biofuels conversion processes, with a focus on predicting the production of biofuels by biochemical processes, given the high availability of wet bio-based resources. Appropriate artificial intelligence techniques are identified taking into account specific input and output variables for transesterification, alcoholic fermentation, anaerobic digestion and dark fermentation processes. A particular application for the computerized prediction of biomethane production generated by a mixture of selected organic waste was investigated by the authors using a two-factor central composite design methodology and STATISTICA 10 software. The predicted results were validated by performing a simultaneous lab-scale fermentation experiment that confirmed a high level of reliability in the use of computer technology for this specific application.</t>
  </si>
  <si>
    <t>In recent years, many technological innovations that have contributed to the success of the educational process, and artificial intelligence is one of these recent innovations. Artificial intelligence has become one of the technological tools used in education and demonstrated a successful emergency strategy during the pandemic of Covid-19. This study aimed to focus on the role artificial intelligence played in education in Arabs world during the last five years. This study conducted a comprehensive survey of the research published in three databases (Google Scholar, ERIC, and IEEE) to reach the goal of this study. The total number were found in three databases was 436 and 29 of them are related to Artificial Intelligence and Learning and Teaching and Arab world, the abstracts of these studies were checked according to adopted methodology. The methodology was applied to select the studies is where these studies applied, the specialization of the researcher, and the research methodology followed. Moreover, the goals of the selected papers, the results, and similarities and differences among these studies were discussed. Recommendations and future studies also discussed.</t>
  </si>
  <si>
    <t>The article examines the theoretical and methodological principles of integrating artificial intelligence into an organization's management system. It presents a cumulative model illustrating the impact of artificial intelligence on the organization's management mechanism, which identifies the subjects of influence, tools of influence, directions, and dimensions of influence. Additionally, it describes the challenges posed by the influence of artificial intelligence on the organization's management mechanism and outlines the main outcomes of this influence. The ways of improving management productivity in various dimensions (socio-technical, strategic-structural, innovative- organizational, task-oriented, information-system) have been systematized. The main results that the use of artificial intelligence offers to the organization have been highlighted, comprising the automation of routine tasks, the reallocation of working time to strategic and creative tasks, increased efficiency in decision-making through analytics and forecasting provided by artificial intelligence, improved external and internal communication, enhanced effectiveness in HR management, formulation of realistic and achievable strategies aligned with future changes, and the development of innovative products and services. An algorithm for introducing artificial intelligence into the organization's management system has been proposed. The allocation of 8 stages is substantiated as follows: formation of organizational culture; determination of the goals for implementing artificial intelligence; identification of the main performance indicators; establishment of an information base on the state of the management system; analysis of products using artificial intelligence; integration of artificial intelligence products into the management system; monitoring the results of artificial intelligence implementation; and conducting a management system audit. The factors related to the development, implementation, and adaptation of artificial intelligence within the organization's management system at each stage of its implementation have been considered. These factors include: rethinking the interaction between people and machines in the work environment; awareness among management and staff; organizational support; openness to innovation; staff resistance to change; the presence of a system for disseminating best practices; availability of critical skills for artificial intelligence implementation; ensuring ethical components such as bias, confidentiality, and transparency; integration of model results into relevant business processes; compatibility with other available information systems; and the satisfaction level of stakeholders with the outcomes of artificial intelligence implementation</t>
  </si>
  <si>
    <t>This work examines worldview predictors of attitudes toward nanotechnology, human gene editing (HGE), and artificial intelligence. By simultaneously assessing the relative predictive value of various worldview variables in two Dutch samples (total N = 614), we obtained evidence for spirituality as a key predictor of skepticism across domains. Religiosity consistently predicted HGE skepticism only. Lower faith in science contributed to these relationships. Aversion to tampering with nature predicted skepticism across domains. These results speak to the importance of religiosity and spirituality for scientific innovation attitudes and emphasize the need for a detailed consideration of worldviews that shape these attitudes.</t>
  </si>
  <si>
    <t>In this work, we present an ongoing, three year project funded by the Advanced Research Project Agency (ARPA-E) to develop an infrastructure to accelerate the development and deployment of artificial intelligence solutions for the electric grid. The project addresses the critical issues that we have identified as hampering the deployment of AI on electric grid measurements. These issues have stymied the potential for insight from high resolution grid measurements and generally hindered artificial intelligence innovation in the utility industry. The project consists of three main components. The first is the deployment of a diverse set of grid sensors to capture a variety of grid behaviour, both from the field and in simulation. The second is the deployment of a highly performant, scalable, cloud-based data management and AI platform designed for time series data to enable the easy storage, processing and analysis of grid sensor data. The third is the cultivation of an open research community of experts around the platform and data through useful educational material, code and data sharing, and data science competitions. Overall, the project will accelerate the development of analytics, machine learning, and AI by addressing existing gaps in data, tools, and people, with the aim of improving the electric grid.</t>
  </si>
  <si>
    <t>Purpose - The aim of this paper is to summarise the state-of-the-art debate on impact of artificial intelligence on unemployment and reporting up-to-date academic findings. Design/methodology/approach - The paper is designed as a review of the labour vs capital conundrum, the differences between industrial automation and artificial intelligence, threat to employment, the difficulty of substituting, role of soft skills and whether technology leads to the deskilling of human workers or favors increasing human capabilities. Findings - Some authors praise the bright future developments of artificial intelligence while others warn about mass unemployment. Therefore, it is paramount to present an up-to-date overview of the problem, compare and contrast its features with what happened in past innovation waves and contribute to academic discussion about the pros/cons of current trends. Originality/value - The main value of this paper is presenting a balanced view of 100+ different studies, the vast majority from the last five years. Reading this paper will allow to quickly grasp the main issues around the thorny topic of artificial intelligence and unemployment. Peer review - The peer review history for this article is available at: https://publons.com/publon/10.1108/IJSE-05-2023-0338</t>
  </si>
  <si>
    <t>Recent technological developments in automation and artificial intelligence (AI) promise to disrupt the very foundations of how legal work is practised and delivered. Yet how they challenge current business models, where they encounter resistance and how the benefits of AI can be realised remain unexplored. Drawing on interviews with professionals in the UK legal services sector, the article highlights how technological and market pressures combine to challenge the business models of legal services firms. However, the findings reveal important cultural and structural challenges that hamper transformation. The article extends the debate on technological disruption in legal services through a focus on business model innovation as a tool that can support firms in the sector to reimagine legal services provision.</t>
  </si>
  <si>
    <t>Artificial intelligence (AI) and wearable sensors are two essential fields to realize the goal of tailoring the best precision medicine treatment for individual patients. Integration of these two fields enables better acquisition of patient data and improved design of wearable sensors for monitoring the wearers' health, fitness and their surroundings. Currently, as the Internet of Things (IoT), big data and big health move from concept to implementation, AI-biosensors with appropriate technical characteristics are facing new opportunities and challenges. In this paper, the most advanced progress made in the key phases for future wearable and implantable technology from biosensing, wearable biosensing to AI-biosensing is summarized. Without a doubt, material innovation, biorecognition element, signal acquisition and transportation, data processing and intelligence decision system are the most important parts, which are the main focus of the discussion. The challenges and opportunities of AI-biosensors moving forward toward future medicine devices are also discussed.</t>
  </si>
  <si>
    <t>Not only has artificial intelligence changed the production methods of traditional industries; it has also presented a great opportunity for future industrial development to decouple from environmental degradation and the promotion of green economic growth. The article studies the influence of artificial intelligence on green economic growth and its mechanism. The research shows that (1) artificial intelligence can promote green economic growth in China. After accounting for spatial factors, it was found that artificial intelligence could promote local green economic growth, but had a siphon effect on neighboring green economic growth. From the perspective of dynamic effects, in the short term, artificial intelligence will not significantly dampen green economic growth in neighboring regions. In the long run, artificial intelligence will have a stronger role in promoting green economic growth, and the siphon effect on neighboring cities will be more significant. (2) As the level of human capital increases, the negative spillover effect of artificial intelligence will be significantly weakened. The promotion effect of artificial intelligence on green economic growth is relatively weak in resource-based cities. (3) Artificial intelligence has obvious attenuation characteristics on the spatial spillover effect of green economic growth, but significant influence is limited to within 200 km. (4) Artificial intelligence has the greatest impact on productivity, accounting for 30.59% in promoting green economic growth. The green innovation effect was 0.0181, accounting for 5.64%. The resource allocation effect is 0.0011, accounting for 3.44%. This paper provides policy enlightenment for promoting industrial intelligence and green economic growth.</t>
  </si>
  <si>
    <t>Artificial Intelligence (AI) and Machine Learning (ML) have emerged as the most significant technologies of our times and are increasingly being used across businesses and industry sectors. Agaist this backdrop, banks and financial institutions are exploring tools based on AI to transform various facets of their business. These tools are expected to bring in process automation, cost efficiencies, improved decision making, product innovations, and enhanced customer experiences. This paper discusses various banking use cases and techniques, including the AI initiatives being pursued by Indian banks. Major focus areas for application of AI/ML in banking are - financial crime and compliance management, customer insight and relationship management, credit risk, and customer service.</t>
  </si>
  <si>
    <t>Artificial Intelligence (AI) is listed as the number one strategic technology, enabling new ways of creating, delivering and capturing value among stakeholders and constituting a major source of innovation with a potential contribution of $15 trillion to the world economy by 2030. The rapid progress in this highly disruptive technology calls for a better understanding of its growth and potential impacts on individual lives, society, and the global setting. AI and robotics are already transforming our lives from self-driving cars and drones to virtual assistants and translation software solutions. Healthcare is one of the sectors that are most affected by new Industry 4.0 technologies in general and AI and robotics in particular. The paper aims to investigate the future of healthcare by analysing the case of Nucleode, an innovative company based in the north-east of Italy. Nucleode aims to provide new technologies responding to various needs, particularly regarding hospital management. Its mission is taking healthcare to the future. Analysing some of Nucleode's case studies, the paper aims to discuss the application of technologies such as mixed reality, cloud computing, AI and robotics in healthcare, showing how new technologies can change the scenario, also considering intellectual capital management.</t>
  </si>
  <si>
    <t>The mass production of the graphics processing unit and the coronavirus disease 2019 (COVID-19) pandemic have provided the means and the motivation, respectively, for rapid developments in artificial intelligence (AI) and medical imaging techniques. This has led to new opportunities to improve patient care but also new challenges that must be overcome before these techniques are put into practice. In particular, early AI models reported high performances but failed to perform as well on new data. However, these mistakes motivated further innovation focused on developing models that were not only accurate but also stable and generalizable to new data. The recent developments in AI in response to the COVID-19 pandemic will reap future dividends by facilitating, expediting, and informing other medical AI applications and educating the broad academic audience on the topic. Furthermore, AI research on imaging animal models of infectious diseases offers a unique problem space that can fill in evidence gaps that exist in clinical infectious disease research. Here, we aim to provide a focused assessment of the AI techniques leveraged in the infectious disease imaging research space, highlight the unique challenges, and discuss burgeoning solutions. Artificial intelligence has shown great potential to accelerate infectious disease imaging research and improve clinical care. However significant challenges must be solved to ensure that these emerging tools are used responsibly, prioritizing patient well-being and scientific rigor.</t>
  </si>
  <si>
    <t>This article will unpack the European Draft Act on Artificial Intelligence (AI), the first (both in Europe and in the world) far-reaching regulation in this domain. It categorizes AI systems in three (eventually four) levels of risk and it assigns to each level a particular legal framework, with its own limitations and obligations. The Draft Act was created for laudable purposes, namely to harmonize digital development with fundamental rights and European values. However, similar to many other ambitious projects, it falls short in many ways. As this article will show, several issues are incompletely regulated, and there are doubts about the exact scope and content of the legal solutions outlined in the draft. It also potentially overlaps with several other European norms, introducing the possibility of conflicts. Finally, the law's focus on fundamental rights may come at the price of digital innovation, although critics claim that the Draft Act does not go far enough to protect such rights.</t>
  </si>
  <si>
    <t>The institutional collaboration and competition in academia have benefited the development of science, with inter-institutional scientific work promoting the exchange of ideas and competing fields developing rapidly. However, understanding of how the institutions collaborate and compete in science is sorely lacking, especially in emerging fields. Artificial intelligence is such a booming field currently, changing the way we live and work daily. To illustrate the problem, we try to reveal the evolution of institutional collaboration and competition in artificial intelligence by applying AI 2000 from the perspective of Science of Science. In this paper, we make multiple multidimensional statistical analyses by scrutinizing the collaboration network, research interests, talent flow, etc. We demonstrate the collaboration evolution in this field and find the advantage of inter-institutional collaboration is growing over time for papers that have been published more than 5 years. We discover the common cooperation modes of top institutions and visualize their closer cooperation. We highlight the critical resources competition among institutions in three dimensions and learn the recent trends in the field. In particular, we are concerned about the competition among institutions for cross-industry cooperation and notice the consistency of competitiveness and cross-industry collaboration. The research of this paper may support further research studies on institutional collaboration and competition as well as policy proposals for promoting scientific innovation, research management, and funding.</t>
  </si>
  <si>
    <t>The classic literature about innovation conveys innovation strategy the leading and starting role to generate business growth due to technology development and more effective managerial practices. The advent of Artificial Intelligence (AI) however reverts this paradigm in the context of Industry 5.0. The focus is moving from how innovation fosters AI to how AI fosters innovation. Therefore, our research question can be stated as follows: What factors influence the effect of AI on Innovation Capacity in the context of Industry 5.0? To address this question we conduct a scoping review of a vast body of literature spanning engineering, human sciences, and management science. We conduct a keyword-based literature search completed by bibliographic analysis, then classify the resulting 333 works into 3 classes and 15 clusters which we critically analyze. We extract 3 hypotheses setting associations between 4 factors: company age, AI maturity, manufacturing strategy, and innovation capacity. The review uncovers several debates and research gaps left unsolved by the existing literature. In particular, it raises the debate whether the Industry5.0 promise can be achieved while Artificial General Intelligence (AGI) remains out of reach. It explores diverging possible futures driven toward social manufacturing or mass customization. Finally, it discusses alternative AI policies and their incidence on open and internal innovation. We conclude that the effect of AI on innovation capacity can be synergic, deceptive, or substitutive depending on the alignment of the uncovered factors. Moreover, we identify a set of 12 indicators enabling us to measure these factors to predict AI's effect on innovation capacity. These findings provide researchers with a new understanding of the interplay between artificial intelligence and human intelligence. They provide practitioners with decision metrics for a successful transition to Industry 5.0.</t>
  </si>
  <si>
    <t>The teaching of Artificial Intelligence is a fundamental part of studies in computer science, for its widespread use in everyday life; in this way, an introductory course should cover different topics and techniques in an integral way, which allows students to know the theoretical basis and its application in solving real problems. Traditionally, for each subject a practice is developed that allows to apply the theory or technique studied in a small scenario, what can produce that the students perceive that the subjects are isolated, or it is more difficult to understand their relation. In this document, it was proposed to use the project-based learning approach along an introductory course on Artificial Intelligence. The construction of four projects was proposed, each project is related with two or three units of the course program. In this paper we describe and analyze the project one, which proposes the design of robot vacuum cleaner. For the resolution of this project, the related topics are: Artificial intelligence and the approaches of its study, intelligent agents and search agents. Along with the construction of the robot vacuum cleaner the students must elaborate an article, in which the design of their robot is described using artificial intelligence point of view, the behavior of their vacuum cleaner is analyzed according to the proposed design and the established goals.</t>
  </si>
  <si>
    <t>The development of the artificial intelligence (AI) landscape has been impressive in virtually all economic sectors in recent years. Our study discusses the over-concentration of AI knowledge (OCAIK) as the origin of dominance over the global AI industry by a small number of companies and universities that deploy the needed resources to develop and use cutting edge, inimitable AI knowledge. Business agents appropriate AI-related scholarly research and absorb research findings that grant them increasingly inimitable competitive advantages over new entrants. Our study verifies the occurrence of OCAIK by processing thousands of papers presented in AI conferences from 2013 to 2022. To analyze our hypotheses, we used classification techniques and inferential statistics. We found a significant difference between clusters of companies that we called ordinary investors and outlier investors. We also observed the influence of universities in the correlation between OCAIK and investments made in both research and development (R&amp;D) and capital goods. Our findings indicate a strong collaboration between AI leading companies and universities in generating firm-specific AI knowledge. We additionally offer novel insights on the resource-based view (RBV) and the knowledge-based view (KBV) research traditions, in that business competition may reach a point of no return if only incremental innovation is devised instead of radical innovation to break the chains of knowledge accumulation and technological implementation by a strict number of agents.</t>
  </si>
  <si>
    <t>We question the values that inform the artificial intelligence (AI) strategies developed by governments and institutions at the global level. In particular, we investigate the connection between governments? and institutions? fundamental values, second-order values associated with AI, and the values emerging from the analysis of AI strategies.</t>
  </si>
  <si>
    <t>With the advent of the 5G era, humans must not only learn the knowledge and skills of cross-border integration but must also get to grips with the breadth and efficiency of artificial intelligence (AI) technology in order to jointly overcome current difficulties and create a happy and beautiful life. In this article, we use the example of an elementary school to discuss the decision-making factors that influence teachers when choosing AI technology, where the digital content of schools is imported into artificial intelligence-based collaborative teaching. After discussing the relevant literature, this study will introduce the concept of digital media education, and then compare the development and application of smart technology and human-computer collaborative teaching methods, describing three key aspects and factors that influence elementary school teachers' choice of AI technology. There are 12 evaluation criteria in total. After the completion of expert questionnaires and data analysis, it was found that the main factors affecting teachers' choice of AI technology are collaborative tasks, functional characteristics, and modeling characteristics. In terms of evaluation criteria, the four most important aspects were found to be learning assistance, security, teaching observation, and record review. The results of this research analysis will help provide a reference for digital content development and individual recommendation services. In future work, this study can further discuss teaching innovations in digital media education, aimed at improving the quality and effectiveness of teaching and learning.</t>
  </si>
  <si>
    <t>In this paper we analyse the relationship between technological innovation in the artificial intelligence (AI) domain and macroeconomic productivity. We embed recently released data on patents and publications related to AI in an augmented model of productivity growth, which we estimate for the OECD countries and compare to an extended sample including non-OECD countries. Our estimates provide evidence in favour of the modern productivity paradox. We show that the development of AI technologies remains a niche innovation phenomenon with a negligible role in the officially recorded productivity growth process. This general result, i.e. a lack of a strong relationship between AI and registered macroeconomic productivity growth, is robust to changes in the country sample, in the way we quantify labour productivity and technology (including AI stock), in the specification of the empirical model (control variables) and in estimation methods.</t>
  </si>
  <si>
    <t>Artificial Intelligence (AI) could help humanity achieve the ambitious goal of eradicating extreme poverty. The United Nations (UN) General Assembly, in its declaration Transforming Our World: The 2030 Agenda for Sustainable Development, boldly proclaimed the aspirations of the nations of the world to end poverty in all its forms everywhere. No Poverty is the first of the 17 UN Sustainable Development Goals (SDGs). However, humanity is not on track to accomplish this ambitious goal; the COVID-19 pandemic has increased joblessness and economic disruption pushing additional millions into extreme poverty and rolling back the gains in poverty alleviation over the past three decades. This paper briefly explores the theoretics of poverty, recent trends in management education, and emerging innovations in AI. It provides some examples of AI implementation in the agriculture sector and draws inferences from these diverse but coalescing transformations in AI, management education, and sustainable development.</t>
  </si>
  <si>
    <t>Aim: to investigate the novel medical advancement in surgery. We also aim to investigate the various modern challenges of implementing artificial intelligence in medicine. Methods: In our review, we involved English studies from common databases such as Web of Science, Scopus, Google Scholar, Pubmed, and the Cochrane Library using the following keywords advancement, artificial intelligence, innovations in surgery, and operative surgery till November 2023. Scientific novelty: There are published studies that have tried to determine the role of new technologies in the field of surgery; however, there is a lack of studies that have attempted to identify a comprehensive analysis of these innovations and their integration into healthcare services. In our article, we tried to evaluate the role of new technologies in modern medicine and dentistry, especially in the surgical field. Conclusion: Newly advanced technologies have greatly benefited in developing overall healthcare services, especially in the surgical field. AI has several applications in the field of surgery, which has significantly impacted the current healthcare systems</t>
  </si>
  <si>
    <t>To raise the quality of clinical artificial intelligence (AI) prediction modelling studies in the cardiovascular health domain and thereby improve their impact and relevancy, the editors for digital health, innovation, and quality standards of the European Heart Journal propose five minimal quality criteria for AI-based prediction model development and validation studies: complete reporting, carefully defined intended use of the model, rigorous validation, large enough sample size, and openness of code and software. Graphical Abstract Five critical quality criteria for artificial intelligence (AI)-based prediction models.</t>
  </si>
  <si>
    <t>Digital pathology (DP) is being increasingly employed in cancer diagnostics, providing additional tools for faster, higher-quality, accurate diagnosis. The practice of diagnostic pathology has gone through a staggering transformation wherein new tools such as digital imaging, advanced artificial intelligence (AI) algorithms, and computer-aided diagnostic techniques are being used for assisting, augmenting and empowering the computational histopathology and AI-enabled diagnostics. This is paving the way for advancement in precision medicine in cancer. Automated whole slide imaging (WSI) scanners are now rendering diagnostic quality, high-resolution images of entire glass slides and combining these images with innovative digital pathology tools is making it possible to integrate imaging into all aspects of pathology reporting including anatomical, clinical, and molecular pathology. The recent approvals of WSI scanners for primary diagnosis by the FDA as well as the approval of prostate AI algorithm has paved the way for starting to incorporate this exciting technology for use in primary diagnosis. AI tools can provide a unique platform for innovations and advances in anatomical and clinical pathology workflows. In this review, we describe the milestones and landmark trials in the use of AI in clinical pathology with emphasis on future directions.</t>
  </si>
  <si>
    <t>Collaborating with one competitor is difficult but collaborating with several competitors is a monumental challenge. However, multi-competitor coopetition, or cooperation between multiple competitors, is increasing. This study examines how recent advancements in artificial intelligence (AI) and blockchain can support multi-competitor coopetition by enhancing governance. Examining two coopetitive R&amp;D consortia in pharmaceuticals and medical imaging, we find that a nascent form of AI called federated learning can address key coopetition concerns such proprietary and confidential data protection, knowledge leakage, data sovereignty and silos thereby maintaining organisational boundaries and autonomy. The use of federated learning and blockchain increases transparency and accountability, which reduces information asymmetries and power differential inequities. Together, these technologies decentralise governance and authority, reducing the tension between collective value creation and individual value appropriation inherent in coopetition, particularly those with multiple competitors. Finally, this study illustrates how emerging technologies challenge traditional assumptions about organisational boundaries, distributed innovation, and coopetition.</t>
  </si>
  <si>
    <t>Gastrointestinal endoscopy covers both diagnosis and therapy. Due to its diagnostic accuracy and minimal invasiveness, several innovations have been made within the last years including artificial intelligence and endoscopic tumor resection. The present review highlights some of these innovation. In addition, a special focus is set on the experience made by our own research group trying to combine the expertise of endoscopists/ physicians as well as engineers and computer scientists.</t>
  </si>
  <si>
    <t>Artificial intelligence (AI), especially the machine learning, is playing an increasingly important role in contemporary scientific research. Unlike the traditional computer program, machine learning can analyze a large number of data repeatedly and optimize its own model, a process which is called a learning process. So that the AI can find the relationship underling the experiments from a large number of data, form a new model with better prediction and decisionmaking ability, and make an optimized strategy. The characteristics of chemical research just hit the strengths of machine learning. Chemical research often faces very complex material system and experimental process, so it is difficult to accurately analyze and making judgment through physical chemistry principles. Artificial intelligence can mine the correlation of massive experimental data generated in chemical experiments, help chemists make reasonable analysis and prediction, and therefore greatly accelerate the process of chemical research. This review presents the modern artificial intelligence method and its basic principles on solving chemical problems, by representative examples with specific machine learning algorithm. The application of artificial intelligence in chemical science is in a period of vigorous rise. Artificial intelligence has initially shown a powerful assist to chemical research. We hope this review can help more domestic chemical workers understand and use this powerful tool.</t>
  </si>
  <si>
    <t>Despite the recognized potential of artificial intelligence (AI) to improve governance, a significant divide in AI adoption exists among governments globally. However, little is known about the underlying causes behind the divide, hindering effective strategies to bridge it. Drawing on the AI capability concept and the Technology-Organization-Environment (TOE) framework, this study employs Explainable Artificial Intelligence (XAI) models to analyze the multifaceted factors influencing AI adoption by governments worldwide. The results underscore the critical roles of internet security and internet usage within the technological dimension, regulatory quality, government effectiveness, government expenditure, rule of law, and corruption control within the organizational dimension, and globalization, median age and GDP per capita within the environmental dimension. Notably, our analysis explores the intricate effects of these variables on government AI adoption, identifying inflection points where their impacts undergo significant shifts in magnitude and direction. This nuanced exploration provides a comprehensive understanding of government AI adoption globally and illustrates targeted strategies for governments to bridge the AI adoption divide, making theoretical, methodological and practical implications.</t>
  </si>
  <si>
    <t>Education is associated with the political responsibility of specialized institutions, whose representative, as a research advisor, is assigned the function of mediating positive and negative aspects of the use of artificial intelligence by appreciating the values at stake. Artificial intelligence, AI, is associated with the debate about its effects on volition: While, in research, human choice is aided by a creative mind that appreciates the context of reality, AI offers 'ready-to-use' elements, large volume and sometimes out of context, favoring bias in interpretation and enhancing the practice of plagiarism. These are negative aspects that 'petrify' the research content. We explain that the advisor has a mediating role when examining situations that require efficiency and productivity as opposed to the need for experience and creativity in scientific research. This role of mediator makes the advisor fit perfectly into the concept of education as a dynamic process, keeping the research activity from inattentive 'consumption' of the information provided by AI, which can hinder creativity in research or make it converge to idealized preferences (bias). In this way, the advisor combines research and artificial intelligence, weighing principles and values at stake that cannot be forgotten in education and stimulating opportunities for science and innovation to be socially sustainable.</t>
  </si>
  <si>
    <t>This paper presents an in-depth literature review on the driving forces and barriers for achieving operational excellence through artificial intelligence (AI). Artificial intelligence is a technological concept spanning operational management, philosophy, humanities, statistics, mathematics, computer sciences, and social sciences. AI refers to machines mimicking human behavior in terms of cognitive functions. The evolution of new technological procedures and advancements in producing intelligence for machines creates a positive impact on decisions, operations, strategies, and management incorporated in the production process of goods and services. Businesses develop various methods and solutions to extract meaningful information, such as big data, automatic production capabilities, and systematization for business improvement. The progress in organizational competitiveness is apparent through improvements in firm's decisions, resulting in increased operational efficiencies. Innovation with AI has enabled small businesses to reduce operating expenses and increase revenues. The focused literature review reveals the driving forces for achieving operational excellence through AI are improvement in computing abilities of machines, development of data-based AI, advancements in deep learning, cloud computing, data management, and integration of AI in operations. The barriers are mainly cultural constraints, fear of the unknown, lack of employee skills, and strategic planning for adopting AI. The current paper presents an analysis of articles focused on AI adoption in production and operations. We selected articles published between 2015 and 2020. Our study contributes to the literature reviews on operational excellence, artificial intelligence, driving forces for AI, and AI barriers in achieving operational excellence.</t>
  </si>
  <si>
    <t>Artificial intelligence is the leading branch of technology and innovation. The utility of artificial intelligence in the field of medicine is also remarkable. From drug discovery and development to introducing products to the market, artificial intelligence can play its role. As people age, they are more prone to be affected by eye diseases around the globe. Early diagnosis and detection help minimize the risk of vision loss and provide a quality life. With the help of artificial intelligence, the workload of humans and manmade errors can be reduced to an extent. The need for artificial intelligence in the area of ophthalmic is also significant. In this review, we elaborated on the use of artificial intelligence in the field of pharmaceutical product development, mainly with its application in ophthalmic care. AI in the future has a high potential to increase the success rate in the drug discovery phase has already been established. The application of artificial intelligence for drug development, diagnosis, and treatment is also reported with the scientific evidence in this paper.</t>
  </si>
  <si>
    <t>Artificial intelligence is a broad concept that includes the study of the ability of computers to perform tasks that would normally require the intervention of human intelligence. By exploiting large volumes of healthcare data, Artificial intelligence algorithms can identify patterns and predict outcomes, which can help healthcare organizations and their professionals make better decisions and achieve better results. Machine learning, deep learning, neural networks, or natural language processing are among the most important methods, allowing systems to learn and improve from data without the need for explicit programming. Artificial intelligence has been introduced in biomedicine, accelerating processes, improving accuracy and efficiency, and improving patient care. By using Artificial intelligence algorithms and machine learning, hospital pharmacists can analyze a large volume of patient data, including medical records, laboratory results, and medication profiles, aiding them in identifying potential drug-drug interactions, assessing the safety and efficacy of medicines, and making informed recommendations. Artificial intelligence integration will improve the quality of pharmaceutical care, optimize processes, promote research, deploy open innovation, and facilitate education. Hospital pharmacists who master Artificial intelligence will play a crucial role in this transformation. (c) 2024 Sociedad Espanola de Farmacia Hospitalaria (S.E.F.H). Published by Elsevier Espana, S.L.U. This is an open access article under the CC BY-NC-ND license (http://creativecommons.org/licenses/by-nc-nd/4.0/).</t>
  </si>
  <si>
    <t>The increasing expansion of digital technologies has significantly changed most economic activities and professions. As a result of the scientific and technological revolution 4.0, organizational structures and business models have changed, and new ones have emerged. Consequently, the accounting activities that record operations and provide the necessary information to managers for decision making have faced threats, challenges, and opportunities, which have changed and will change the DNA of managerial accounting, determining a reinventing of it. As a result of the evolution of data collection and processing technologies, managerial accounting activities have become increasingly complex, encompassing increasing volumes of data. Resistance to change, organizational culture, lack of trust, and the high price of technology are the most critical barriers that interfere with adopting artificial intelligence technology in managerial accounting. This study aimed to assess the acceptance of artificial intelligence technology among accountants in Romanian organizations in the context of the modernization and digitization of managerial accounting. This research was quantitative, carried out through a survey based on a questionnaire. In total, 396 specialists in managerial accounting from Romanian organizations filled and returned the questionnaire. Using structural equation modeling, we tested the model of accepting artificial intelligence technology in managerial accounting. The results show that implementing artificial intelligence solutions in managerial accounting offers multiple options to managers through innovation and shortening processes, improves the use of accounting information, and is relatively easy to use, given the high degree of automation and customization.</t>
  </si>
  <si>
    <t>Artificial intelligence is transforming the way chatbots are created and used. The recent boom of artificial intelligence development is creating a whole new generation of intelligent approaches that enable a more efficient and effective design of chatbots. On the other hand, the increasing need and interest from the industry in artificial intelligence based solutions, is guaranteeing the necessary investment and applicational know-how that is pushing such solutions to a new dimension. Some relevant examples are e-commerce, health or education, which is the main focus of this work. This paper studies and analyses the impact that artificial intelligence models and solutions is having on the design and development of chatbots, when compared to the previously used approaches. Some of the most relevant current and future challenges in this domain are highlighted, which include language learning, sentiment interpretation, integration with other services, or data security and privacy issues.</t>
  </si>
  <si>
    <t>Artificial Intelligence and Analytics (AI&amp;A) are used in various application areas ranging from online entertainment to healthcare. The goal of this Special Issue is to focus on how AI&amp;A are used in practice to assist organisations to create economic value, support decision making, transforming them, and enhance employees' skills such as communication, innovation, and decision-making. To derive actionable insights on the application of AI&amp;A in practice, the five articles selected for this Special Issue feature both rigorous academic research and reflections and actionable lessons for professionals. This editorial contains a brief overview of the articles included in this special issue.</t>
  </si>
  <si>
    <t>IntroductionAs the global climate crisis worsens, carbon neutrality has attracted the attention of various nations. MethodsBased on panel data from 282 Chinese prefecture-level cities from 2008 to 2019, this research considers the execution of the artificial intelligence strategy as a quasi-natural experiment. It uses the difference-in-differences (DID) model to evaluate the effect of artificial intelligence construction on carbon emission reduction. ResultsThe findings indicate that implementing the artificial intelligence strategy into practice can lower carbon emissions and advance carbon neutrality, and this conclusion still passes after various robustness tests. The mediating effects reveal that developing green technologies and upgrading the industrial structure are crucial mechanisms for achieving carbon neutrality. The implementation effect varies with time, geographical location, natural resource endowment, and city level. DiscussionThis article examines the influence of artificial intelligence on urban carbon neutrality at the city level, adding to the notion of urban carbon neutrality and providing research support for urban development transformation.</t>
  </si>
  <si>
    <t>Competency-based learning assessment has recently undergone an important development in the field of education. Its objective lies on offering learners the necessary skills to follow the enormous development of their environment, and to acquire the essentials capacities for various forms of interaction. This type of assessment is characterized by a diagnosis, remediation and improvement of the learners' skills without being limited to the assessment of knowledge. In this work, we propose an evaluation approach which is based on skills assessment strategy with interesting precision. Thus, the intelligent system detects the degree of learning skills C1 (Appropriate), C2 (Analyze and Reason), C3 (Realize), C4 (Validate) and C5 (communicate). In fact, the system used detects the level of the class in the different skills mentioned above, and offers educational situations to remedy the shortcomings that are encountered. Likewise, it offers the necessary support for each student by offering pedagogical situations whose objective is to increase the level of each learner skills (individualized assessment). The system also helps the teacher to make decisions to provide adequate supports. This device allows complete training for students, and it contributes to the development of a balanced (harmonized) personality in learning skills. This artificial intelligence that is involved allows performance while permanently monitoring each student. In fact, it allows a judicious evaluation which follows the enormous progress by adopting an automated method which takes into account the competence level of each pupil.</t>
  </si>
  <si>
    <t>In modern linguistic research, the application of Artificial Intelligence has led the field and provided powerful tools and prospects for linguists. LSTM is used for extracting character features, joint vector representation and constructing text generation models and generating natural language text. LSTM is involved in the design of speech recognition network to process the input speech signals for generators and discriminators to improve the accuracy of speech recognition. By continuously optimizing the training objectives, the translation system will more accurately translate text from one language to another, thus facilitating cross-cultural communication. Through the application of artificial intelligence, the F1 value has been improved by 3.9% compared with the previous value, and the cumulative variance contribution rate of the five factors is more than 60%, with all subloadings reaching 0.4 or more. Artificial intelligence will promote the development of the field of linguistics, improve research efficiency and accuracy, and promote the innovation of language technology.</t>
  </si>
  <si>
    <t>At present, the media's application of artificial intelligence news production is still only at the preliminary exploration and practice stage, and some intelligent applications still have a long way to go from the technical idea to the real realization. This article proposes how to conduct research on the production innovation model of sports news communication based on the era of wireless network communication and artificial intelligence. This article is aimed at studying algorithms based on wireless network communication and artificial intelligence era and analyzes the effects of the two on the production innovation mode of sports news dissemination through neural network algorithms. People's attention to sports has increased year by year, and the dissemination of sports news is constantly innovating in order to keep up with the pace of the times; so, it is also very important to develop new ways of disseminating sports news. With the development of artificial intelligence and wireless communications, more and more news dissemination methods have been developed, and traditional methods can no longer meet the needs of consumers. Therefore, the development of a new innovative production model for sports news dissemination by playing the role of wireless network communication and artificial intelligence is a problem currently attracting attention from scholars, and it is also a practical problem that needs to be solved.</t>
  </si>
  <si>
    <t>Objectives: This scoping review was conducted to determine the barriers and enablers associated with the acceptance of artificial intelligence/machine learning (AI/ML)-enabled innovations into radiology practice from a physician's perspective. Methods: A systematic search was performed using Ovid Medline and Embase. Keywords were used to generate refined queries with the inclusion of computer-aided diagnosis, artificial intelligence, and barriers and enablers. Three reviewers assessed the articles, with a fourth reviewer used for disagreements. The risk of bias was mitigated by including both quantitative and qualitative studies. Results: An electronic search from January 2000 to 2023 identified 513 studies. Twelve articles were found to fulfill the inclusion criteria: qualitative studies (n = 4), survey studies (n = 7), and randomized controlled trials (RCT) (n = 1). Among the most common barriers to AI implementation into radiology practice were radiologists' lack of acceptance and trust in AI innovations; a lack of awareness, knowledge, and familiarity with the technology; and perceived threat to the professional autonomy of radiologists. The most important identified AI implementation enablers were high expectations of AI's potential added value; the potential to decrease errors in diagnosis; the potential to increase efficiency when reaching a diagnosis; and the potential to improve the quality of patient care. Conclusions: This scoping review found that few studies have been designed specifically to identify barriers and enablers to the acceptance of AI in radiology practice. The majority of studies have assessed the perception of AI replacing radiologists, rather than other barriers or enablers in the adoption of AI. To comprehensively evaluate the potential advantages and disadvantages of integrating AI innovations into radiology practice, gathering more robust research evidence on stakeholder perspectives and attitudes is essential.</t>
  </si>
  <si>
    <t>Nanomanufacturing and digital manufacturing (DM) are defining the forefront of the fourth industrial revolution-Industry 4.0-as enabling technologies for the processing of materials spanning several length scales. This review delineates the evolution of nanomaterials and nanomanufacturing in the digital age for applications in medicine, robotics, sensory technology, semiconductors, and consumer electronics. The incorporation of artificial intelligence (AI) tools to explore nanomaterial synthesis, optimize nanomanufacturing processes, and aid high-fidelity nanoscale characterization is discussed. This paper elaborates on different machine-learning and deep-learning algorithms for analyzing nanoscale images, designing nanomaterials, and nano quality assurance. The challenges associated with the application of machine- and deep-learning models to achieve robust and accurate predictions are outlined. The prospects of incorporating sophisticated AI algorithms such as reinforced learning, explainable artificial intelligence (XAI), big data analytics for material synthesis, manufacturing process innovation, and nanosystem integration are discussed.</t>
  </si>
  <si>
    <t>This paper presents research on precursors that can generate unique and attractive retail experiences when using artificial intelligence. Among them are safe technology, ethical aspects, and customer-friendly technology. The motivation for choosing this topic is that it gives a global, current perspective and arouses interest, curiosity, uncertainty, even fear. Quantitative research was implemented with the help of an online questionnaire. The conceptual model derived from the literature was then analysed through regression analysis. Data collected from 272 consumers allowed the research hypotheses to be validated. The results reveal that artificial intelligence applied in retail is the solution for achieving higher performance in the retail field, but without being used unethically. The results provide an overview of AI in retail today, with survey participants expressing confidence in AI's ability to improve their shopping experience. The originality of the research consists of approaching for the first time in the considered emerging market the perception of consumers toward the vectors that enhance their in-store shopping expectations. Considering the direction in which technology is evolving and based on the arguments of specialists, it can be stated that Artificial Intelligence will represent an element of distinction and competitive advantage. Companies in the retail sector that will invest in the development of Artificial Intelligence will benefit in the long term. Artificial intelligence should not be absent from the retail context, and further investment should be made in its development. The present study did not determine the actual purchase experience in virtual retail stores but was based on a hypothetical situation. Also, this study used a limited sample of respondents, with only Millennials participating. A future research perspective could be based on this study, but using a larger and more representative sample.</t>
  </si>
  <si>
    <t>Artificial intelligence (AI) in healthcare is becoming increasingly important, given its potential to generate and analyse healthcare data to improve patient care and reduce costs and clinical risk while enhancing administrative processes within organisations. AI can introduce new sources of growth, change how people work and improve the effectiveness of their work. Consequently, implementing AI systems in healthcare can enable the optimisation of healthcare resources, facilitate a better patient experience, improve population health, reduce per capita costs, and improve the satisfaction of health professionals. Nowadays, most studies have focused on the potential benefits and barriers to implementing AI in healthcare, while only a few have explained the rational decision-making process for deploying new technologies in the healthcare system. In this study, we aim to fill this gap by investigating how AI supports the effective and efficient management of the healthcare system by examining the Humber River Hospital in Toronto using the case study methodology. To achieve the desired benefits from the process of implementing technology in healthcare, our key findings show that hospitals need to undergo a business transformation that exploits technology. Finally, we conclude that only effective knowledge of tech-nology will enable hospitals to effectively become technological and digital.</t>
  </si>
  <si>
    <t>Historically, pediatric liver transplantation has achieved significant milestones, yet recent innovations have predominantly occurred in adult liver transplantation due to higher caseloads and ethical barriers in pediatric studies. Emerging methods subsumed under the term artificial intelligence offer the potential to revolutionize data analysis in pediatric liver transplantation by handling complex datasets without the need for interventional studies, making them particularly suitable for pediatric research. This review provides an overview of artificial intelligence applications in pediatric liver transplantation. Despite some promising early results, artificial intelligence is still in its infancy in the field of pediatric liver transplantation, and its clinical implementation faces several challenges. These include the need for high-quality, large-scale data and ensuring the interpretability and transparency of machine and deep learning models. Ethical considerations, such as data privacy and the potential for bias, must also be addressed. Future directions for artificial intelligence in pediatric liver transplantation include improving donor-recipient matching, managing long-term complications, and integrating diverse data sources to enhance predictive accuracy. Moreover, multicenter collaborations and prospective studies are essential for validating artificial intelligence models and ensuring their generalizability. If successfully integrated, artificial intelligence could lead to substantial improvements in patient outcomes, bringing pediatric liver transplantation again to the forefront of innovation in the transplantation community.</t>
  </si>
  <si>
    <t>This research aims to analyze the challenges of artificial intelligence in organizational human capital. Given the paradox of the methodology used, it is directed in a bibliographic documentary review under the qualitative paradigm, with emphasis on the data collection technique located in the observation and analysis of the documents explored, in Artificial Intelligence as a key factor for the organizations through their human capital. It is concluded that Artificial Intelligence (AI) is recognized as the ability of individuals or organizations to use their imagination and innovation to engineer, postulate and formulate strategies that radically add value to the business. In this order of ideas, organizations and companies are permanently in a constant struggle to be increasingly competitive, which has caused the people who make them up to be efficient and capable of giving a lot of themselves for the well-being of the organization or company. Finally, the challenges that AI has as a model and its contribution to organizations are evident, leveraging their technological culture for the generation of knowledge in their human capital, with the aim that they adapt to the constant challenges that produce additional value and competed to the business.</t>
  </si>
  <si>
    <t>Recent trends in educational technology focus on designing systems that can support students while learning complex psychomotor skills, such as those required when practicing sports and martial arts, dancing or playing a musical instrument. In this context, artificial intelligence can be key to personalize the development of these psychomotor skills by enabling the provision of effective feedback when the instructor is not present, or scaling up to a larger pool of students the feedback that an instructor would typically provide one-on-one. This paper presents the modeling of human motion gathered with inertial sensors aimed to offer a personalized support to students when learning complex psychomotor skills. In particular, when comparing learner data with those of an expert during the psychomotor learning process, artificial intelligence algorithms can allow to: (i) recognize specific motion learning units and (ii) assess learning performance in a motion unit. However, it seems that this field is still emerging, since when reviewed systematically, search results hardly included the motion modeling with artificial intelligence techniques of complex human activities measured with inertial sensors.</t>
  </si>
  <si>
    <t>The introduction of ChatGPT in November 2022 by OpenAI has stimulated substantial discourse on the implementation of artificial intelligence (AI) in various domains such as academia, business, and society at large. Although AI has been utilized in numerous areas for several years, the emergence of generative AI (GAI) applications such as ChatGPT, Jasper, or DALL-E are considered a breakthrough for the acceleration of AI technology due to their ease of use, intuitive interface, and performance. With GAI, it is possible to create a variety of content such as texts, images, audio, code, and even videos. This creates a variety of implications for businesses requiring a deeper examination, including an influence on business model innovation (BMI). Therefore, this study provides a BMI perspective on GAI with two primary contributions: (1) The development of six comprehensive propositions outlining the impact of GAI on businesses, and (2) the discussion of three industry examples, specifically software engineering, healthcare, and financial services. This study employs a qualitative content analysis using a scoping review methodology, drawing from a wide-ranging sample of 513 data points. These include academic publications, company reports, and public information such as press releases, news articles, interviews, and podcasts. The study thus contributes to the growing academic discourse in management research concerning AI's potential impact and offers practical insights into how to utilize this technology to develop new or improve existing business models.</t>
  </si>
  <si>
    <t>The author investigates survey respondents' reports of job displacement due to artificial intelligence (AI) and concerns about AI-related job displacement. Accordingly, the author examines explanations of AI exceptionalism-the view that AI technology is unique and will have different job-related outcomes compared with previous technological advances-and the vulnerability of underprivileged groups. The findings support the AI exceptionalism view, indicating that white-collar occupations and those with technical experience are more likely to be at risk. The study also reveals that concerns about job loss are widespread, but those who are more concerned are more likely to be vulnerable to workplace discrimination, not white-collar employees. The author concludes by emphasizing the need to develop new approaches for understanding AI's impacts in the labor market.</t>
  </si>
  <si>
    <t>Within the framework of the overarching green development objective guiding the transformation and progress of urban green and low-carbon initiatives, the technological advancements stemming from artificial intelligence have introduced fresh paradigms for reducing urban pollution and enhancing environmental governance. A comprehensive exploration into the influence of artificial intelligence on urban pollution emissions has emerged as a pivotal current concern. The findings that the progression of artificial intelligence has effectively curbed urban pollution emissions, assuming the role of a significant speed bump. Robustness testing corroborated this conclusion. Mechanism testing unveiled that the evolution of artificial intelligence mitigates urban pollution emissions by enhancing production efficiency, minimizing energy consumption, boosting green technology innovation, optimizing industrial structure, and increasing public participation. Heterogeneity analysis underscored substantial variances in the impact of artificial intelligence on urban pollution emissions, influenced by pollutant types, regional disparities, and urban scale differentials. Further scrutiny exposed that while the application of artificial intelligence technology does not entirely mitigate the local-neighborhood effect, it does ameliorate the boundary effect, subsequently reducing pollution emission intensity in cities straddling provincial administrative boundaries.</t>
  </si>
  <si>
    <t>The automatic scoring of English composition is an inevitable trend of the rapid development of computer technology and artificial intelligence technology. This makes the research on the automatic scoring system of the composition more theoretical and feasible. The integration of information technology and English curriculum has deepened the application of artificial intelligence in the field of teaching, creating a new opportunity for the optimization of English teaching process, and opening up a newspace for the creation of intelligent and personalized English teaching environment. Based on the integration of information technology and curriculum, aiming at improving the quality and effect of English teaching in middle schools, this paper explores the application of artificial intelligence in English teaching in middle schools by using relevant theories of curriculum theory, literature analysis and field investigation. An implementation plan of College English assisted instruction system based on AI technology is proposed. Combined with English teaching, some functions of the English teaching system are improved and humanized. The application of artificial intelligence technology in English teaching is explored in order to improve the quality and effect of English teaching.</t>
  </si>
  <si>
    <t>Artificial intelligence (AI) technology has been widely applied in various fields in recent years. Nevertheless, no systematic study has yet been conducted on the effects of AI technology on different fields. In this study, the impacts of the latest AI technology on technological innovation in different fields were analysed and quantized systematically from a patent perspective. Moreover, trends on AI technological innovation in some fields were analysed thoroughly. We conducted this study on a dataset of patents related to AI technology. Based on the patent dataset, we carried out a statistical analysis on technology fields, which we defined and classified based on international patent classification (IPC) number. Distributions of IPC in different fields were also analysed to determine the trends on AI technological innovation. The research conclusions can provide useful information to investors and enterprises, who are interested in the state of the art concerning AI technology.</t>
  </si>
  <si>
    <t>In recent years, artificial intelligence (AI) has become an emerging trend in different fields: science, business, medicine, automotive and education. AI has also reached marketing. The aim of the paper is to research how deeply AI is applied in marketing and what implications there are for marketing practitioners. Authors stated two research questions which areas of AI are used in marketing and what implications AI delivers for marketing managers. To answer those questions, the authors conducted research on secondary data with AI examples used for marketing purpose. The analysis of gathered examples shows that AI is widely introduced into the marketing field, though the applications are at the operational level. This may be the effect of careful implementation of the new technology, still at the level of experimenting with it. The uncertainty of the outcome of AI implementation may affect the caution in putting these innovations into practice as well. Gathered examples proved that AI influences all aspects of marketing mix impacting both consumer value delivery as well as the marketing organization and management. The paper delivers implications for business, especially ideas about implementing AI into marketing, designing innovations and the ideas on how to incorporate new skills into marketing team required by the new technology.</t>
  </si>
  <si>
    <t>Artificial Intelligence is recognized as one of the most innovative and polishing fields of study in today's world as it depicts the user as a magic happening. For the end users, it is a fascinating technology. Some of the tech giants, like Google and Amazon, quoted Artificial Intelligence as the future of the technology. But the question remains there. Are we moving in the right direction? Just like a coin possesses two faces, even the previous fact has two sides. Its pros and cons, which are recently identified and can prove to be a disaster in the coming future. Artificial Intelligence is, no doubt, a boon to the society. Although it has its advantages, the disadvantages followed by the same cannot be neglected. If we look at this front a different perspective, we can also see that due to the advancements in robotic technology, unemployment will be created which is challenging to cope up with in this inflating economy. Even, we should consider the reliability of Artificial Intelligence. Some of the tech giants have warned us against the growing popularity of Artificial Intelligence as well claiming that it will lead to the destruction of mankind. Right now, everyone thinks AI is a handy thing, but along with that, people are ignoring the dangerous effects that should be considered. This paper explains different advancements, benefits and injury caused or can be created to the society which is also our principal contribution towards the subject. It also tells why the future of Artificial Intelligence, despite having advantages, remains uncertain.</t>
  </si>
  <si>
    <t>Cardiovascular computed tomography (CT) is among the most active fields with ongoing technical innovation related to image acquisition and analysis. Artificial intelligence can be incorporated into various clinical applications of cardiovascular CT, including imaging of the heart valves and coronary arteries, as well as imaging to evaluate myocardial function and congenital heart disease. This review summarizes the latest research on the application of deep learning to cardiovascular CT. The areas covered range from image quality improvement to automatic analysis of CT images, including methods such as calcium scoring, image segmentation, and coronary artery evaluation.</t>
  </si>
  <si>
    <t>Artificial intelligence has proven a matching technology to support multiple business system applications. This technology has been in use to reshape current business models and to provide innovative management strategies. Growing business competition among major players is also strengthening its applications. The business information system with use of artificial intelligence raises the competitiveness of enterprises in the global market. The fast pace of merging artificial intelligence and automation are propelling strategists to revise business models and to explore new possibilities to meet the customer expectations. This paper focuses on the impact of artificial intelligence on business systems. The article also presents an overview of influential academic achievements and innovations in the field of artificial intelligence and their solutions for entrepreneurial activities. In the end, we intend to discuss important points spurred around us in today's scenario about the challenges and future of artificial intelligence.</t>
  </si>
  <si>
    <t>Digital technology is the main driver of the transformation process that is already on its way and expected to take up speed. Science and engineering are challenged to realize the significant innovation potential while keeping an eye on economic and societal sustainability. Research methodology in science as well as development practice in engineering provide well-established approaches to risk management and mitigation relating to this technological transformation. Artificial intelligence, though, brings in new features to address which this chapter shall help to deal with. As such we take into view machine learning, automated decision making and autonomous systems, and data utilization. We look upon characteristic risks within the application lifecycle, and on functional, societal, and cybersecurity risks. We derive suggestions for an approach to proactive risk management addressing the lifecycle of Artificial Intelligence applications. Along with a preparatory section on terminological clarification regarding artificial intelligence, data, and risk this paper is intended to build awareness of risk mitigation matters and set the scene for the development of accountable risk management approaches.</t>
  </si>
  <si>
    <t>Ecological environment has always been an important prerequisite while reflecting people and nature. The construction reflects the degree of development and civilization of a country as a whole, so it is related to the future of mankind. The deep integration of land use is a major breakthrough in solving the complex problems in the process of ecological civilization development and transformation. By establishing a fusion innovation and entrepreneurship ecological civilization system, this paper applies artificial intelligence and big data in the construction path of innovation and entrepreneurship ecological system from the perspective of land use and ecological suitability. Simulation studies were conducted in parasitic mode, biased symbiosis mode, asymmetric symbiosis mode, and symmetric symbiosis mode respectively through Matlab software. According to the results of the study, the subject size of the relevant subjects in the parasitic mode is only 70.43% of the subject size of the entrepreneurial enterprise. In the biased symbiosis model, the subject size of the relevant subject is 87.82% of the subject size of the entrepreneurial enterprise.</t>
  </si>
  <si>
    <t>This position paper presents a synopsis of the imperative function artificial intelligence (AI) has partaken in software engineering (SE) as well as in software testing. In addition, the paper discusses how graphical user interface (GUI), and event driven software testing can derive benefits from the use of AI techniques. Artificial intelligence has significantly aided the process of the automation of different software process. The employment of AI in software testing is not novel, having played a crucial role in the automation of software testing since its innovation. The usage of Al techniques not only reduces the cost but it also guarantees better quality as well as thorough testing. GUI Testing can be considered as the most challenging area of software testing. Although the results are quite preliminary, but the application of different AI techniques for GUI testing has proven to produce ideal results. Nevertheless, the application of AI techniques in GUI testing, in comparison with software testing, which has procured much assistance by venturing with AI, leaves much to be desired.</t>
  </si>
  <si>
    <t>Digital ecosystems are a set of interconnected elements that enable an integrated and seamless digital experience. In education, the use of Artificial Intelligence (AI) has great potential to improve teaching and learning. However, for the expectations placed on the educational use of AI to be met, it is necessary to develop adequate digital ecosystems that allow its effective implementation. Therefore, it is of great importance to deepen the understanding of these ecosystems and their key elements for such implementation. For this purpose, a systematic review of the literature on this subject was conducted, which included the analysis of 76 articles published in peer-reviewed journals. The main results of the review highlight the current focus of research in that matter, which relates digital ecosystems and artificial intelligence around the personalization of learning. Also, some aspects related to this relationship are analyzed from four categories: networks, applications, services, and users.</t>
  </si>
  <si>
    <t>The emergence of artificial intelligence has greatly improved the imbalance of resource allocation in different regions of China, and promoted education equity. Video is an important form of learning resources in the field of education. Educational video analysis and innovative application based on artificial intelligence technology greatly promote the innovation of education and teaching, and promote the deep integration of artificial intelligence and education. In this paper, firstly, the system architecture is introduced, secondly, the model of education knowledge map which can establish the mapping relationship among knowledge, problem and ability is proposed, and finally, the evaluation index of intelligent classroom is designed. Intelligent classroom based on artificial intelligence technology is helpful to enhance interactive learning and promote the construction of intelligent campus.</t>
  </si>
  <si>
    <t>This study explores the impact of artificial intelligence (AI) on sustainable development across 51 countries during urbanization. Using panel data, the study examines AI's effects on sustainable development through three dimensions: R&amp;D innovation, infrastructure, and market advantage. The results demonstrate that AI promotes sustainable development, with AI R&amp;D innovation exerting the strongest influence, followed by AI infrastructure, whereas AI market advantage has the smallest impact. Additionally, the study uncovers regional heterogeneity in AI's impacts. In countries with upper middle sustainable development levels (60%-70% quantiles), AI's promoting effect is the strongest. Moreover, urbanization plays a threshold role in the relationship between AI and sustainable development. When urbanization is below the threshold, AI infrastructure and R&amp;D innovation promote sustainable development, whereas AI market advantage inhibit it. Conversely, when urbanization exceeds this threshold, AI infrastructure inhibits sustainable development, the impact of AI R&amp;D innovation becomes insignificant, and AI market advantage begin to promote sustainable development. This study recommends governments should consider the level of urbanization and sustainable development when crafting sustainable development policies utilizing AI.</t>
  </si>
  <si>
    <t>In this transformative era of organ transplantation, integrating Smart Match and artificial intelligence (AI) emerges as a pivotal advancement, revolutionizing organ allocation processes. Smart Match employs AI algorithms, enhancing organ matching precision and optimizing transplantation outcomes. Leveraging machine learning addresses complexities in donor-recipient pairing, immunosuppression management, and post-operative care, promising to minimize waitlist mortality and improve patient wellbeing. The multifaceted potential of Smart Match lies in its ability to not only streamline current practices but also pave the way for future innovations in solid organ transplantation. As technology continues to evolve, the collaboration between Smart Match and AI exemplifies a beacon of progress, promising increased efficiency, equitable organ distribution, and improved patient care. This article delves into the paradigm shift facilitated by Smart Match and AI, emphasizing their transformative impact on the landscape of organ allocation and patient outcomes.</t>
  </si>
  <si>
    <t>The research of artificial intelligence mainly uses computer technology to simulate human's thinking, learning and reasoning and other intelligent thinking processes and behaviors. According to the principle of realizing computer intelligence, the computer is made into a design similar to human brain, and the high-level application of computer is realized. In this paper, AI technology is summarized, and the relationship between mechanical and electronic engineering and AI technology is analyzed. Finally, the application of AI technology is analyzed with the fault diagnosis of hot die forging press as an example. Innovations in the field of electrical automation control require the support of artificial intelligence, and the advantages of artificial intelligence in automation control can indeed be greatly enhanced in this field. The introduction of artificial intelligence technology into the field of electronic engineering, its simple operation page allows the electrical system to achieve remote control, greatly improving the production efficiency of the electrical system, and providing a guarantee for its safe operation.</t>
  </si>
  <si>
    <t>Inspired by Christopher Freeman's work on how radical technical change opens up for shifts in world leadership and on the role of innovation systems in this process, this paper explores China's emergence as a lead country in artificial intelligence as reflecting a co-evolution of Corporate and National Innovation Systems. Taking Freeman's (1987) work on Japan as our lead, we focus on the domestic interaction within and on the openness of China's national innovation system. To follow up on his prediction of the increasing importance of big companies as network leaders, we introduce the concept corporate innovation system with special attention to two Chinese tech giants: Alibaba and Tencent.</t>
  </si>
  <si>
    <t>This study examines the association between artificial intelligence innovation (AII) and stock price crash risk (SPCR). AII serves as a governance mechanism that can bolster strength in internal controls, leading to increased financial transparency and thereby reducing the likelihood of future SPCR. The results hold after accounting for possible endogeneity issues Further, we find that monitoring through corporate governance mechanisms, level of following by equity analysts, and the reduced information asymmetry constitute important channels that mediate the association between AII and SPCR. Additionally, the relationship between AII and SPCR varies across corporate life cycle stages and workplace culture.</t>
  </si>
  <si>
    <t>Artificial intelligence is a collection of information technologies based on big data and machine learning with intelligent capabilities. It integrates artificial intelligence into the field of education and uses key technologies and intelligent means in an intelligent education environment to optimize education development. The system promotes the synergy and integration of emerging intelligent technologies and the education industry. In general, the application of artificial intelligence in the field of education is constantly expanding and deepening, and the emergence of new concepts, new methods, and new ideas is bound to have a profound impact on the reform of the education industry.</t>
  </si>
  <si>
    <t>This article examines the theoretical and practical implications of artificial intelligence (AI) integration in supply chain management (SCM). AI has developed dramatically in recent years, embodied by the newest generation of large language models (LLMs) that exhibit human-like capabilities in various domains. However, SCM as a discipline seems unprepared for this potential revolution, as existing perspectives do not capture the potential for disruption offered by AI tools. Moreover, AI integration in SCM is not only a technical but also a social process, influenced by human sensemaking and interpretation of AI systems. This article offers a novel theoretical lens called the AI Integration (AII) framework, which considers two key dimensions: the level of AI integration across the supply chain and the role of AI in decision-making. It also incorporates human meaning-making as an overlaying factor that shapes AI integration and disruption dynamics. The article demonstrates that different ways of integrating AI will lead to different kinds of disruptions, both in theory and in practice. It also discusses the implications of AI integration for SCM theorizing and practice, highlighting the need for cross-disciplinary collaboration and sociotechnical perspectives.</t>
  </si>
  <si>
    <t>Nowadays, Industry 4.0 can be considered a reality, a paradigm integrating modern technologies and innovations. Artificial intelligence (AI) can be considered the leading component of the industrial transformation enabling intelligent machines to execute tasks autonomously such as self-monitoring, interpretation, diagnosis, and analysis. AI-based methodologies (especially machine learning and deep learning support manufacturers and industries in predicting their maintenance needs and reducing downtime. Explainable artificial intelligence (XAI) studies and designs approaches, algorithms and tools producing human-understandable explanations of AI-based systems information and decisions. This article presents a comprehensive survey of AI and XAI-based methods adopted in the Industry 4.0 scenario. First, we briefly discuss different technologies enabling Industry 4.0. Then, we present an in-depth investigation of the main methods used in the literature: we also provide the details of what, how, why, and where these methods have been applied for Industry 4.0. Furthermore, we illustrate the opportunities and challenges that elicit future research directions toward responsible or human-centric AI and XAI systems, essential for adopting high-stakes industry applications.</t>
  </si>
  <si>
    <t>The progress of artificial intelligence (AI) technology is an important way to solve the problem of global sustainable development. This paper discusses how AI, as a new scientific force, affects the pollution reduction of enterprises from a micro perspective. In this paper, the robot data provided by the International Federation of Robotics and pollution data of industrial enterprises in China are used for empirical analysis to test the effect of AI on pollution performance of enterprises. The results show that the application of AI can reduce enterprise emissions through technological innovation effect and labor substitution effect, and this result remains robust after sample substitution and variable substitution. Further heterogeneity analysis shows that AI has a more significant impact on enterprises in big cities and southern cities, as well as large enterprises, old enterprises and non-technology-intensive enterprises. The research results of this paper provide an effective reference for solving how to achieve green and sustainable development of artificial intelligence applications. (c) 2024 International Association for Gondwana Research. Published by Elsevier B.V. All rights reserved.</t>
  </si>
  <si>
    <t>Digitalization is an increasingly important direction of energy innovation moving forward. Nevertheless, which emerging digital technology is more crucial during the energy sector transformation stays underexplored. Using a near-universe of online job postings data collected between 2010 and 2019, we show that among the emerging digital technologies (i.e., Artificial Intelligence, Big data, Internet of Things, Robotics, Blockchain technology, and Cloud computing), Artificial Intelligence is the most widely adopted in the energy sector. We further calculate a systematic measure of the emerging digital technology intensity in job skill requirements and show that Artificial Intelligence proves to be the most valuable in the energy sector, either from the employee's or the employer's perspective. Particularly, Artificial Intelligence brings the highest wage premium to the average wage of the adopted energy firm and the local labor market. Meanwhile, Artificial Intelligence contributes the most to energy firms' performance. Our findings suggest that energy firms should intentionally increase the requirement for Artificial Intelligence in hiring new talents. Our findings also indicate that major energy firms should take the leading role in adopting the emerging digital technologies to enjoy the predominant advantage as early as possible.</t>
  </si>
  <si>
    <t>Artificial Intelligence (Ai intelligence) abbreviated for AI. It is a science and technology to study and develop theories, methods, techniques and application systems for simulating, extending and expanding human intelligence. With the progress of science and technology, artificial intelligence has become the development strategy of many countries, countries gradually integrate artificial intelligence into all areas of society. As a new place for technological innovation activities in recent years, the open, shared, innovative and democratic nature of the creative space has given it a very wide range of development prospects. The application of artificial intelligence in the creative space can realize the intelligent management process, intelligent business operation, intelligent online communication, intelligent material management, intelligent personalized information push service, environment and order maintenance intelligence, aiming to create a new type of creative space, further attract creative talents from all walks of life and develop into high-quality creative and entrepreneurial distribution center. The information age environment has provided unprecedented newopportunities and challenges for the creative space. To realize the intelligence of the creative space, we need to do a good job in the following four aspects of the response. First of all, the development of creative space should focus on and break through the key technologies of AI, combine with the needs of users, combine the technological achievements of external artificial intelligence, give full play to artificial intelligence talents and technological advantages, and tap the greatest value of the creative space. Secondly, the foundation and core of the creative space service is all kinds of raw materials, tools and resources of innovative products, and the use of artificial intelligence technology should also serve the resource construction and management of space. By integrating the tool materials required by the founders with modern intelligent analysis, we continue to enrich the variety of materials and lay the resource base for enhancing the creative services of the genesis space. Third, artificial intelligence technology is a new technology, in order to ensure that artificial intelligence technology in the creative space services play a real role, we must strengthen the construction of human resources, the introduction and training of high-end talent has become a new need for intelligent applications. In addition, we can use advanced artificial intelligence equipment to optimize the space planning and management of the Creative Space. Space design should be reasonable science, intelligent space and intelligent products combined, hardware equipment to meet the needs of big data, can support big data storage and computing services and operating systems, etc. In order to adapt to the development and application of artificial intelligence, we should do a good job in artificial intelligence technology, resource intelligent management technology, related personnel integration, intelligent space re-engineering four aspects of the response measures. Increase investment in construction, as soon as possible to apply artificial intelligence in the creative space, in order to provide the founders with a better quality of modern creation.</t>
  </si>
  <si>
    <t>The rapid rise of artificial intelligence (AI) technology has revolutionized numerous fields, with its applications spanning finance, engineering, healthcare, and more. In recent years, AI's potential in addressing environmental concerns has garnered significant attention. This review paper provides a comprehensive exploration of the impact that AI has on addressing and mitigating critical environmental concerns. In the backdrop of AI's remarkable advancement across diverse disciplines, this study is dedicated to uncovering its transformative potential in the realm of environmental monitoring. The paper initiates by tracing the evolutionary trajectory of AI technologies and delving into the underlying design principles that have catalysed its rapid progression. Subsequently, it delves deeply into the nuanced realm of AI applications in the analysis of remote sensing imagery. This includes an intricate breakdown of challenges and solutions in per-pixel analysis, object detection, shape interpretation, texture evaluation, and semantic understanding. The crux of the review revolves around AI's pivotal role in environmental control, examining its specific implementations in wastewater treatment and solid waste management. Moreover, the study accentuates the significance of AI-driven early-warning systems, empowering proactive responses to environmental threats. Through a meticulous analysis, the review underscores AI's unparalleled capacity to enhance accuracy, adaptability, and real-time decision-making, effectively positioning it as a cornerstone in shaping a sustainable and resilient future for environmental monitoring and preservation.</t>
  </si>
  <si>
    <t>Contemporary digital media have been promoted under the leadership, for video image capture and processing/using artificial intelligence technology to classify video content and other technologies have been effectively applied. Facing the current era of short video outbreak, image processing technology and digital media technology occupy an important position in the application. Image processing technology can recognize video content through video capture and processing. However, it can be found in the practical application research that many short videos have the problem of low definition, so the captured image is not clear enough, and the recognition and resolution of the image bring some adverse effects. In addition, the algorithms of image to fog of digital media can also play the role of rescue, for some not to retrieve video and image information, through the image to fog algorithm can fix the problems, and make the image more clear, thus improve the precision of image and recognition, image information acquisition. It can be seen that the combination of image dehazing algorithm and artificial intelligence can more effectively strengthen the image processing of digital media, and facilitate the protection and classification of image data.</t>
  </si>
  <si>
    <t>Research-based teaching has been widely recognized and accepted by more colleges both at home and abroad. Research-based teaching, which is different from the traditional spoon-feeding teaching mode, centers on learners by emphasizing the interaction among them and capacity cultivation. This paper first summarizes the development and necessity of research-based teaching, and then discusses the process and problems during implementation. Finally, artificial intelligence course is taken as an application example to show how to carry out research-based teaching in practice.</t>
  </si>
  <si>
    <t>Artificial intelligence arising from the use of machine learning is rapidly being developed and deployed by governments to enhance operations, public services, and compliance and security activities. This article reviews how artificial intelligence is being used in public sector for automated decision making, for chatbots to provide information and advice, and for public safety and security. It then outlines four public administration challenges to deploying artificial intelligence in public administration: accuracy, bias and discrimination; legality, due process and administrative justice; responsibility, accountability, transparency and explainability; and power, compliance and control. The article outlines technological and governance innovations that are being developed to address these challenges.</t>
  </si>
  <si>
    <t>Based on the panel data of 285 cities in China from 2000 to 2019, this paper searches the number of patent applications related to urban artificial intelligence from five dimensions: algorithm, data, computing power, application scenario and related technology. Combining the two perspectives of industrial upgrading and rationalization, we analyze the internal influence theory of the research topic from the theoretical and empirical perspectives. The results show that artificial intelligence is not only conducive to industrial upgrading, but also significantly inhibit the deviation of industrial structure from equilibrium, which is conducive to industrial rationalization. In addition, the conclusion of this paper is still valid after a series of robustness tests, such as eliminating the samples of central cities, winsorize treatment and instrumental variables method. Through the heterogeneity test, it is found that the promoting effect of artificial intelligence on industrial upgrading is more obvious in big cities and cities with high level of industrial upgrading. The internal mechanism test results show that artificial intelligence promotes industrial upgrading by promoting technological innovation. In cities with a high degree of marketization and Internet development, the role of artificial intelligence in promoting industrial upgrading can be strengthened. The research conclusions of this paper will be conducive to accelerating the development of artificial intelligence to promote industrial upgrading, and provide a useful reference for realizing high-quality development.</t>
  </si>
  <si>
    <t>The growing computing power, easy acquisition of large-scale data, and constantly improved algorithms have led to a new wave of artificial intelligence (AI) applications, which change the ways we live, manufacture, and do business. Along with this development, a rising concern is the relationship between AI and human intelligence, namely, whether AI systems may one day overtake, manipulate, or replace humans. In this paper, we introduce a novel concept named hybrid human-artificial intelligence (H-AI), which fuses human abilities and AI capabilities into a unified entity. It presents a challenging yet promising research direction that prompts secure and trusted AI innovations while keeping humans in the loop for effective control. We scientifically define the concept of H-AI and propose an evolution road map for the development of AI toward H-AI. We then examine the key underpinning techniques of H-AI, such as user profile modeling, cognitive computing, and human-in-the-loop machine learning. Afterward, we discuss H-Al's potential applications in the area of smart homes, intelligent medicine, smart transportation, and smart manufacturing. Finally, we conduct a critical analysis of current challenges and open gaps in H-AI, upon which we elaborate on future research issues and directions.</t>
  </si>
  <si>
    <t>Artificial intelligence (AI) is seen as a key technology for future economic growth. It is labelled as a general-purpose technology, as well as an invention of a method for inventing. Thus, AI is perceived to generate technological opportunities and through these, innovations, and productivity growth. The leapfrogging hypothesis suggests that latecomer firms can use these opportunities to catch up. The aim of this paper is to provide insight into this catch-up process of latecomer firms through integrating AI into their knowledge portfolio and thereby creating new technological trajectories. The moderating effect of firm size is also analysed. Combining firm-level data with patent data, a regression at the firm level is conducted. Evidence is found that smaller firms experience productivity growth from AI when operating at the productivity frontier, indicating the opposite of the leapfrogging hypothesis. However, there is evidence for the positive im pact of AI on firm innovation, which is higher for latecomer firms that are larger in size. In general, we find a diverging pattern of the influence of AI on productivity and innovation growth, indicating the need for a finer grained analysis that takes indirect effects - that also could explain the observed productivity paradox - into account. Plain English Summary Small frontier firms experience a higher labour productivity growth through AI integration. In contrast, large latecomer firms experience a higher innovative productivity growth. These effects are dependent on the type of AI. Artificial intelligence (AI) is seen as a key technology for future economic growth. It is labelled as a general-purpose technology, as well as an invention of a method for inventing. Thus, AI is perceived to generate innovations and productivity growth. This paper investigates the influence of different types of AI on smaller and larger firms that are either frontier or latecomer firms. We find that smaller frontier firms experience a higher labour productivity growth while larger latecomer firms experience a higher innovative productivity growth. This diverging impact has implications for scholars, as it could partially explain the productivity paradox and shows the need for research on specific types of AI. This impact also has implications for policy makers and practitioners alike that aim to strengthen frontier firms or to develop latecomer firms.</t>
  </si>
  <si>
    <t>Artificial intelligence, as an emerging and multidisciplinary domain of research and innovation, has attracted growing attention in recent years. Delineating the domain composition of artificial intelligence is central to profiling and tracking its development and trajectories. This paper puts forward a bibliometric definition for artificial intelligence which can be readily applied, including by researchers, managers, and policy analysts. Our approach starts with benchmark records of artificial intelligence captured by using a core keyword and specialized journal search. We then extract candidate terms from high frequency keywords of benchmark records, refine keywords and complement with the subject category artificial intelligence. We assess our search approach by comparing it with other three recent search strategies of artificial intelligence, using a common source of articles from the Web of Science. Using this source, we then profile patterns of growth and international diffusion of scientific research in artificial intelligence in recent years, identify top research sponsors in funding artificial intelligence and demonstrate how diverse disciplines contribute to the multidisciplinary development of artificial intelligence. We conclude with implications for search strategy development and suggestions of lines for further research.</t>
  </si>
  <si>
    <t>Blockchain and artificial intelligence technologies are novel innovations in healthcare sector. Data on healthcare indices are collected from data published on Web of Sciences and other Google survey from various governing bodies. In this review, we focused on various aspects of blockchain and artificial intelligence and also discussed about integrating both technologies for making a significant difference in healthcare by promoting the implementation of a generalizable analytical technology that can be integrated into a more comprehensive risk management approach. This article has shown the various possibilities of creating reliable artificial intelligence models in e-Health using blockchain, which is an open network for the sharing and authorization of information. Healthcare professionals will have access to the blockchain to display the medical records of the patient, and AI uses a variety of proposed algorithms and decision-making capability, as well as large quantities of data. Thus, by integrating the latest advances of these technologies, the medical system will have improved service efficiency, reduced costs, and democratized healthcare. Blockchain enables the storage of cryptographic records, which AI needs.</t>
  </si>
  <si>
    <t>Although the use of computational methods within the pharmaceutical industry is well established, there is an urgent need for new approaches that can improve and optimize the pipeline of drug discovery and development. In spite of the fact that there is no unique solution for this need for innovation, there has recently been a strong interest in the use of Artificial Intelligence for this purpose. As a matter of fact, not only there have been major contributions from the scientific community in this respect, but there has also been a growing partnership between the pharmaceutical industry and Artificial Intelligence companies. Beyond these contributions and efforts there is an underlying question, which we intend to discuss in this review: can the intrinsic difficulties within the drug discovery process be overcome with the implementation of Artificial Intelligence? While this is an open question, in this work we will focus on the advantages that these algorithms provide over the traditional methods in the context of early drug discovery.</t>
  </si>
  <si>
    <t>Innovations in artificial intelligence, particularly artificial neural networks, have revolutionized applications in many areas, such as big-data search, computer recognition, and language and image recognition. The development of nanophotonics in the past decades has brought physical perspectives and different approaches to the implementation and the development of traditional artificial neural network technologies, especially optical neural networks. On the one hand, nanophotonics is a field studying the interaction of light and matter at the nanoscalc, which can lead to new techniques, such as super-resolution optical lithography and super-resolution optical imaging technology, therefore in turn promoting the implementation of optical neural networks with multiple functions at the micro/nano scale. On the other hand, due to the characteristics of multi-bands, high speed, and low power consumption of light propagation, nanophotonics is accelerating the development of optical neural networks with compact size, high density, and low power consumption. Meanwhile, the development of artificial neural networks has also promoted neural network algorithms (such as reverse design and deep learning) as a new toolbox for the design of novel nanophotonics devices to meet the growing requirements of the function, volume, integration, and computing function of nano-photonic devices. In this paper, starting with the development of neural networks, we review the development of artificial neural networks, especially the development of optical neural networks. The reciprocal development between artificial neural networks and nanophotonics is reviewed.</t>
  </si>
  <si>
    <t>The origins of Human Factors (HF) are rooted in the Second World War. It is a sign of the times that 75 years on from the formation of the Ergonomics Research Society, discussions occur as to whether Artificial Intelligence (AI) could/should be capable of controlling weaponry in a theatre of war. HF can support the design of safe, ethical, and usable AI: but there is little evidence of HF influencing industrial organisations developing AI. A review of the history of HF was conducted to understand how the influence of discipline on AI development may be optimised. The field may need to become broader and more inclusive, given the potential implications of innovation such as AI. The field of Responsible Research and Innovation can help the HF Practitioner ensure that the design and application of AI based technology serves to improve human well-being and optimise system performance over the next 75 years.Practitioner summary: A review of the history and origins of Human Factors was conducted. The review aimed to learn from the development of the discipline over the last 75 years to provide insights of what can be done to optimise the influence of HF to design safe, ethical, and usable artificial intelligence.</t>
  </si>
  <si>
    <t>Artificial intelligence is profoundly influencing various facets of our lives, indicating its potential to significantly impact sustainability. Nevertheless, capturing the productivity gains stemming from artificial intelligence in macro-level data poses challenges, leading to the question of whether artificial intelligence is reminiscent of the Solow paradox. This study employs micro-level manufacturing data to investigate the impact of artificial intelligence on firms' productivity. The study finds that every 1% increase in artificial intelligence penetration can lead to a 14.2% increase in total factor productivity. This conclusion remains robust even after conducting endogeneity analysis and a series of robustness tests. The study identifies that the positive impact of artificial intelligence on productivity is primarily achieved through the value-added enhancement effect, skill-biased enhancement effect, and technology upgrading effect. Furthermore, the study reveals that the effects of artificial intelligence on productivity vary across different property rights and industry concentration contexts. Additionally, the structure of factor endowments within firms can also influence the productivity gains from artificial intelligence. Our study presents compelling evidence demonstrating the role of artificial intelligence in fostering economic sustainability within the framework of Industry 4.0.</t>
  </si>
  <si>
    <t>This article tests whether managers and staff evaluate artificial intelligence (AI)-based process innovations differently. Scholars have argued perceptions of innovation vary systematically as a function of an individual's position within organisations. We test for attitudinal differences between managers and staff via an online experimental simulation fielded among working-age Taiwanese citizens employed in public sector employment (n = 600). Respondents engage in a 12-round simulation. We experimentally vary whether the respondent receives support from an AI decision support tool. We assess pre-intervention and post-intervention attitudes towards the use of AI for a suite of organisational tasks, using a difference-in-difference estimation approach to identify the causal effect of organisational position on innovation evaluation. Our findings suggest managers are more supportive of AI as a decision support tool than staff, and remain so after the simulation. Managers also increased their support of AI tools to a larger degree than staff.</t>
  </si>
  <si>
    <t>This paper addresses the question of how the ups and downs in the development of artificial intelligence (AI) since its inception can be explained. It focuses on the development of artificial intelligence in Germany since the 1970s, and particularly on its current dynamics. An assumption is made that a mere reference to rapid advances in information technologies and the various methods and concepts of artificial intelligence in recent decades cannot adequately explain these dynamics, because from a social science perspective, this is an oversimplified, technology-centred explanation. Drawing on ideas from social scientific innovation research, the hypothesis is rather that artificial intelligence should be understood as a promising technology. Its various stages of development have always been driven by technological promises about its special powers and capabilities when applied to solving economic and societal challenges.</t>
  </si>
  <si>
    <t>Technology determines tactics, and tactics promote the development of technology. Artificial intelligence technology is a multiplier that accelerates the innovation and development of military theory. In this paper, we first list the different intelligence levels by introducing their corresponding applications. Then we review the technical classification based on the related concepts, Finally, we discuss technical and practical difficulties and give some solutions from the aspects of strengthening knowledge engineering, building simulation systems, and accumulating data engineering knowledge. The development of Artificial intelligence technology has a profound impact on military development trends, leading to major changes in the forms and modes of war.</t>
  </si>
  <si>
    <t>Systems of Artificial Intelligence (SAI) continue to pervade different aspects of life in South Africa. Despite such growth, there is no definitive legal position as to the legal nature of complex forms of SAI in South Africa. The unforeseeable human-like behaviour of SAI questions the effectiveness of the established areas of law in regulating SAI. This paper investigates the legal nature of SAI and explores the feasibility of granting legal personality to SAI under South African law. The paper employs a doctrinal research approach, exploring some examples established in jurisdictions such as the United States of America, Saudi Arabia, Nigeria and the European Union. This paper argues that flexible development in common law and legislation will effectively regulate the fast-paced advancement of SAI and promote innovation in South Africa. This approach will also be conducive for South African law to cultivate an indigenous approach to determine the legal nature of SAI. This is a call for proactive thinking to match the exponential growth of SAI, the risks it poses, and the need for certainty to allow innovation and development in South Africa.</t>
  </si>
  <si>
    <t>This article examines the role of artificial intelligence (AI) in enhancing marketing creativity by analyzing the synergy between computational and human creative processes. Through two studies, the authors investigate nongenerative and generative AI applications within marketing contexts using a conceptually driven and empirically derived approach. In Study 1, the authors observe how creative individuals, particularly artists, utilize AI and its effects on their creative experiences, revealing AI's role as (1) a new instrumental resource, (2) a tool for exploring possibilities, and (3) a means to deconstruct the creative process. Study 2 assesses 1,036 AI systems (2015-2021) and 241,292 AI models (2022-2024), categorizing them into four clusters and three levels of observed creativity. From these insights, the authors introduce a framework for AI-enabled creativity: (1) inspiring agile methods, (2) augmenting human creativity, and (3) inspiring unconventional thinking. Validated by three workshops, this framework equips marketing leaders with a deeper comprehension of AI's creative potential. The authors advocate for AI integration within agile, augmented, and unconventional marketing approaches, advancing our understanding of AI's contribution to marketing creativity. Additionally, they propose a research roadmap for empirical validation in real-world applications.</t>
  </si>
  <si>
    <t>In the innovative domain of sustainable and renewable energy, artificial intelligence incorporation has appeared as a critical stimulant for improving productivity, cutting costs, and addressing complex difficulties. However, all the reported advancement over the recent years, their experimental implementations, challenges associated have not been covered by single source. Hence, this review aims to give a single data source to get a recent, advanced and a detailed outlook on applications of artificial intelligence in renewable energy technologies and systems along with examples of implementation. More than 150 research reports were retrieved from different data bases and the keywords and selection criteria to maintain relevance. This review specifically explored the applications of diverse artificial intelligence approaches over a wide range of sources of renewable energy innovations spanning solar power, photovoltaics, microgrid integration, energy storage and power management, wind, and geothermal energy comprehensively. The current technological advances, research outcomes, and case studies in the domain of artificial intelligence implications for renewable energy systems are discussed, along with the potential challenges and their possible solutions. The expected advancements and trends in the near future are also discussed which can give a future gateway to researchers, investigators and engineers to look over to advancements and resolve the challenges already associated.</t>
  </si>
  <si>
    <t>The development of artificial intelligence technology has greatly helped social productivity and economic growth. At the same time, we have changed modern marketing methods, provided technical assistance for precision marketing, improved modern marketing efficiency, and effectively reduced marketing costs. Compared to traditional marketing, artificial intelligence technology is applied to accurate marketing activities. It will make the marketing effect more accurate and personalized. Faced with these technological advances, it is important to study the application of artificial intelligence technology for the precise new marketing model. The advancement of artificial intelligence technology not only changed the way of marketing activities, but also enabled marketers to attract consumers more effectively. The enormous amount of data provides new opportunities and challenges for marketers. AI technology can accurately identify customer needs in a huge database to locate potential customers, meet customer needs, and establish a good relationship between marketers and consumers.</t>
  </si>
  <si>
    <t>In recent years, artificial intelligence (AI) or the study of how computers and machines can gain intelligence, has been increasingly applied to problems in medical imaging, and in particular to molecular imaging of the central nervous system. Many AI innovations in medical imaging include improving image quality, segmentation, and automating classification of disease. These advances have led to an increased availability of supportive AI tools to assist physicians in interpreting images and making decisions affecting patient care. This review focuses on the role of AI in molecular neuroimaging, primarily applied to positron emission tomography (PET) and single photon emission computed tomography (SPECT). We emphasize technical innovations such as AI in computed tomography (CT) generation for the purposes of attenuation correction and disease localization, as well as applications in neuro-oncology and neurodegenerative diseases. Limitations and future prospects for AI in molecular brain imaging are also discussed. Just as new equipment such as SPECT and PET revolutionized the field of medical imaging a few decades ago, AI and its related technologies are now poised to bring on further disruptive changes. An understanding of these new technologies and how they work will help physicians adapt their practices and succeed with these new tools.</t>
  </si>
  <si>
    <t>The use of artificial intelligence (AI) and robotics in endovascular neurosurgery promises to transform neurovascular care. We present a review of the recently published neurosurgical literature on artificial intelligence and robotics in endovascular neurosurgery to provide insights into the current advances and applications of this technology. The PubMed database was searched for neurosurgery OR endovascular OR interventional AND robotics OR artificial intelligence between January 2016 and August 2021. A total of 1296 articles were identified, and after applying the inclusion and exclusion criteria, 38 manuscripts were selected for review and analysis. These manuscripts were divided into four categories: 1) robotics and AI for the diagnosis of cerebrovascular pathology, 2) robotics and AI for the treatment of cerebrovascular pathology, 3) robotics and AI for training in neuroendovascular procedures, and 4) robotics and AI for clinical outcome optimization. The 38 articles presented include 23 articles on AI-based diagnosis of cerebrovascular disease, 10 articles on AI-based treatment of cerebrovascular disease, two articles on Al-based training techniques for neuroendovascular procedures, and three articles reporting AI prediction models of clinical outcomes in vascular disorders of the brain. Innovation with robotics and AI focus on diagnostic efficiency, optimizing treatment and interventional procedures, improving physician procedural performance, and predicting clinical outcomes with the use of artificial intelligence and robotics. Experimental studies with robotic systems have demonstrated safety and efficacy in treating cerebrovascular disorders, and novel microcatheterization techniques may permit access to deeper brain regions. Other studies show that pre-procedural simulations increase overall physician performance. Artificial intelligence also shows superiority over existing statistical tools in predicting clinical outcomes. The recent advances and current usage of robotics and AI in the endovascular neurosurgery field suggest that the collaboration between physicians and machines has a bright future for the improvement of patient care. The aim of this work is to equip the medical readership, in particular the neurosurgical specialty, with tools to better understand and apply findings from research on artificial intelligence and robotics in endovascular neurosurgery.</t>
  </si>
  <si>
    <t>Artificial intelligence (AI) algorithms in combination with continuous monitoring technologies have the potential to revolutionize chronic disease management. The recent innovations in both continuous glucose monitoring (CGM) and the closed-loop highlight the far-reaching potential of AI biosensors for individual healthcare. This review summarizes some of the most advanced progress made in CGM biosensing. We will focus on three main applications of AI algorithms in diabetes management: closed-loop control algorithms, glucose predictions, and calibrations. The challenges and opportunities of AI technologies for CGM in individualized and proactive medicine will also be discussed.</t>
  </si>
  <si>
    <t>In this paper, principal components analysis is adopted, which concludes the three financial capacities that mainly have an impact on the financial situation of artificial intelligence enterprises: debt servicing capacity &amp; capital operation capacity, business operation capacity and growing capacity. Artificial intelligence enterprises can find the weakness existed through analysis of their own financial capacities, and then improve the financial and operation situation with the following measures. Firstly, enhancing the research and development efforts. Artificial intelligence is a rapid development industry, of which opportunities can only be seized through continuous breakthrough, so as to stand as the first in the field. Meanwhile, combining the artificial intelligence with enterprises' traditional operation business can promote innovation in various aspects like products and services, and power strong the enterprises to steady the market status and to develop new fields. Secondly, optimizing the internal management system. Introducing advanced financial management system and operation sales system can provide assurance for a normal funds chain for the enterprises, and improve the financial operation capacity.</t>
  </si>
  <si>
    <t>This paper presents an exploration of public discourse surrounding the use of artificial intelligence (AI) in agriculture, specifically related to precision agriculture techniques. (1) Advancements in the use of AI have increased its implementation in the agricultural sector, often framed as a sustainable solution for feeding a growing global population. However, lessons learned from previous agricultural innovations indicate that new technologies may face public scrutiny and suspicion, limiting the dissemination of the innovation. Using systems thinking approaches can help to improve the development and dissemination of agricultural innovations and limit the unintended consequences of innovations within society. (2) To analyze the current discourse surrounding AI in agriculture, a content analysis was conducted on Twitter using Meltwater to select tweets with specific reach and engagement. (3) Seven themes resulted from the analysis: precision agriculture and digital technology innovation; transformation and the future of agriculture; accelerate solutions, solve challenges; data management and accessibility; transforming crop management, prioritizing adoption; and AI and sustainability. (4) The discourse on AI in agriculture on Twitter was overwhelmingly positive, failing to account for the potential drawbacks or limits of the innovation. This paper examines the limits of the current communication and outreach across environmental, economic, social, cultural, political, and behavioral contexts.</t>
  </si>
  <si>
    <t>What do we need for sustainable artificial intelligence that is not harmful but beneficial human life? This paper builds up the interaction model between direct and autonomous learning from the human's cognitive learning process and firms' open innovation process. It conceptually establishes a direct and autonomous learning interaction model. The key factor of this model is that the process to respond to entries from external environments through interactions between autonomous learning and direct learning as well as to rearrange internal knowledge is incessant. When autonomous learning happens, the units of knowledge determinations that arise from indirect learning are separated. They induce not only broad autonomous learning made through the horizontal combinations that surpass the combinations that occurred in direct learning but also in-depth autonomous learning made through vertical combinations that appear so that new knowledge is added. The core of the interaction model between direct and autonomous learning is the variability of the boundary between proven knowledge and hypothetical knowledge, limitations in knowledge accumulation, as well as complementarity and conflict between direct and autonomous learning. Therefore, these should be considered when introducing the interaction model between direct and autonomous learning into navigations, cleaning robots, search engines, etc. In addition, we should consider the relationship between direct learning and autonomous learning when building up open innovation strategies and policies.</t>
  </si>
  <si>
    <t>As the global climate problem becomes increasingly serious, the green technology innovation to achieve carbon peak and carbon neutral has gradually become the global consensus of major countries, and how the rapid development of artificial intelligence (AI) technology affects green technology innovation (GTI) has received a great deal of attention in the field of economics. Therefore, based on China's inter-provincial panel data from 2006 to 2019, the system GMM, dynamic panel threshold model, and quantile regression model were constructed to examine various influences of AI development on GTI under different environmental regulation intensity, research and development (R&amp;D) investment, and institutional environmental threshold conditions. The findings presented that AI development significantly contributes to GTI and GTFP, with an impact coefficient of 0.0122 and 0.0084, and this influence is mainly reflected in the western region of China and is more obvious in the 2006-2012 period. AI development mainly enhances green technological efficiency, and it has dampening effects on green technological progress during the period 2013-2019. Additionally, there are non-linear threshold effects in the relationship between the level of AI development and GTI when environmental regulatory intensity, R&amp;D investment, and institutional environment are in different level intervals. AI development will boost GTI only when the intensity of environmental regulation and institutional environment is above a certain threshold value. However, the AI development represented by industrial robot applications still has no obvious effect on GTI even when the R&amp;D investment exceeds a certain threshold. Furthermore, the growth effect of AI development on GTI indicates a decreasing nonlinear pattern as the GTI's quantile rises under the condition that R&amp;D investment and institutional environment intensity cross the threshold, while this growth effect increases gradually with the rise of GTI's quantile when the environmental regulation is above the threshold.</t>
  </si>
  <si>
    <t>In order to effectively promote the efficiency of retail enterprises, the innovation path of business administration based on artificial intelligence is studied. Through a questionnaire survey, collect the relevant data of retail enterprise value network, business model innovation, and enterprise benefits, and through regression analysis. The experimental results show that before the business model innovation, the coefficients of internal value network innovation and external value network innovation are 0.413 and 0.258, respectively. After the business model innovation is added, the coefficients of the two are reduced to 0.208 (p=0.012 &lt; 0.05) and 0.113 (p=0.005 &lt; 0.01). In addition, the coefficients of the two dimensions of business model innovation are significant at the 1% level. Conclusion. Both internal value network innovation and external value network innovation have a significant positive impact on the functional business model innovation and artificial intelligence business model innovation of retail enterprises. Functional business model innovation and artificial intelligence business model innovation have a significant positive impact on the financial and market benefits of retail enterprises. Internal value network innovation and external value network innovation have a significant positive impact on the financial and market benefits of retail enterprises. Business model innovation plays an intermediary role in the relationship between internal value network innovation, external value network innovation, and the financial and market benefits of retail enterprises.</t>
  </si>
  <si>
    <t>Plant phenomics has been rapidly advancing over the past few years. This advancement is attributed to the increased innovation and availability of new technologies which can enable the high-throughput phenotyping of complex plant traits. The application of artificial intelligence in various domains of science has also grown exponentially in recent years. Notably, the computer vision, machine learning, and deep learning aspects of artificial intelligence have been successfully integrated into non-invasive imaging techniques. This integration is gradually improving the efficiency of data collection and analysis through the application of machine and deep learning for robust image analysis. In addition, artificial intelligence has fostered the development of software and tools applied in field phenotyping for data collection and management. These include open-source devices and tools which are enabling community driven research and data-sharing, thereby availing the large amounts of data required for the accurate study of phenotypes. This paper reviews more than one hundred current state-of-the-art papers concerning AI-applied plant phenotyping published between 2010 and 2020. It provides an overview of current phenotyping technologies and the ongoing integration of artificial intelligence into plant phenotyping. Lastly, the limitations of the current approaches/methods and future directions are discussed.</t>
  </si>
  <si>
    <t>The impact of artificial intelligence (AI) on the economy and industry has gradually extended from the macroeconomic to the microeconomic level. Artificial intelligence technology has brought great innovation and impact to the company's operation and management and has a strong role in promoting the level of corporate governance. Based on an in-depth analysis of the theoretical mechanism of artificial intelligence affecting corporate governance, and based on the balanced panel data of Chinese A-share listed companies from 2011 to 2020, this paper empirically analyzes the mechanism and intermediary effect of artificial intelligence affecting corporate governance. The study found that AI applications can significantly improve corporate governance levels, and a higher level of artificial intelligence application can produce a higher level of corporate governance. From the perspective of the impact path, artificial intelligence technology can significantly improve the degree of information symmetry required for corporate governance, thereby providing favorable technical conditions and decision support for improving the level of corporate governance. Artificial intelligence technology has a positive and effective impact on corporate governance through the information symmetry effect.</t>
  </si>
  <si>
    <t>With the rapid development of the Internet, the use of computer networks is becoming more and more frequent. However, in the process of network use, various vulnerabilities and some other factors lead to network security problems occur from time to time. How to make the network provide efficient and rapid services for people and also meet different levels of security issues has become a problem. Based on this, the use of artificial intelligence technology has been studied, and the system detection algorithm based on the concept of artificial intelligence has been proposed. Integrating artificial intelligence into the field of network security can not only improve the overall performance of the network, but also effectively and reliably guarantee the security. Firstly, according to the characteristics of computer network system, an immune detection algorithm is proposed to evaluate the security of the system. Secondly, based on the analysis of computer network security technology, a system detection algorithm based on artificial intelligence concept is further proposed. Then, data mining is carried out based on Prefix, and the intrusion lines and their correlation are analyzed. Finally, the effectiveness of the algorithm is analyzed experimentally. The results show that the proposed algorithm has good accuracy and adaptability, and can play a good supporting role in the security detection of computer network system.</t>
  </si>
  <si>
    <t>With the support of front-end infrastructure such as technology, industry and policy, Artificial intelligence (AI) is mainly integrated into eco-environmental governance from three levels: perception layer, network layer and data layer. At the same time, eco-environmental governance also plays a role of demand guidance and feedback to artificial intelligence. In the mutual promotion and promotion, they form a gathering ring pushing mechanism. At present, there are still some obstacles in the integration of artificial intelligence into eco-environmental governance, such as high cost, lack of core key technologies, lack of synergy, lack of back-end impetus, lack of talents and so on. We should follow the policy ideas of front-end development, process coordination and back-end guarantee, and improve the underlying technical support from strengthening basic research and strengthening the innovation ability of core technology. From the perspective of actively developing general artificial intelligence and landing applications, the government can promote the systematisation and efficiency of integration. From establishing a unified database, building a policy support platform and cultivating compound talents, the government can build a long-term mechanism of integration.</t>
  </si>
  <si>
    <t>This paper is about mapping innovations in Artificial Intelligence (AI) with the help of patents. It leverages the use of Social Data Science techniques on two levels: (1) we perform a content analysis of all the abstracts of the available patents of an extensive database; (2) we use a Latent Dirichlet Allocation (LDA) technique on these patents' abstracts to extract which categories best describe each subfield of AI. Our goal is to have a deeper perspective and a deeper understanding of the various developments in AI through time and geography. The database used in this paper is one of the most comprehensive, with a total of 55,109 patents. To contextualize this study, the literature review uses information from 29,225 articles. In both cases, the analysis of such amount of information could not be possible without dedicated computing power.</t>
  </si>
  <si>
    <t>Pancreatic cancer is the deadliest disease, with a five-year overall survival rate of just 11%. The pancreatic cancer patients diagnosed with early screening have a median overall survival of nearly ten years, compared with 1.5 years for those not diagnosed with early screening. Therefore, early diagnosis and early treatment of pancreatic cancer are particularly critical. However, as a rare disease, the general screening cost of pancreatic cancer is high, the accuracy of existing tumor markers is not enough, and the efficacy of treatment methods is not exact. In terms of early diagnosis, artificial intelligence technology can quickly locate high-risk groups through medical images, pathological examination, biomarkers, and other aspects, then screening pancreatic cancer lesions early. At the same time, the artificial intelligence algorithm can also be used to predict the survival time, recurrence risk, metastasis, and therapy response which could affect the prognosis. In addition, artificial intelligence is widely used in pancreatic cancer health records, estimating medical imaging parameters, developing computer-aided diagnosis systems, etc. Advances in AI applications for pancreatic cancer will require a concerted effort among clinicians, basic scientists, statisticians, and engineers. Although it has some limitations, it will play an essential role in overcoming pancreatic cancer in the foreseeable future due to its mighty computing power.</t>
  </si>
  <si>
    <t>This paper discusses the application path and effect evaluation method of big data and artificial intelligence in college student management, aiming at promoting the intelligent and humanized development of management through technological innovation. A BP neural network model (IFOAIAGA-BP) based on the combination of improved firefly optimization algorithm (IFOA) and improved artificial pigeon colony algorithm (IAGA) is studied and constructed, aiming at improving the accuracy and efficiency of management quality evaluation. This model can identify students' individual needs more accurately, optimize the allocation of teaching resources, improve teaching quality, predict students' learning risks through intelligent algorithms, intervene in time, and provide all-weather learning consultation services, so as to enhance the immediacy and effectiveness of student support services.</t>
  </si>
  <si>
    <t>Prescriptive analytics in supply chain management and manufacturing addresses the question of what should happen when, where good recommendations require the solving of decision and optimization problems in all stages of the product life cycle at all decision levels. Artificial intelligence (AI) provides general methods and tools for the automated solving of such problems. We start our contribution with a discussion of the relation between AI and analytics techniques. As many decision and optimization problems are computationally complex, we present the challenges and approaches for solving such hard problems by AI methods and tools. As a running example for the introduction of general problem-solving frameworks, we employ production planning and scheduling. First, we present the fundamental modeling and problem-solving concepts of constraint programming (CP), which has a long and successful history in solving practical planning and scheduling tasks. Second, we describe highly expressive methods for problem representation and solving based on answer set programming (ASP), which is a variant of logic programming. Finally, as the application of exact algorithms can be prohibitive for very large problem instances, we discuss some methods from the area of local search aiming at near-optimal solutions. Besides the introduction of basic principles, we point out available tools and practical showcases.</t>
  </si>
  <si>
    <t>As artificial intelligence (AI) continues to evolve rapidly, its integration into nursing education is inevitable. This article presents a narrative exploring the implementation of generative AI in nursing education and offers a guide for its strategic use. The exploration begins with an examination of the broader societal impact and uses of artificial intelligence, recognizing its pervasive presence and the potential it holds. Thematic analysis of strengths, weaknesses, opportunities, and threats collected from nurse educators across the southeastern United States in this case-based descriptive study used four codes: time, innovation, critical thinking, and routine tasks. Findings from the qualitative analysis revealed the overarching themes that AI can serve as both a tool and a tyrant, offering opportunities for efficiency and innovation while posing challenges of transparency, ethical use, and AI literacy. By establishing ethical guidelines, fostering AI literacy, and promoting responsible implementation in nursing education with a clear articulation of expectations, nurse educators can guide and guard the use of generative AI. Despite the concerns, the transformative potential of generative AI to enhance teaching methodologies and prepare students for the interprofessional health-care workforce provides a multitude of innovative opportunities for teaching and learning.</t>
  </si>
  <si>
    <t>Artificial intelligence is penetrating various fields. The demand for interdisciplinary talent is increasingly important, while interdisciplinary educational activities for high school students are lagging behind. Project-based learning (PBL) in artificial intelligence (AI) and robotic education activities supported by a robotic sailboat platform, the sailboat test arena (STAr), has been shown to popularise AI and robotic knowledge in young students. In the implementation of the programme, PBL was provided for students, and gamification pedagogy was applied to increase participants' learning motivation and engagement. The results show that the proposed STAr-based programme is capable of delivering the desired knowledge and skills to students at high school levels. The assessment results suggest that most students achieve learning outcomes on average. Students showed more interest in AI and marine disciplines and were willing to participate in more such educational programs. The findings fill the research gap that few existing education platforms have facilitated the teaching and learning of AI and marine disciplines for high school students.</t>
  </si>
  <si>
    <t>With the improvement of social economy and the development of science and technology, mechanical and electronic information engineering plays an important role in people's daily life. At the same time, the rapid development of modern mechanical and electronic engineering has greatly improved the level of productivity and made mechanical and electronic engineering more intelligent. The development of artificial intelligence technology is a very important part of it, and it is also a manifestation of better innovation and progress in mechanical and electronic engineering. In this paper, the characteristics of Mechatronics Engineering and artificial intelligence are expounded, the relationship between them is analyzed, and the application of artificial intelligence in mechatronics engineering is studied.</t>
  </si>
  <si>
    <t>Recent artificial intelligence (AI) advancements in cardiovascular care offer potential enhancements in diagnosis, treatment, and outcomes. Innovations to date focus on automating measurements, enhancing image quality, and detecting diseases using novel methods. Applications span wearables, electrocardiograms, echocardiography, angiography, genetics, and more. AI models detect diseases from electrocardiograms at accuracy not previously achieved by technology or human experts, including reduced ejection fraction, valvular heart disease, and other cardiomyopathies. However, AI 's unique characteristics necessitate rigorous validation by addressing training methods, real-world efficacy, equity concerns, and long-term reliability. Despite an exponentially growing number of studies in cardiovascular AI, trials showing improvement in outcomes remain lacking. A number are currently underway. Embracing this rapidly evolving technology while setting a high evaluation benchmark will be crucial for cardiology to leverage AI to enhance patient care and the provider experience. (c) 2024 by the American College of Cardiology Foundation.</t>
  </si>
  <si>
    <t>Artificial Intelligence (AI) is a general term that implies the use of a computer to model intelligent behavior with minimal human intervention. Al is generally accepted as having started with the invention of robots. The term derives from the Czech word robota, meaning biosynthetic machines used as forced labor. In this field, Leonardo Da Vinci's lasting heritage is today's burgeoning use of robotic-assisted surgery, named after him, for complex urologic and gynecologic procedures. Da Vinci's sketchbooks of robots helped set the stage for this innovation. AI, described as the science and engineering of making intelligent machines, was officially born in 1956. The term is applicable to a broad range of items in medicine such as robotics, medical diagnosis, medical statistics, and human biology up to and including today's omics. AI in medicine, which is the focus of this review, has two main branches: virtual and physical. The virtual branch includes informatics approaches from deep learning information management to control of health management systems, including electronic health records, and active guidance of physicians in their treatment decisions. The physical branch is best represented by robots used to assist the elderly patient or the attending surgeon. Also embodied in this branch are targeted nanorobots, a unique new drug delivery system. The societal and ethical complexities of these applications require further reflection, proof of their medical utility, economic value, and development of interdisciplinary strategies for their wider application. (C) 2017 Published by Elsevier Inc.</t>
  </si>
  <si>
    <t>Rationale and Objectives: With a track record of innovation and unique access to digital data, radiologists are distinctly positioned to usher in a new medical era of artificial intelligence (AI).Materials and Methods: In this Perspective piece, we summarize AI initiatives that academic radiology departments should consider related to the traditional pillars of education, research, and clinical excellence, while also introducing a new opportunity for engagement with industry.Results: We provide early successful examples of each as well as suggestions to guide departments towards future success. Conclusion: Our goal is to assist academic radiology leaders in bringing their departments into the AI era and realizing its full potential in our field.</t>
  </si>
  <si>
    <t>ChatGPT has been one of the most talked about computer programs amongst management educators in recent weeks due to its transformative ability to change how assessments are undertaken and graded. Unlike other educational technologies that can be tracked when used, ChatGPT has superior abilities that make it virtually untraceable when used. This creates a dilemma for management educators wanting to utilise the technology whilst staying relevant but also interested in authentic learning. Thus, it is critical for management educators to quickly implement policies regarding ChatGPT and subsequent new generative artificial intelligence because of its ease of use and affordability. This article is conceptual in nature and discusses ChatGPT as a generative form of artificial intelligence that presents challenges for management educators that need to be addressed through appropriate strategies. Thereby contributing to the literature on how technological innovations can be included in curriculum design and management learning practices. Practical and managerial implications are stated that highlight the critical need to reexamine existing education practices as a way of incorporating new technological innovation that can be utilised in a beneficial way.</t>
  </si>
  <si>
    <t>In organizations, the knowledge creation remained an exclusive attribute of humans until the emergence of artificial intelligence. The role of information systems in organizations expanded continuously, including recording, organizing, processing, storage, dissemination and making available the information, until the revolutionary emergence of artificial intelligence. The role of knowledge creation is no longer exclusive to humans. Artificial intelligence becomes a partner entity of employees in knowledge creation processes in organizations. This article investigates how artificial intelligence can be incorporated in knowledge creation processes. Starting from the study of scientific literature, this article presents concepts and taxonomies associated with the use of artificial intelligence in the processes of knowledge creation in organizations. The study is a first step in a larger research, which aims to identify the main consequences, on employees and organizations, of the incorporation of artificial intelligence in the processes of knowledge creation.</t>
  </si>
  <si>
    <t>Digital transformation of business is inevitable today, that is, companies include and incorporate new technologies into their business processes, all with the aim of creating added value, securing and achieving competitive advantage. For the purposes of writing this article, new Croatian and world literature has been used and analyzed and authors can be considered as representative authors in the field of interest of this topic. A systematic literature review was undertaken to provide an overview of application and use of new technologies such as blokchain and artificial intelligence in filed of digital supply chain. The papers were selected by searching databases Web of Science and Scopus using the search phrase (artificial intelligence OR blockchain technology) AND (digital supply chain). The intention and goal of this research was to make aware logistics organizations about importance of the artificial intelligence and blockchain technology as key factors that can affect and improve logistic process. There are not many studies that explore the application of artificial intelligence and blockchain technology in a field of digital supply chain and its importance and contribution to strengthening supply chain management, so this research contributes to strengthening the awareness of organization about its application. Implementation of artificial intelligence and blockchain technology is relatively new in a field of logistic and specially in field of supply chain so it needs to be strongly and systematically developed further especially with the development of digital supply chain. By analyzing the relevant scientific sources it can be concluded that a strategic approach to the adoption and implementation of artificial intelligence and blockchain technology can provide a numerous of advantages and benefits. The aim of this paper was (1) to analyze and investigate the importance of digitalization and digital transformation and the impact on digital supply chain (2) to analyze and explore innovation and new technologies in the logistic sector (artificial intelligence and blockchain technology) (3) to provide an overview of the research literature in these areas.</t>
  </si>
  <si>
    <t>Artificial intelligence (AI) technologies are accelerating the rapid innovations of multifunctional micro/nanosystems for boosting significant applications in flexible electronics, human healthcare, advanced robotics, autonomous control, and human-machine interfaces. III-nitride semiconductors, e.g. GaN, AlN, InN, and their alloys, exhibit superior device characteristics in high-performance opto-/electronics, due to the unique polarization effects in the non-central-symmetric crystal. Piezotronics, coupled with piezoelectric polarization and semiconductor properties, can provide a novel approach for controlling charge carrier transport across the interfacial Schottky barrier or p-n junction in these piezoelectric semiconductors. It means constructing a direct, real-time, seamless interaction between human/machine and environment, which indicates great potential in emerging AI systems. In this article, we review the research progress of piezotronics on III-nitride semiconductors, summarize the fundamental theory of piezotronics, illustrate flexible device process, present emerging piezotronic intelligent GaN-based devices, and provide innovative supports for building adaptive and interactive AI systems.</t>
  </si>
  <si>
    <t>The paper provides a situational analysis of the state of artificial intelligence technologies in the world. The aim of the work is to obtain high-quality assessments of the state of development and implementation of artificial intelligence technologies in various areas of life. The capacity indices of three structural segments of the artificial intelligence field (scientific publications, patenting and startups) in the world and Russia have been estimated. The article presents quantitative indicators characterizing the capacity of the structural segments of artificial intelligence developments. The current situation of publishing scientific activity in Scopus and Web of Science and also in comparison with the Russian database of scientific publications indexing is analyzed. The leading countries for publications in indexed databases are identified and their strengths and weaknesses are analyzed. Leading organizations and companies engaged in scientific activities in this area have been identified and evaluated. A comparative analysis of the trend of developments patenting using artificial intelligence has been provided. Leading countries and companies actively patenting their developments have been revealed. The paper analyzes the features of patenting and ownership of patent portfolios. The results of the analysis of patent portfolios owned by global companies are shown. The influence of the size of the patent portfolio on the market positions of world developers of artificial intelligence technologies is determined. The current situation with venture investment in the development of artificial intelligence technologies is described. The leading role of machine learning at the present stage of development is shown. Summarized statistics of startups using these technologies are given. The position of Russian scientists and developers regarding the leading positions in the segments of scientific publications, the development of new technologies and the introduction of innovations in practice is shown. The study showed which of the areas at the current time are actively developing in the most developed countries from a technological and computer point of view. The forecasts of the development of this technological direction for implementation into practice are analyzed.</t>
  </si>
  <si>
    <t>As new technologies emerge, they continue to have an impact on our daily lives, and artificial intelligence (AI) covers a wide range of applications. Because of the advancements in AI, it is now possible to analyse large amounts of data, which results in more accurate data and more effective decision-making. This article explains the fundamentals of AI and examines its development and present use. AI technology has had an impact on the healthcare sector as a result of the need for accurate diagnosis and improved patient care. An overview of the existing AI applications in clinical dentistry was provided. Comprehensive care involving artificial intelligence aims to provide cutting-edge research and innovations, as well as high-quality patient care, by enabling sophisticated decision support tools. The cornerstone of AI advancement in dentistry is creative inter-professional coordination among medical professionals, scientists, and engineers. Artificial intelligence will continue to be associated with dentistry from a wide angle despite potential misconceptions and worries about patient privacy. This is because precise treatment methods and quick data sharing are both essential in dentistry. Additionally, these developments will make it possible for patients, academicians, and healthcare professionals to exchange large data on health as well as provide insights that enhance patient care.</t>
  </si>
  <si>
    <t>Many sectors have been fundamentally altered by the entrance of the 5G era due to the rapid advance-ment of information technology and computer technology. A fresh wave of digital media art (DMA) cre-ation and invention has taken place in the current context. DMA is a brand-new field of study that brings together art and digital technology in a powerful way. It is a modern, multidisciplinary, and versatile art topic that is merged with other art themes. Humans used to be the primary means of creating digital media like animation. The labor of creating media content from raw sources is progressively being replaced by computers with advancements in artificial intelligence (AI) technology. Virtual reality (VR) technology's popularity has rapidly spread beyond the computer area to other parts of life, and it has also evolved into a new approach to DMA. Art will surely be highly influenced in the AI age, but we must also recognize the new developments brought to art by technical advancement in the 5G and AI. Hence, in this work, we examine the properties of virtual reality technology as well as the two most widely utilized approaches, artificial intelligence-based image recognition technology (AI-IRT) and artificial intelligence-based speech recognition technology (AI-SRT). We investigate and practice them in detail. We also compared these technologies to conventional teaching methods and discovered that visuals and pictures were considerably more responsive and enlightening to students than traditional teaching methods.&amp; COPY; 2023 The Author(s). Published by Elsevier B.V. on behalf of King Saud University. This is an open access article under the CC BY-NC-ND license (http://creativecommons.org/licenses/by-nc-nd/4.0/).</t>
  </si>
  <si>
    <t>The limited resources of fossil fuels and bio energies, along with the environmental pollution caused by their combustion, make it necessary to search for renewable and clean alternative sources and to optimize the available current energies specifically for required energy for using in buildings. This is mandatory for a solution of future energy production issues as huge consumption of energy in buildings and structures is unavoidable in buildings for instance China's higher education buildings consume huge amounts of bioenergy. Most of the attention in the production of biofuel has been focused on the use of plant biomass, agricultural waste, solid waste, and sewage treatment sludge. Today, there are renewable resources to replace fossil fuels such as biofuels for usage in buildings required energy; however, in the last decade, the cultivation of microalgae has been proposed as another option for biomass production. Utilization of algae biomass is more costeffective than vegetable crops in terms of water consumption and cultivated area and reduces costs and greenhouse gas emissions by replacing fossil fuels. Artificial intelligence is a tool to help for this utilization and becoming much better in recent researches. Many types of microalgae, due to their high ability to consume organic carbon and inorganic nitrogen and phosphorus, can grow in different water environments, including urban, industrial, agricultural wastewaters, and wastewaters containing animal waste, which contain large amounts of organic and inorganic carbon. There are nitrogen, phosphorus and other elements that act as a biological filter that with extensive studies and inventing new methods, cost-effective production of algae-biofuels can be achieved. This review goals to run over the latest innovations and artificial intelligence approaches for biohydrogen generation from algal towards sustainable energy optimization and greener environment for buildings required energy. The current state of the art, existing and upcoming challenges, latest technologies, and solutions to overcome existing limitation are &amp; COPY; 2022 Hydrogen Energy Publications LLC. Published by Elsevier Ltd. All rights reserved.</t>
  </si>
  <si>
    <t>Scoliosis is a three-dimensional deformity of lateral bending and rotation of the spine. Artificial intelligence (AI) is a set of theories and techniques for studying artificial intelligence, which realizes machine intelligence by simulating and expanding human intelligence. With the continuous development of the multidisciplinary integration trend of modern medicine, artificial intelligence is used more and more in the diagnosis and treatment of scoliosis. Artificial intelligence has been widely used in the study of scoliosis and has penetrated into all fields of clinical practice of scoliosis. At present, artificial intelligence has shown good application prospects in early screening, diagnosis, treatment decision making, intraoperative operation, and prognosis prediction of scoliosis. This paper mainly summarizes the application of artificial intelligence in the clinical practice of scoliosis, and briefly introduces the AI model and its specific applications. In addition, this paper also discusses the limitations and future development of artificial intelligence. In the future, artificial intelligence will bring greater convenience to the diagnosis and treatment of scoliosis and provide better therapeutic effects for patients.</t>
  </si>
  <si>
    <t>The agri-food sector is an endless source of expansion for nourishing a vast population, but there is a considerable need to develop high-standard procedures through intelligent and innovative technologies, such as artificial intelligence (AI) and big data. This paper addresses the research concerning AI and big data analytics in the food industry, including machine learning, artificial neural networks (ANNs), and various algorithms. Logistics, supply chain, marketing, and production patterns are covered along with food sub-sector applications for artificial intelligence techniques. It is found that utilization of AI techniques and the intelligent optimization algorithm also leads to significant process and production management. Thus, digital technologies are a boon for the food industry, where AI and big data have enabled us to achieve optimum results in realtime.</t>
  </si>
  <si>
    <t>At the heart of any innovation process lies a fundamental practice: the way people create ideas and solve problems. This decision making side of innovation is what scholars and practitioners refer to as design. Decisions in innovation processes have so far been taken by humans. What happens when they can be substituted by machines? Artificial Intelligence (AI) brings data and algorithms to the core of the innovation processes. What are the implications of this diffusion of AI for our understanding of design and innovation? Is AI just another digital technology that, akin to many others, will not significantly question what we know about design? Or will it create transformations in design that current theoretical frameworks cannot capture? This paper proposes a framework for understanding the design and innovation in the age of AI. We discuss the implications for design and innovation theory. Specifically, we observe that, as creative problem-solving is significantly conducted by algorithms, human design increasingly becomes an activity of sensemaking, that is, understanding which problems should or could be addressed. This shift in focus calls for the new theories and brings design closer to leadership, which is, inherently, an activity of sensemaking. Our insights are derived from and illustrated with two cases at the frontier of AI-Netflix and Airbnb (complemented with analyses of Microsoft and Tesla)-which point to two directions for the evolution of design and innovation in firms. First, AI enables an organization to overcome many past limitations of human-intensive design processes, by improving the scalability of the process, broadening its scope across traditional boundaries, and enhancing its ability to learn and adapt on the fly. Second, and maybe more surprising, while removing these limitations, AI also appears to deeply enact several popular design principles. AI thus reinforces the principles of Design Thinking, namely: being people-centered, abductive, and iterative. In fact, AI enables the creation of solutions that are more highly user centered than human-based approaches (i.e., to an extreme level of granularity, designed for every single person); that are potentially more creative; and that are continuously updated through learning iterations across the entire product life cycle. In sum, while AI does not undermine the basic principles of design, it profoundly changes the practice of design. Problem-solving tasks, traditionally carried out by designers, are now automated into learning loops that operate without limitations of volume and speed. The algorithms embedded in these loops think in a radically different way than a designer who handles the complex problems holistically with a systemic perspective. Algorithms instead handle complexity through very simple tasks, which are iterated continuously. This paper discusses the implications of these insights for design and innovation management scholars and practitioners.</t>
  </si>
  <si>
    <t>Artificial intelligence development and research leaders in business, industry, and nations gain a major competitive edge. Additionally, it is clear that nations with a well-established national artificial intelligence policy have an edge over others, both technologically and economically. To further their artificial intelligence capability, nations also seek to develop a strategy, vision, structure, and working environment that encourages collaboration between the public sector, private industry, and educational institutions. Artificial intelligence is thought to be a tool that will help bridge the gap between powerful and developing countries growing in the future. Using data from The Global AI Index for 2021, this study aims to examine and analyze the present state of artificial intelligence management in 62 nations in terms of talent, infrastructure, business environment, development and research government policy, and commercial efforts. The research used PROMETHEE, which is widely used in multi-criteria decision-making evaluations, and its geometric representation, the GAIA plane. This study also found that the United States of America is the world leader in artificial intelligence (AI) research and development as well as AI investment. The United Kingdom, China, Israel, Canada, the Netherlands, South Korea, and Germany all rank well. China is rapidly catching up to the USA. At the very bottom of the list are nations such as Armenia, Kenya, Egypt, South Africa, and Pakistan. Turkey's values are more similar to those of nations towards the bottom of the list than of those in the top half. There is a significant gap between the top three countries and the rest of the world in all parameters included in the survey. Except for the 'State Strategy' category, Turkey scores quite low compared to the top-performing countries. Decision makers are expected to address the identified global challenges of the study by creating a more comprehensive national AI strategy, both financially and in terms of content.</t>
  </si>
  <si>
    <t>In-depth learning, as an important basis for the innovation and development of artificial intelligence technology in the era of big data, has been widely used in all fields. In this paper, ResNet artificial intelligence design decision model is proposed based on the decision preference of design decision-maker and its influence on product development. Based on the idea of artificial intelligence, this model constructs the dataset of design history scheme based on the semantics of product modeling and annotates the semantics of product modeling. Continuous training of datasets with deep residual learning network algorithm (ResNet) is helpful to improve the accuracy of overall design decisions, transform the design decision problem into semantic recognition problem of scheme graphics, and eliminate the individual decisions and preferences of design decision-makers. The final results show that the big data artificial intelligence technology with deep learning as the core is highly effective in the application of design decisions.</t>
  </si>
  <si>
    <t>This study aims to identify artificial intelligence (AI) technologies that are applied in climate-smart agricultural practices and address ethical concerns of deploying those technologies from legal perspectives. As climate-smart agricultural AI, the study considers those AI-based technologies that are used for precision agriculture, monitoring peat lands, deforestation tracking, and improved forest management. The study utilized a systematic literature review approach to identify and analyze AI technologies employed in climate-smart agriculture and associated ethical and legal concerns. The study findings indicate several ethical concerns for deploying AI in climate-smart agricultural practices pertaining to data inaccuracy, other technical errors based on wrong recommendations or wrongful acts, data ownership and intellectual property issues, and economic issues resulting in digital division and privacy and security related issues. In this study, the ethical concerns were further examined based on criminal law, tort law, privacy and data protection law, and intellectual property law. In this regard, the study finds that the current tort law pattern is more suitable than the criminal law pattern to address some major ethical concerns, such as data inaccuracy and other technical errors based on wrong recommendations or wrongful acts. Finally, the study recommends that at the global level, all countries need to fill up the current gap of international law on climate-smart agriculture through agreeing on a standard set of legal provisions and enhancing collaboration in innovation and deployment of climate-smart agricultural AI. It further recommends that at the local level, countries need to adopt suitable regulations addressing multi-stakeholders' interests associated with the deployment of climate-smart agricultural AIs.</t>
  </si>
  <si>
    <t/>
  </si>
  <si>
    <t>Nowadays, artificial intelligence is in the era of big data-driven manner. Machine learning algorithms with deep neural networks as the mainstream have achieved great development and achievements. However, data-driven artificial intelligence still faces problems such as the cost of annotating data, the lack of interpretability, and the weak robustness. The Introduction of knowledge such as prior hypothesis, logic rules and physical equations into existing machine learning algorithms will build artificial intelligence approaches powered by both data and knowledge which could promote innovations of computing paradigm. Four types of knowledge (logical knowledge, visual knowledge, laws of physics knowledge and causal knowledge) that can be used to guide artificial intelligence algorithm models are summarized in thus paper, and typical approaches to guide the combination of these knowledge with data-driven models are discussed.</t>
  </si>
  <si>
    <t>In this paper, I will analyse the risks linked to the use of generative artificial intelligence systems and relative risk-reduction strategies, while concentrating in particular on the possibility of tampering with the chatbot ChatGPT by jailbreaking. After examining how a user can tamper with this generative AI, bypassing its ethical and legal restrictions, through a series of prompts, I will turn my focus to the ethical issues raised by the malicious use of this technology: are the transparency requirements requested of generative AI sufficient or should there be tighter restrictions that do not hinder the innovation and development of these technologies? How can the risk of tampering with these AI tools be lowered? And, should a breach take place, who is responsible: the AI developer or the jailbreaker? To what extent could the changes needed to prevent jailbreaking involuntarily generate or strengthen certain biases? In conclusion, I will uphold the necessity of ethical reflection for the sustainable and human-centric development of AI.</t>
  </si>
  <si>
    <t>Nowadays, artificial intelligence is used everywhere in the world and is becoming a key factor for innovation and progress in many areas of human life. From medicine to industry to consumer electronics, its influence is ever-expanding and permeates all aspects of our modern society. This article presents the use of artificial intelligence (prediction) for the control of three motors used for effector control in a spherical parallel kinematic structure of a designed device. The kinematic model used was the Agile eye which can achieve high dynamics and has three degrees of freedom. A prototype of this device was designed and built, on which experiments were carried out in the framework of motor control. As the prototype was created through the means of the available equipment (3D printing and lathe), the clearances of the kinematic mechanism were made and then calibrated through prediction. The paper also presents a method for motor control calibration. On the one hand, using AI is an efficient way to achieve higher precision in positioning the optical axis of the effector. On the other hand, such calibration would be rendered unnecessary if the clearances and inaccuracies in the mechanism could be eliminated mechanically. The device was designed with imperfections such as clearances in mind so the effectiveness of the calibration could be tested and evaluated. The resulting control of the achieved movements of the axis of the device (effector) took place when obtaining the exact location of the tracked point. There are several methods for controlling the motors of mechatronic devices (e.g., Matlab-Simscape). This paper presents an experiment performed to verify the possibility of controlling the kinematic mechanism through neural networks and eliminating inaccuracies caused by imprecisely produced mechanical parts.</t>
  </si>
  <si>
    <t>This paper offers insights into the diffusion and impact of artificial intelligence in science. More specifically, we show that neural network-based technology meets the essential properties of emerging technologies in the scientific realm. It is novel, because it shows discontinuous innovations in the originating domain and is put to new uses in many application domains; it is quick growing, its dimensions being subject to rapid change; it is coherent, because it detaches from its technological parents, and integrates and is accepted in different scientific communities; and it has a prominent impact on scientific discovery, but a high degree of uncertainty and ambiguity associated with this impact. Our findings suggest that intelligent machines diffuse in the sciences, reshape the nature of the discovery process and affect the organization of science. We propose a new conceptual framework that considers artificial intelligence as an emerging general method of invention and, on this basis, derive its policy implications.</t>
  </si>
  <si>
    <t>Technologies based on digital resources and media constitute amplifying tools to socialize information and communication processes. It is difficult to speak of isolated technologies as technological trends, that is, it is more interesting to show how and where they are unfolding their greatest potential and, when combined with other technologies, where the most impressive results are being achieved. This work presents a wide range of immersive technologies that invite you to break with traditional forms of teaching. The author of it proposes us to experience the idea of &lt;&lt; immersion &gt;&gt; in order to investigate the technological scenarios of artificial intelligence, virtual reality, extended reality and robotics. Throughout its seven chapters, and under the metaphor of an &lt;&lt; innovation laboratory &gt;&gt;, teachers interested in reading it will be able to find a wide range of teaching proposals based on disruptive digital technologies to address teaching practices in educational institutions.</t>
  </si>
  <si>
    <t>In considering future imaginings of art and Artificial Intelligence (AI), we point out two key premises to our approach: the human-machine relation without opposition between the two terms; and the implications of artificial intelligence within practice-led art practices. According to Gilbert Simondon, there is a biological and technological evolution that does not separate nature and technics or culture and technics, since what is defined by human nature is already part of a technological system. Yuk Hui criticizes the idea of technological singularity supported by strong artificial intelligence which converges on itself. However, there is also the possibility of multiple bifurcations emerging from technodiverse practices and aesthetics. On algorithmic art, Lev Manovich points out that AI is increasingly culturally influencing our imagination, choices, and behaviours and that it has built its own imagery and cognitive patterns in society. Joanna Zylinska connects the dots between AI, creativity and innovation, which by bringing AI to research into practice-led art practices, opens the problematization of AI to the possibilities of reprogramming the human sensory-cognitive apparatus. In this paper, we extend these approaches to examine whether these computer systems that enable the processing of big data can or cannot program our imagination, desires, likes, sensations, perceptions and attitudes. Finally, in order to think the worlds built through these emerging AI technologies, we ask what kind of society we want to live in, and what roles we will allow ubiquitous computational technologies, such as AI, to play in our daily lives.</t>
  </si>
  <si>
    <t>Patent value plays an important role in the open innovation system, which can stimulate enthusiasm for research and development investment and innovation collaboration. High-value patents on artificial intelligence for healthcare can attract venture capital and encourage more enterprises to conduct research and development, thus driving the development of related industrial clusters for a smart medical system. This study focused on the mechanism of impacting the patent value from the perspective of technological proximity and made an empirical analysis by using patent data and multiple ordinary least squares regression models. The results showed that the technological proximity network extracted from patent data significantly affected patent value through the centrality measurements of patent nodes in the proximity network. Finally, the study also provided some implications for the formulation of research and development planning and technological innovation policies.</t>
  </si>
  <si>
    <t>In the modern evolution, WSN (Wireless Sensor Network) incorporated with data aggregation platform which involves stimulating research area with various modern upgradation of AI (Artificial Intelligence). Many types of research are carried out by undertaking variety of Deep Learning Network and Fuzzy based data aggregation techniques in the interpretation of Wireless Sensor Circumstance. The focal theme of the proposed research paper is to analyze the present concentrated work on Artificial Intelligence-accompanied data aggregation paradigm in wireless communication by elaborating the integration framework. By this proposed AI with data aggregation wireless sensor system has upgraded the innovation with high empowering pillars in analyzing the data with more processing and interpretations. Since it also improves the data transmission rate by providing more security and encryption schemes to the preprocessed data storing and streaming ton the bandwidth channels. This paper enumerates the AI contribution on the computing platform with the various advancement of blockchain technology schematic framework and further its case study experimentation on the aero-engine applications. Further experimental results are provided with numerical analysis by showing the traditional and advanced- Long term Memory technique prediction results by taking aero-engine wireless sensor network environment through MATLAB simulation.</t>
  </si>
  <si>
    <t>This work aims to analyze the risks and opportunities of introducing artificial intelligence and robotics into public administration. It is essential for public institutions to adopt a proactive strategy, they must take advantage of the technological revolution not only to renew their technical capacity, but especially to solve most of their conceptual and organizational problems. Artificial intelligence and robotics can be a great opportunity for a radical institutional and organizational renovation in public institutions and a contribution to their adaptation, relevance and survival in a complex governance context. The goal is beyond simple digitalization and technological innovation by taking advantage of the new technological paradigm to organize the different models and cultures of the Administration (bureaucratic, managerial, regulatory and governance) to achieve greater institutional strength. One of the main problems in contemporary public administrations is the confusion and confrontation between its different conceptual models. Artificial intelligence and robotics present a great opportunity to finally achieve a solid bureaucratic model that is objective, neutral, fast and efficient, by avoiding negative externalities such as an excessive rigidity and corporate drifts (bureaucracy without bureaucrats). A new bureaucratic model impervious to patronage and corruption. On the other hand, artificial intelligence and robotics will be able to facilitate a more effective and efficient management in new public administrations more intelligent and open to a greater citizen participation. We must propose and achieve a public administration that is together liquid, open, collaborative, creative and innovative but also solid, predictable and constant. It might seem an oxymoron, but the good work of the Administration in the future depends on the integration and complicity between these two souls: a public administration with greater institutional quality and intelligence capabilities.</t>
  </si>
  <si>
    <t>Robo-advisors, also known as robo-advisory services, significantly reshape customer service in financial advisory industries, transforming retail investor markets by substituting human financial advisory experts with artificial intelligence empowered services. However, existing literature remains scattered across disciplines, with theories on financial customer service predominantly focused on Internet banking, neglecting artificial intelligence empowered interactions. Thus, service providers need a framework for implementing robo-advisors in frontline service and researchers require an advanced agenda to stimulate future research. Through a systematic, interdisciplinary literature review based on Belanche et al.'s service robot framework, this article contextualizes service robot theories into financial advisory services, synthesizing knowledge on artificial intelligence empowered customer service. We contribute to literature on service robots by contextualizing, refining, and extending the original framework by Belanche et al. and by developing a research agenda with critical perspectives. Moreover, the study yields practical and theoretical insights into artificial intelligence empowered financial advisory services.</t>
  </si>
  <si>
    <t>The application of artificial intelligence technology in the control of electrical automation technology is more and more widely. Intelligent control and intelligent fault processing can greatly improve the production quality and efficiency, and reduce the production cost and risk. In this paper, the author expounds the definition and application characteristics of artificial intelligence technology, analyzes the advantages and practical application of the combination with the control of electrical automation technology. Electrical automation is a new product in the field of electrical information, and the main research contents of this subject include: system operation related to electrical engineering, information processing, power electronic technology, experiment and research, and the application of computer technology. Electrical automation means that the machine can be operated automatically, without human control. In fact, industrial production process often can see the combination of electrical automation and artificial intelligence applications. The microscopic point of view, the application of artificial intelligence technology in electrical automation, the system can not only greatly improve the electrical automation equipment, more important is the ability to significantly improve the efficiency of automated production enterprises; From a macro point of view, the combination of electrical automation and artificial intelligence technology, which can not only see the future of intelligent electrical automation development direction, but also reflects the innovation and development of the field of science and technology.</t>
  </si>
  <si>
    <t>Rapid innovation in digital services relying on artificial intelligence (AI) challenges existing regulations across a wide array of policy fields. The European Union (EU) has pursued a position as global leader on ethical AI regulation in explicit contrast to US laissez-faire and Chinese state surveillance approaches. This article asks how the seemingly heterogeneous approaches of market making and ethical AI are woven together at a deeper level in EU regulation. Combining quantitative analysis of all official EU documents on AI with in-depth reading of key reports, communications, and legislative corpora, we demonstrate that single market integration constitutes a fundamental but overlooked engine and structuring principle of new AI regulation. Under the influence of this principle, removing barriers to competition and the free flow of data, on the one hand, and securing ethical and responsible AI, on the other hand, are seen as compatible and even mutually reinforcing.</t>
  </si>
  <si>
    <t>In this work the overview about the development of artificial intelligence to augmented age is presented. In the last 20 years the terminology Artificial Intelligence, also known as A.I., has been gaining credibility from the common population because of its growing presence and utility in our day to day activities by solving problems. In this paper we define and summarize the history of the A.I. to provide a better understanding the present and future of the same. We engage the terms Machine Learning and Deep Learning which represent our actual technological/knowledge state of the A.I. And finally, we will give a short insight into the terminology and example Augmented Age in the present A.I. technology.</t>
  </si>
  <si>
    <t>Simple Summary Our study provides an overview of the current state of artificial intelligence applications in urooncology and explores potential future advancements in this field. With remarkable progress already achieved, artificial intelligence has revolutionized urooncology by facilitating image analysis, grading, biomarker research, and treatment planning. We also discuss types of artificial intelligence and their possible applications in the management of cancers such as prostate, kidney, bladder, and testicular. As artificial intelligence technology continues to evolve, it holds immense promise for further advancing urooncology and enhancing the care of patients with cancer.Abstract Introduction: Artificial intelligence is transforming healthcare by driving innovation, automation, and optimization across various fields of medicine. The aim of this study was to determine whether artificial intelligence (AI) techniques can be used in the diagnosis, treatment planning, and monitoring of urological cancers. Methodology: We conducted a thorough search for original and review articles published until 31 May 2022 in the PUBMED/Scopus database. Our search included several terms related to AI and urooncology. Articles were selected with the consensus of all authors. Results: Several types of AI can be used in the medical field. The most common forms of AI are machine learning (ML), deep learning (DL), neural networks (NNs), natural language processing (NLP) systems, and computer vision. AI can improve various domains related to the management of urologic cancers, such as imaging, grading, and nodal staging. AI can also help identify appropriate diagnoses, treatment options, and even biomarkers. In the majority of these instances, AI is as accurate as or sometimes even superior to medical doctors. Conclusions: AI techniques have the potential to revolutionize the diagnosis, treatment, and monitoring of urologic cancers. The use of AI in urooncology care is expected to increase in the future, leading to improved patient outcomes and better overall management of these tumors.</t>
  </si>
  <si>
    <t>Problem-Based Learning (PBL) is a promising and student-centered teaching method. This paper discusses the methodology and its application to teach Artificial Intelligence (AI) in detail. Also, it aims to construct a web-and problem-based (PBL) system for students at the department of computer science and information engineering. The central bases on the instructional theory, learning theory, and PBL activities are applied to this paper. Given this, the authors intend to educate students with team working, data analyzing, and problem-solving capabilities. The learning experiences in the two course forms including the PBL approach and the traditional one are compared by using a questionnaire response and examination scores. Moreover, the ability of technological innovation can enable students to enhance their competencies. The research results obviously show that the PBL approach can help students learn more about Artificial Intelligence (AI). Additionally, in the PBL course with an interaction in small groups, students learn how to present what they thought, how to clarify and define what a problem is, and how to precisely grasp what the relevant information is.</t>
  </si>
  <si>
    <t>The article discusses the possibilities of regulation in the Digital Public Administration environment. It addresses the insufficiency of existing regulatory capacities to regulate technological innovations and artificial intelligence, proposing the development of a new rationality for the legal - administrative relationship, capable of protecting fundamental rights without curbing the disruptive changes that occur in public services in the digital environment. The goal is to allow the satisfaction of fundamental rights through public services, pointing to the need for a differentiated legal regime, protecting the digital persona. The article supports the need to substantialize the state ordering function, with the development of theoretical bases for an efficient and adequate regulation of digital public services.</t>
  </si>
  <si>
    <t>Artificial intelligence (AI) technologies are already creating new sectors of the economy and revitalizing industries. Governments and societies around the globe are working to determine where and how AI fits into existing legal, ethical, and regulatory frameworks or where new ones are needed. Policy and governance are paramount to ensuring emerging technologies like AI are utilized to their fullest potential to benefit humanity while mitigating inherent risks and addressing societal concerns. This article provides the views of the four American Association for the Advancement of Science (AAAS) Science &amp; Technology Policy Fellows working on a host of issues surrounding AI along with an overview of some of the U.S. Government efforts in these areas.</t>
  </si>
  <si>
    <t>According to Gartner Hype Cycle for Emerging Technologies, Artificial intelligence (AI) everywhere and Blockchain are in the key emerging technology mega-trends. And they will be the most disruptive class of technologies over the next 10 years due to radical computational power, near-endless amounts of data and unprecedented advances in deep neural networks. Long-term, Gartner believes this technology will lead to a reformation of whole industries. Industry 4.0 transforms the economy relations based on and those disruptive technologies. Labor force market will have very soon a strong need for staff with knowledge, skills and competencies for these technologies. Competency-based student's training needs to be continually updated with new industry-required qualifications and competences. This paper will analyze the change in the computerized model and the computerization of education in computer science and information technology based on the rapidly advancing destructive technologies, like Artificial intelligence and Blockchain. From another point of view, these technologies can also be used to improve the methods and tools in the learning process and we will analyze those possibilities. This will be the second level in the analysis of the relationships between destructive technologies and education. In recent months, there has been a sharp change in attitudes towards AI. There is a transformation and the artificial intelligence from a field of highly qualified IT specialists, it goes to massive penetration into artificially intelligent products for different sectors of the industry and people's everyday lives. This requires trained specialists and this publication will analyze the necessary competencies to update competency-based models in training specialists for different areas of the economy. Blockchain is a technology that also enters very quickly and transforms business processes from centralized to decentralized. This leads to a radical change in the information systems serving these processes - from centralized to decentralized. This, in turn, needs to be carefully researched and analyzed and reflected in the learning process, where centralized processes and systems are basic, but this quickly changes and students need this knowledge, skills and competencies to be a qualified and competitive human resource in the market for talents. The modern education is based on Intelligent Learning Environments and Competence-based Learning, on educational theories, educational technologies and platforms. Artificial Intelligence and Blockchain are technologies that will enter smart learning and this paper will analyze and suggest some possible scenarios in this direction.</t>
  </si>
  <si>
    <t>The world has shifted to the digital economy and data has become one of the most valuable commodities. As internet applications have made data collection seamless, artificial intelligence systems bring significant productivity gains by revolutionising the way data is processed and transformed into added-value. Artificial intelligence has a deep impact over our industrial and production means, supply chains and consumer patterns, as well as over education, mass-media, governance, and national security. Therefore, artificial intelligence development has become a priority of strategic importance to most nations. China, within the last decades, has advanced from a labour-intensive and low-cost manufacturing base to an increasingly sophisticated economy that is able to deliver high added-value goods and services to the world markets. In this transition, China is now openly aiming to become an innovation powerhouse that holds the global edge in crucial technologies. Given the fertile grounds laid by China's market scale, high digital penetration rates and massive pool of consumers, but also the government's interest in deploying social governance systems and increasing military capabilities, artificial intelligence became a top policy priority that is reflected at all levels. Within the evolutionary framework of Learning Models and drawing upon a data collected from public policy documents, specialised commercial databases and qualitative interviews conducted on the ground, this paper will examine the main characteristics of China's AI development policy, highlighting the role played by the central and local governments within the AI ecosystem and the complex interactions with tech companies, universities and talent. At the same time, it aims to address several pertaining misconceptions in existing literature about China's AI landscape and finally, on this basis, propose a set of key recommendations to the European Union regarding AI development.</t>
  </si>
  <si>
    <t>This paper conceptualizes how artificial intelligence (AI) may impact the way companies innovate and manage their innovation process. A research framework we use in investigation builds upon three pillars - data, new tech, and talent. Based on it, we map and discuss changes for organizations applying AI in innovation management. We conceptualize innovation management in the era of AI as a data-driven process in which AI significantly affects all dimensions of the innovation process and its management. Further, our framework suggests that the need for data, technology, and talents will lead to more open and collaborative innovation approaches, novel strategies for innovation protection, and the emergence of new roles in innovation teams. Using AI for innovation management also creates challenges like ethical data usage, navigation through diversity emerging from humans collaborating with artificial intelligence, and escaping from the incremental innovation trap. We summarize our main conclusions as research propositions and outline their practical implications.</t>
  </si>
  <si>
    <t>Now with the rapid development of science and technology, the computer network technology has been upgraded constantly and the computer technology has been applied more and more extensively, which bring a lot of convenience to people's life. Therefore, there are more and more people on the Internet. The applications of network technology have exerted profound influence on the artificial intelligence. Moreover, the continuous updating and development of artificial intelligence has also led to the continuous innovation and improvement of computer technology. At present, each country in the world has increased the investment and has paid more attention to the artificial intelligence. Through the analysis of the current development situation and the existing applications of artificial intelligence, this paper expounds the role of artificial intelligence during the continuous development of computer network technology. The rapid development of science and technology has brought great convenience to people's life and promoted the progress of computer technology. Nowadays, our needs for change in computer technology are also growing. For example, the great convenience brought by the mobile payment and Smart City has become difficult to meet the needs of people's work and life just in terms of data or simple arithmetic. Therefore, the development of intelligent products is very popular. From those intellectual products of smart mobile phone and smart TV, we can find that people begin to rely on the intelligent technology. The application of artificial intelligence will become more and more extensive during the development of computer network technology.</t>
  </si>
  <si>
    <t>Research in the global field of artificial intelligence is increasingly hybrid in orientation. Researchers are beholden to the requirements of multiple intersecting spheres, such as scholarly, public, and commercial, each with their own language and logic. Relatedly, collaboration across disciplinary, sector and national borders is increasingly expected, or required. Using a dataset of 93,482 artificial intelligence publications, this article operationalises scholarly, public, and commercial spheres through citations, news mentions, and patent mentions, respectively. High performing publications (99th percentile) for each metric were separated into eight categories of influence. These comprised four blended categories of influence (news, patents and citations; news and patents; news and citations; patents and citations) and three single categories of influence (citations; news; patents), in addition to the 'Other' category of non-high performing publications. The article develops and applies two components of a new hybridity lens: evaluative hybridity and generative hybridity. Using multinomial logistic regression, selected aspects of knowledge production - research context, focus, artefacts, and collaborative configurations - were examined. The results elucidate key characteristics of knowledge production in the artificial intelligence field and demonstrate the utility of the proposed lens.</t>
  </si>
  <si>
    <t>The potential of artificial intelligence capabilities (AICs) extends beyond fostering both explorative and exploitative innovations (EXO and EXI); it may also enhance the overall performance of organizations. Despite this, the interplay between AIC and research and development performance (RDP) remains unexplored. In this article, we aim to fill this gap by investigating the influence of AIC on RDP, considering both EXO and EXI. Additionally, the study examines the potential moderating role of environmental dynamism in shaping the relationship between AIC and the two types of innovations, ultimately impacting the enhancement of RDP in organizations. To achieve this, a conceptual model was developed based on the existing literature and subsequently validated using the partial least square structural equation modeling. The research gathered 289 responses from a diverse group of industry professionals. The findings of this study contribute both theoretically and practically by shedding light on the pivotal role played by artificial intelligence (AI) capabilities, exploration, and EXI in improving the research and development (R&amp;D) performance of organizations. Understanding these dynamics will provide valuable insights for organizations seeking to leverage AI for strategic advancement in their R&amp;D endeavors.</t>
  </si>
  <si>
    <t>Until the moment the impact of R+AI on the quality and quantity of human employment has been estimated using different methods and its results creates big controversy because they are contradictory and not conclusive. R+AI is a set of disruptive technologies (Christensen, 2015) that are passing from the laboratory to commercial products, organizational settings, and business models (Bagnoli, Dal Mas, and Massaro, 2019). This travel requires strong innovation capabilities from the companies that offer those R+AI solutions but also enormous organizational innovation from the firms and individuals that become its users. Along this innovation process different kind of products and solutions are emerging, with a great diversity of goals and possible impacts in employment. In this paper we put the focus in the identification of the different types of R+AI solutions being developed and implemented by companies, instead of concentrating in the general possibilities of the R+AI technologies. Using a specific questionnaire and analyzing a sample of Spanish companies working on R+AI solutions, we show that the expected impact in employment will be radically different depending on the innovation strategies applied by companies. We conclude reflecting about the implications this can have for further research and decision-makers.</t>
  </si>
  <si>
    <t>As artificial intelligence (AI) gains space in the media, public broadcasters are testing and experimenting with these technologies to raise their services to the new standards of the audiovisual ecosystem. From algorithms that help recommend the most suitable content for users, to others that detect news and automate some of the tasks of journalists, these tools are increasingly present in public audiovisual corporations. The data were obtained from semi-structured in-depth interviews with a convenience sample of 15 corporations from 12 countries. The results reflect a heterogeneous application of artificial intelligence in corporations, oriented towards the automatic creation of content from structured data, the improvement of audience interaction through chatbots, and personalisation or verification. The implementation of these technologies also poses major challenges. Firstly, the economic cost of adapting these systems to each corporation and the difficulties in hiring experts to develop AI solutions prevent a complete deployment of these tools in public broadcasters. As main conclusions, we have understood that AI as a culture is believed to be vital for the public audiovisual services of the future, although its application is still far from being a standard and generally does not occupy a relevant strategic position in the innovation departments of corporations.</t>
  </si>
  <si>
    <t>Using a team-work, project-based methodology is a common approach when teaching Artificial Intelligence. However, a major drawback of such approach is that AI courses comprise a wide syllabus composed of quite independent topics. In consequence, students focus on one single topic from the entire course contents: although deep learning of such topic is probably ensured, learning of the rest of the contents is also probably much more superficial. In this paper, peer review is proposed as a complement to project-based learning. Students work not only on their project about a chosen topic, but also review peers' projects on distinct topics, providing them with a wider comprehension of the global syllabus of the course. Empirical results of the application of this approach to an actual course on Artificial Intelligence for senior students in Telecommunication Engineering are presented too. Analysis focuses on the effects of the reviewing task, as it is the one which broadens students learning. Positive results have been achieved, thus validating the interest of peer review as a useful instrument for learning improvement.</t>
  </si>
  <si>
    <t>Education and Artificial Intelligence (AI) can be complimentary to each other. Over the period the state of education in India has been influenced by some good reforms in education system and its implications are immensely towards positive side. AI being the latest technological advancement can be an approach for sustainable, smooth and transparent solutions. AI enabled technology can fill the existing gaps in the present education system. This paper traverses the key issues of the Indian education system with the objective of proposing some solutions which are inspired by the AI innovations having the sustainability as a significant part of it.</t>
  </si>
  <si>
    <t>Based on the data of artificial intelligence papers in web of science, the subject research trend and front recognition is analyzed. Firstly, using the total papers and aggregate impact factor, the development trend is analyzed. Through the comparison of subject scale and academic influence of 7 computer discipline, the subject status of the field is assessed. Based on the comparison of top 10 agencies, the excellent institutions are found. Secondly, using co-word analysis with citation coupling enhancement, the 11 research fronts in the field is identified. Using the strategy coordinates, the development potential of the research trend is assessed. The results can provide reference for the relevant institutions and personnel to layout and study in artificial intelligence.</t>
  </si>
  <si>
    <t>Artificial Intelligence techniques are increasingly being used when devising smart Web applications for efficiently presenting the information on the Web to the user. The motivation for this trend is the growth of the internet and the increasing difficulty for users to navigate the web to find useful information and applications. This chapter shows how artificial intelligence techniques can be utilized to improve the Web and the benefits that can be obtained by integrating the Web and Artificial Intelligence.</t>
  </si>
  <si>
    <t>Considering the extreme significance of artificial intelligence (AI) for the academic research, business practices as well as governmental policies, this article reviews the development and application of AI via a management and development perspective. In particular, this article starts with the discussions how AI might bring about new competition and collaboration relationships among countries and firms. We then analyse key elements for AI firms to secure public funding. In addition, this study summarises the characteristics of AIs new applications in multiple business scenarios, such as entrepreneurial social networks and strategic human resource management. Finally, the relationship between blockchain and AI is briefly introduced.</t>
  </si>
  <si>
    <t>The following report is a systematized review of the Cognitive robotics in Artificial Intelligence. The cognitive robotics are structures that exploit the physical shapes of robotics and have the ability to think and reason out like human beings. The paper will focus on the aspect how the Robots uses the Artificial intelligence, the science of making computers to perform duties of human beings, such as reasoning, learning, and problem solving based on human integrity. This makes robots more of human beings. Therefore, in the excerpt, a detailed discussion will be outlined on various fields where robots have outperformed human beings.</t>
  </si>
  <si>
    <t>The regulation of artificial intelligence (AI) should strike a balance between addressing the risks of the technology and its benefits through enabling useful innovation whilst remaining adaptable to evolving risks. The European Union's (EU) overarching risk-based regulation subjects AI systems across industries to a set of regulatory standards depending on where they fall in the risk bucket, whilst the UK's sectoral approach advocates for an incremental regulation. By demonstrating the EU AI Act's inability to adapt to evolving risks and regulate the technology proportionately, this article argues that the UK should avoid the EU AI Act's compartmentalized high-risk classification system. The UK should refine its incremental regulation by adopting a generic principle for risk classification that allows for contextual risk assessment whilst adapting to evolving risks. The article contends that if refined appropriately, the UK's incremental approach that relies on coordinate sectionalism encourages innovation without undermining the UK technology sector's competitiveness in the global market of compliant AI, while also mitigating the potential risks presented by the technology.</t>
  </si>
  <si>
    <t>In 1955, when John McCarthy and his colleagues proposed their first study of artificial intelligence, they suggested that 'every aspect of learning or any other feature of intelligence can in principle be so precisely described that a machine can be made to simulate it'. Whether that might ever be possible would depend on how we define intelligence, but what is indisputable is that new methods are needed to analyse and interpret the copious information provided by digital medical images, genomic databases, and biobanks. Technological advances have enabled applications of artificial intelligence (AI) including machine learning (ML) to be implemented into clinical practice, and their related scientific literature is exploding. Advocates argue enthusiastically that AI will transform many aspects of clinical cardiovascular medicine, while sceptics stress the importance of caution and the need for more evidence. This report summarizes the main opposing arguments that were presented in a debate at the 2021 Congress of the European Society of Cardiology. Artificial intelligence is an advanced analytical technique that should be considered when conventional statistical methods are insufficient, but testing a hypothesis or solving a clinical problem-not finding another application for AI-remains the most important objective. Artificial intelligence and ML methods should be transparent and interpretable, if they are to be approved by regulators and trusted to provide support for clinical decisions. Physicians need to understand AI methods and collaborate with engineers. Few applications have yet been shown to have a positive impact on clinical outcomes, so investment in research is essential. [GRAPHICS] .</t>
  </si>
  <si>
    <t>Technological innovation creates numerous opportunities for businesses, organizations, and societies. Artificial intelligence, machine learning, data science, and big data provide opportunities for developing self-controlling systems emulating human intelligence. In some instances, these systems surpass the performance of humans. The relationship of innovative technology with the law is an important underpinning factor that is often overlooked. Law may encourage innovation but may also inhibit its development and application by adopting stringent regulatory provisions and liability regimes. This article examines the legal and regulatory issues related to new technologies such as artificial intelligence, machine learning, data science, and big data.</t>
  </si>
  <si>
    <t>Global environmental outcomes, productivity, inclusion, and equality aspects are already beginning to be impacted by artificial intelligence (AI), both immediately and over time. AI is expected to have both beneficial and detrimental effects on Sustainable Development Goals (SDGs). Nevertheless, there is a lacuna in the literature regarding systematically forecasting `AI's impact on different facets of SDGs over time in various countries. Moreover, though existing literature has reported a correlation between AI and innovation, no prior studies have forecast the influence of AI-based innovation on SDG Outcomes. To fill these significant research gaps, this study forecasts the impact of AI-based innovation on achieving SDGs over nine years, extending from 2022 to 2030 in 22 countries (including both developed and developing countries) across five continents via system dynamics modeling-based simulation and grounded in Institutional Theory (Technology Enactment Framework). The findings exhibit varying impacts on different SDGs. This study enriches the AI, innovation, and sustainable development literature by providing forecasts of the intricate relationship between AI, innovation, and SDGs, thereby offering valuable insights to the reader.</t>
  </si>
  <si>
    <t>Background: Artificial intelligence is a field of computer science that is capable of analyzing complex medical data. Objectives: To describe the awareness and Perception of uses of artificial intelligence among providers in Medical health care settings. Methodology: Data was collected by a questionnaire filled by health care physicians in king Khaled University Hospital and King Saud Medical City in Riyadh. Results: Out of 105 participants, about 58% of those physicians were either denied access to AI or AI was not available in the facility where they work. Access to artificial intelligence was not statistically different among the three professional groups. About 51% of those physicians rarely or never use AI. Out of 105 (64%) of the doctors chose excellent to the relationship between acquaintance and attitudes towards the AI. (16%) of the physicians chose moderate and finally (20%) of them chose poor. Conclusion: There's no significant difference in the attitude and acquaintance of physicians towards Artificial intelligence in relation to their gender, categories or years of experience. Although most physicians have good acquaintance and attitude towards Artificial intelligence, unfortunately there's no proper accessibility to AI.</t>
  </si>
  <si>
    <t>Artificial intelligence (AI) is transforming numerous fields and providing impressive solutions in automotive, retail, social media, and other industries. Modern AI capabilities likewise offer an opportunity to dramatically improve the patent system. The patent systems of the world play a critical role in the global economy; strategic utilization of AI technology could bolster the innovative activity that patent systems support. Some straightforward uses of AI would be to assist the patent office in determining whether applications for patents should be granted or denied. Specially designed AI software could assist patent office examiners by finding relevant prior art, summarizing patent disclosures for efficient review, and helping to interpret difficult patent claim language. The increase in examination productivity could benefit users of the patent office by reducing fees, processing time, and error rates. Some less apparent possibilities for AI could provide new services to society. For example, AI could serve the public by summarizing the teachings of patent documents and automatically answering technical questions using information contained in millions of patent documents. While general-purpose AI techniques have many productive uses, AI techniques tailored to the problem domain have greater promise. Developing AI capabilities specifically optimized for the patent system will require significant research and experimentation. Carnegie Mellon University has launched a new center to help develop this nascent field. The Center for AI and Patent Analysis is an interdisciplinary initiative with a twofold mission. It conducts original research on AI tools and techniques to serve various users of the patent system. It also seeks to define a long-term research agenda to focus the AI research community on collaboratively and incrementally solving the greatest challenges for patent analysis.</t>
  </si>
  <si>
    <t>This study is aimed to promote China's support for innovation and entrepreneurship in the context of the rapid development of the artificial intelligence industry. Considering the advance law-based governance implemented in this country, the relationship between the psychological understanding and behavior choice of entrepreneurs in the law industry and artificial intelligence industry was explored. The investigation was conducted in the form of questionnaire survey, and the data were collected by sending emails. In addition, the model was established to make the investigation direction clearer. The reliability analysis of the questionnaire was carried out by means of Cronbach alpha reliability coefficient. The validity analysis of the questionnaire was carried out by Kaiser-Meyer-Olkin (KMO) coefficient. The statistical software was used to analyze the correlation between the factors in the investigation. The results show that there is a positive correlation between behavior speed in the psychological understanding of entrepreneurs in the legal industry as well as the entrepreneurial experience and entrepreneur behavior. The concentration of entrepreneurs' behavior is negatively correlated with the entrepreneur's industrial experience. The behavior speed and concentration of entrepreneurs in the artificial intelligence industry are negatively correlated with the age of entrepreneurs, but their entrepreneurial behavior and psychological understanding do not show correlation. The behavior speed and concentration of entrepreneurs in the artificial intelligence industry are positively correlated with product innovation, technological innovation, and market innovation. Therefore, the behavior choice of entrepreneurs in the legal industry are highly correlated with psychological understanding. The entrepreneurs' psychological understanding and behavior choice in the field of artificial intelligence do not show a direct correlation but indirect correlation through indirect factor innovation opportunities. The investigation on entrepreneurs' psychological understanding and behavior choice can provide important theoretical support for entrepreneurs in China's legal industry and artificial intelligence industry.</t>
  </si>
  <si>
    <t>Microwaves are non-ionizing electromagnetic radiation with waves of electrical and magnetic energy transmitted at different frequencies. They are widely used in various industries, including the food industry, telecommunications, weather forecasting, and in the field of medicine. Microwave applications in medicine are relatively a new field of growing interest, with a significant trend in healthcare research and development. The first application of microwaves in medicine dates to the 1980s in the treatment of cancer via ablation therapy; since then, their applications have been expanded. Significant advances have been made in reconstructing microwave data for imaging and sensing applications in the field of healthcare. Artificial intelligence (AI)-enabled microwave systems can be developed to augment healthcare, including clinical decision making, guiding treatment, and increasing resource-efficient facilities. An overview of recent developments in several areas of microwave applications in medicine, namely microwave imaging, dielectric spectroscopy for tissue classification, molecular diagnostics, telemetry, biohazard waste management, diagnostic pathology, biomedical sensor design, drug delivery, ablation treatment, and radiometry, are summarized. In this contribution, we outline the current literature regarding microwave applications and trends across the medical industry and how it sets a platform for creating AI-based microwave solutions for future advancements from both clinical and technical aspects to enhance patient care.</t>
  </si>
  <si>
    <t>As organizations continue to supplement and replace human management with artificial intelligence (AI), it is essential that we understand the factors that influence employees' trust in AI management. Across one preregistered field study, where we survey 400 delivery riders in Mainland China, and three preregistered experiments (total N = 2,350), we find that AI management is perceived as less benevolent than human management. Given that benevolence is an important antecedent of trust in leaders, this perception has a negative effect on trust in AI management, even when controlling for perceived ability and integrity. Employees prefer human management to AI management in high empathy demand contexts, where individuals seek management that can empathize and experience the emotions that they are feeling, as opposed to low empathy demand contexts. These findings deepen our understanding of trust and provide important theoretical and practical insights on the implementation and adoption of AI management.</t>
  </si>
  <si>
    <t>Artificial intelligence (AI) is revolutionizing approaches in plant disease management and phytopathological research. This review analyzes current applications and future directions of AI in addressing evolving agricultural challenges. Plant diseases annually cause 10-16% yield losses in major crops, prompting urgent innovations. Artificial intelligence (AI) shows an aptitude for automated disease detection and diagnosis utilizing image recognition techniques, with reported accuracies exceeding 95% and surpassing human visual assessment. Forecasting models integrating weather, soil, and crop data enable preemptive interventions by predicting spatial-temporal outbreak risks weeks in advance at 81-95% precision, minimizing pesticide usage. Precision agriculture powered by AI optimizes data-driven, tailored crop protection strategies boosting resilience. Real-time monitoring leveraging AI discerns pre-symptomatic anomalies from plant and environmental data for early alerts. These applications highlight AI's proficiency in illuminating opaque disease patterns within increasingly complex agricultural data. Machine learning techniques overcome human cognitive constraints by discovering multivariate correlations unnoticed before. AI is poised to transform in-field decision-making around disease prevention and precision management. Overall, AI constitutes a strategic innovation pathway to strengthen ecological plant health management amidst climate change, globalization, and agricultural intensification pressures. With prudent and ethical implementation, AI-enabled tools promise to enable next-generation phytopathology, enhancing crop resilience worldwide.</t>
  </si>
  <si>
    <t>We have entered the era of big data. Traditional B2C monitoring platforms are far from being able to meet the needs of existing users, and transmission costs will create invisible pressure. Data are the intangible assets of new energy vehicle companies. With the increase in user usage and the accumulation of data, more and more people have begun to discuss how to monitor the operation of data to provide effective data for operators and end users of new energy vehicles. From the perspective of cluster technology, the impact of industrial innovation and various aspects of industrial innovation are explained in detail. The technological innovation process of clusters and industrial clusters is complex system engineering. Under the conditions of the result of interaction, various elements of industrial clusters are formed in a specific social and economic environment to promote interaction. Second, from saving transaction costs to facing the internal mechanism of industrial cluster technological innovation, theoretically analyze the industrial value chain of knowledge sharing, supplementary assets and industrial cluster knowledge, and then analyze from the industrial cluster innovation. The technological innovation mechanism in this paper is the network structure, application mechanism and functional mechanism of the industrial cluster innovation network. Based on game theory, through the establishment of a microeconomic model to analyze the internal mechanism of the ripple effect and integration effect under technological innovation, and verify it by measuring the ripple effect, integration effect and technological innovation of the internal mechanism.</t>
  </si>
  <si>
    <t>Purpose - This study investigated the contribution of artificial intelligence (AI) to the efficiency of customer service. This study contributes to services technological innovation in process management, a field not yet settled in the literature. Design/methodology/approach - AI is a multidisciplinary field of research that has stood out for the technological dynamism provided to organizational products and processes. The study was carried out at an Analytical Intelligence Unit (AIU) of a Brazilian commercial bank that applies AI integrated with IBM's Watson system. The study used data content analysis, structured and supported by Atlas.ti software. Findings - The notorious AI cognitive maturity evolution allowed 181 million interactions and 7.6 million attendances in 2020, improving services efficiency, with gains in agility, availability, accessibility, resoluteness, predictability and transshipment capacity. The chatbot service reduced the queues of call centers and relationship centers, allowing the human attendant to perform more complex attendances. Research limitations/implications -The main limitations of this study relate to the research cutout and its borders, such as the choice of participants and their areas of activity, and the choice of the unit of analysis. Practical implications - The results indicated that attendance through the virtual assistant increased by more than a 1,000% from 2019 to 2020, demonstrating the bank was technologically ready to face the Covid-19 pandemic effects. Originality/value - In line with the evolutionary theory of innovation, the authors concluded that technological scaling in AI allows exponential gains in customer service efficiency and business process management. They also conclude that the strategy for creating AIUs is successful, once it allows centralizing, structuring and coordinating AI projects in R&amp;D cooperation, cognitive computing and analytics.</t>
  </si>
  <si>
    <t>The current advances in Artificial Intelligence (AI) are likely to have profound economic implications and bring about new trade-offs, thereby posing new challenges from a policymaking point of view. What is the impact of these technologies on the labor market and firms? Will algorithms reduce consumers' biases or will they rather originate new ones? How competition will be affected by AI-powered agents? This study is a first attempt to survey the growing literature on the multi-faceted economic effects of the recent technological advances in AI that involve machine learning applications. We first review research on the implications of AI on firms, focusing on its impact on labor market, productivity, skill composition and innovation. Then we examine how AI contributes to shaping consumer behavior and market competition. We conclude by discussing how public policies can deal with the radical changes that AI is already producing and is going to generate in the future for firms and consumers.</t>
  </si>
  <si>
    <t>In the modern era, where the global energy sector is transforming to meet the decarbonization goal, cutting-edge information technology integration, artificial intelligence, and machine learning have emerged to boost energy conversion and management innovations. Incorporating artificial intelligence and machine learning into energy conversion, storage, and distribution fields presents exciting prospects for optimizing energy conversion processes and shaping national and global energy markets. This integration rapidly grows and demonstrates promising advancements and successful practical implementations. This paper comprehensively examines the current state of applying artificial intelligence and machine learning algorithms in energy conversion and management evaluation and optimization tasks. It highlights the latest developments and the most promising algorithms and assesses their merits and drawbacks, encompassing specific applications and relevant scenarios. Furthermore, the authors propose recommendations to emphasize the prioritization of acquiring real-world experimental and simulated data and adopting standardized, explicit reporting in research publications. This review paper includes details on data size, accuracy, error rates achieved, and comparisons of algorithm performance against established benchmarks.</t>
  </si>
  <si>
    <t>The paper describes an ontological approach to the development of an adaptive artificial intelligence educational course. It discusses structural, methodological, and content modifications, and presents visual models of the course.</t>
  </si>
  <si>
    <t>Artificial intelligence capabilities (AIC) can influence supply chain management (SCM) in multiple ways. This study explores how generative artificial intelligence capabilities (GAIC) could affect digital supply chain performance (DSCP) through ambidexterity innovation (AMI), which includes both elements, exploratory and exploitative innovations in the manufacturing firms (MFs) in Jordan as a developing and emerging economy. This study adopted a quantitative methodology for the data collection process applying a cross-sectional approach through testing deductive-hypotheses techniques. 263 valid surveys were used for analysis using hybrid analysis measurements (i.e., PLS-SEM, and CB-SEM). Further, it was applied data reliability, convergent validity, and discriminant validity tests. Additionally, examined the mediating effect of exploratory innovation (EXPI), and exploitative innovation (EXTI) on DSCP. The study findings assured that the proposed direct and indirect causal associations illustrated in the study model were accepted due to that all associations between the dimensions s were statistically significant. The findings of the GAIC supported a positive relationship between GAIC and the DSCP, GAIC on EXPI and EXTI, and EXPI and EXTI on DSCP respectively. Furthermore, the mediating effect of EXPI and EXTI is statistically significant, which was confirmed. This study developed a conceptual model to merge GAIC, AMI, and DSCP. This study provides new outcomes that bridge the existing research gap in the literature by testing the mediation model with a focus on the MF benefits of GAIC to improve levels of EXPI, EXTI, and DSCP in Jordan as a developing and emerging economy. Furthermore, this study is considered unique, as it was the first study in Jordan, and through applying hybrid analysis measurements using both PLS-SEM and CB-SEM methods.</t>
  </si>
  <si>
    <t>The accumulation of large datasets and increasing data availability have led to the emergence of data-driven paleontological studies, which reveal an unprecedented picture of evolutionary history. However, the fastgrowing quantity and complication of data modalities make data processing laborious and inconsistent, while also lacking clear benchmarks to evaluate data collection and generation, and the performances of different methods on similar tasks. Recently, artificial intelligence (AI) has become widely practiced across scientific disciplines, but not so much to date in paleontology where traditionally manual workflows have been more usual. In this study, we review &gt;70 paleontological AI studies since the 1980s, covering major tasks including micro- and macrofossil classification, image segmentation, and prediction. These studies feature a wide range of techniques such as Knowledge-Based Systems (KBS), neural networks, transfer learning, and many other machine learning methods to automate a variety of paleontological research workflows. Here, we discuss their methods, datasets, and performance and compare them with more conventional AI studies. We attribute the recent increase in paleontological AI studies most to the lowering of the entry bar in training and deployment of AI models rather than innovations in fossil data compilation and methods. We also present recently developed AI implementations such as diffusion model content generation and Large Language Models (LLMs) that may interface with paleontological research in the future. Even though AI has not yet been a significant part of the paleontologist's toolkit, successful implementation of AI is growing and shows promise for paradigm-transformative effects on paleontological research in the years to come.</t>
  </si>
  <si>
    <t>Artificial intelligence (AI) is regarded as the next digital frontier in government, with many potential applications for economic development as well as sustainable urbanization. Governments have started experimenting with AI, but empirical research on how to leverage and implement AI remains limited. This study analyzed two cases of AI implementation in a large city and identified various AI capabilities useful for government. More importantly, purposeful orchestration of AI-related resources such as data, knowledge, algorithms, and information systems is necessary for developing strong AI capabilities. The findings indicate two different types of orchestration: policydriven orchestration focuses on the integration of resources, while innovation-driven orchestration focuses on triangulation. This study contributes to the growing body of knowledge on AI in government by revealing and conceptualizing different paths and approaches to AI implementation. They also serve to inform practitioners' planning of AI implementation.</t>
  </si>
  <si>
    <t>We hypothesize that artificial intelligence (AI) applied to relevant clinical testing in glaucoma has the potential to enhance the ability to detect glaucoma. This premise was discussed at the recent Collaborative Community on Ophthalmic Imaging meeting, The Future of Artificial Intelligence -Enabled Ophthalmic Image Interpretation: Accelerating Innovation and Implementation Pathways, held virtually September 3-4, 2020.The Collaborative Community on Ophthalmic Imaging (CCOI) is an independent self-governing consortium of stakeholders with broad international representation from academic institutions, government agencies, and the private sector whose mission is to act as a forum for the purpose of helping speed innovation in healthcare technology. It was 1 of the first 2 such organizations officially designated by the Food and Drug Administration in September 2019 in response to their announcement of the collaborative community program as a strategic priority for 2018-2020. Further information on the CCOI can be found online at their website (https://www.cc-oi.org/about).Artificial intelligence for glaucoma diagnosis would have high utility globally, because access to care is limited in many parts of the world and half of all people with glaucoma are unaware of their illness. The application of AI technology to glaucoma diagnosis has the potential to broadly increase access to care worldwide, in essence flattening the Earth by providing expert-level evaluation to individuals even in the most remote regions of the planet. (C) 2022 by the American Academy of Ophthalmology</t>
  </si>
  <si>
    <t>Generative artificial intelligence (GenAI) is rapidly becoming a viable tool to enhance productivity and act as a catalyst for innovation across various sectors. Its ability to perform tasks that have traditionally required human judgment and creativity is transforming knowledge and creative work. Yet it also raises concerns and implications that could reshape the very landscape of knowledge and creative work. In this editorial, we undertake an in-depth examination of both the opportunities and challenges presented by GenAI for future IS research.</t>
  </si>
  <si>
    <t>Recent technological innovations in the field of mass spectrometry have supported the use of metabolomics analysis for precision medicine. This growth has been allowed also by the application of algorithms to data analysis, including multivariate and machine learning methods, which are fundamental to managing large number of variables and samples. In the present review, we reported and discussed the application of artificial intelligence (AI) strategies for metabolomics data analysis. Particularly, we focused on widely used non-linear machine learning classifiers, such as ANN, random forest, and support vector machine (SVM) algorithms. A discussion of recent studies and research focused on disease classification, biomarker identification and early diagnosis is presented. Challenges in the implementation of metabolomics-AI systems, limitations thereof and recent tools were also discussed.</t>
  </si>
  <si>
    <t>Employee performance, which is accepted as one of the most critical reasons for organizational success, changes day by day depending on different factors, although its scope and level of influence are different. In today's business world, the most important factor affecting employee performance is adaptation to changing technology. The purpose of this research is to examine the relationship between employees' artificial intelligence attitude and individual work performance. The research was designed as a relational survey model, one of the quantitative research methods. The data were collected by questionnaire technique. SPSS was used in the data analysis process. Findings were obtained through the data obtained from a total of 573 participants. According to the results of the research, the positive artificial intelligence attitude of the employees has a positive effect on task performance and contextual performance, and a negative effect on counterproductive work behaviour. On the other hand, negative artificial intelligence attitudes of employees negatively affect task performance and contextual performance, while positively supporting counterproductive work behaviour.</t>
  </si>
  <si>
    <t>Artificial intelligence (AI) continues to transform data analysis in many domains. Progress in each domain is driven by a growing body of annotated data, increased computational resources, and technological innovations. In medicine, the sensitivity of the data, the complexity of the tasks, the potentially high stakes, and a requirement of accountability give rise to a particular set of challenges. In this review, we focus on three key methodological approaches that address some of the particular challenges in AI-driven medical decision making. 1) Explainable AI aims to produce a human-interpretable justification for each output. Such models increase confidence if the results appear plausible and match the clinicians expectations. However, the absence of a plausible explanation does not imply an inaccurate model. Especially in highly non-linear, complex models that are tuned to maximize accuracy, such interpretable representations only reflect a small portion of the justification. 2) Domain adaptation and transfer learning enable AI models to be trained and applied across multiple domains. For example, a classification task based on images acquired on different acquisition hardware. 3) Federated learning enables learning large-scale models without exposing sensitive personal health information. Unlike centralized AI learning, where the centralized learning machine has access to the entire training data, the federated learning process iteratively updates models across multiple sites by exchanging only parameter updates, not personal health data. This narrative review covers the basic concepts, highlights relevant corner-stone and state-of-the-art research in the field, and discusses perspectives.</t>
  </si>
  <si>
    <t>The paper describes the way of using of modern digital technologies (artificial intelligence, machine learning) in face-to-face selling process. The architecture and challenges of implementing this technology in life are discussed. Implementation of new digital technologies aims to increase conversion. The using of artificial intelligence and machine learning technologies is based on the concept of neural networks, based on attempts to reproduce the human nervous system. The new way of selling process design, consisting of a properly trained neural network on the one hand and sales person on the other hand, is supposed to perform an effective human-machine interaction.</t>
  </si>
  <si>
    <t>As a core driving force of the most recent round of industrial transformation, artificial intelligence has triggered significant changes in the world economic structure, profoundly changed our life and way of thinking, and achieved an overall leap in social productivity. This paper aims to examine the effect of knowledge transfer performance on the artificial intelligence industry innovation network and the path artificial intelligence enterprises can take to promote sustainable development through knowledge transfer in the above context. First, we construct a theoretical hypothesis and conceptual model of the innovation network knowledge transfer mechanism within the artificial intelligence industry. Then, we collect data from questionnaires distributed to Chinese artificial intelligence enterprises that participate in the innovation network. Moreover, we empirically analyze the impact of innovation network characteristics, organizational distance, knowledge transfer characteristics, and knowledge receiver characteristics on knowledge transfer performance and verify the hypotheses proposed in the conceptual model. The results indicate that innovation network centrality and organizational culture distance have a significant effect on knowledge transfer performance, with influencing factors including network scale, implicit knowledge transfer, receiver's willingness to receive, and receiver's capacity to absorb knowledge. For sustainable knowledge transfer performance on promoting Chinese artificial intelligence enterprises innovation, this paper finally delivers valuable insights and suggestions.</t>
  </si>
  <si>
    <t>Medical imaging data has been at the frontier of artificial intelligence innovation in medicine with many clinical applications. There have been many challenges, including patient data protection, algorithm performance, radiology workflow, user interface, and IT integration, which have been addressed and mitigated over the last decade. The Al products in imaging now fall into three main categories: triage artificial intelligence (Al), productivity Al, and augmented Al, each providing a different utility for radiologists, clinicians, and patients. Adoption of Al products into the healthcare system has been slow, but it is growing. It is typically dictated by return on investment, which can be demonstrated in each use case. It is expected to lead to wider adoption of Al products in imaging into the clinical workflow in the future.</t>
  </si>
  <si>
    <t>The POI positioning algorithm and artificial intelligence discussed in this article are the POI information system, that is, the software system of the platform. The introduction of the POI information platform, in addition to basic functions such as geographic information points, has also improved a large amount of information actually required by users, and has greatly improved users' awareness of business use. In many mobile applications, detailed and professional POI information has gradually become an important part of the positioning algorithm. In recent years, there have been more conferences and exhibitions on POI and artificial intelligence. In the following articles, we will focus on introducing and highlighting positioning algorithms and artificial intelligence technology. Starting from the exhibition field, we will share exhibition data resources, innovative exhibition service performance, and innovation and application of positioning technology for analysis and visualization from three perspectives, and study the symbiotic development of exhibition tourism and artificial intelligence, as well as the inevitability and possibility of application. The convention and exhibition tourism industry is now switching between tradition and the future, and it is an important moment to revitalize the economy. Artificial intelligence technology, which is used to simulate and expand the theoretical methods, technologies, and application systems of human intelligence, is a rapidly emerging technology and currently involves many fields. In the future, exhibition tourism will combine artificial intelligence technology, and it will inevitably develop toward the direction of intelligence and digitalization.</t>
  </si>
  <si>
    <t>Artificial intelligence (AI) has revolutionized healthcare by enhancing the quality of patient care. Despite its advantages, doctors are still reluctant to use AI in healthcare. Thus, the authors' main objective is to obtain an in-depth understanding of the barriers to doctors' adoption of AI in healthcare. The authors conducted semi-structured interviews with 11 doctors. Thematic analysis as chosen to identify patterns using QSR NVivo (version 12). The results showed that the barriers to AI adoption are lack of financial resources, need for special training, performance risk, perceived cost, technology dependency, need for human interaction, and fear of AI replacing human work.</t>
  </si>
  <si>
    <t>Research on the impact mechanism of the adverse event set of artificial intelligence (AI) on firm resilience (FR) is still limited. This study explores the relationship between the intensity of AI adversity events (AIEI), inter-organisational trust (IOT), and firm resilience in 217 Chinese emerging AI-related firms. We find that greater AIEI negatively impacts FR. Additionally, IOT partially mediates the connection between AIEI and FR. Notably, responsible innovation (RI) significantly moderates this relationship. These findings enhance our understanding of how the application risks of emerging technologies, like AI, impact FR.</t>
  </si>
  <si>
    <t>Cryo-electron microscopy (cryo-EM) has become an unrivaled tool for determining the structure of macromolecular complexes. The biological function of macromolecular complexes is inextricably tied to the flexibility of these complexes. Single particle cryo-EM can reveal the conformational heterogeneity of a biochemically pure sample, leading to well-founded mechanistic hypotheses about the roles these complexes play in biology. However, the processing of increasingly large, complex datasets using traditional data processing strategies is exceedingly expensive in both user time and computational resources. Current innovations in data processing capitalize on artificial intelligence (AI) to improve the efficiency of data analysis and validation. Here, we review new tools that use AI to automate the data analysis steps of particle picking, 3D map reconstruction, and local resolution determination. We discuss how the application of AI moves the field forward, and what obstacles remain. We also introduce potential future applications of AI to use cryo-EM in understanding protein communities in cells.</t>
  </si>
  <si>
    <t>The concept of Artificial Intelligence (AI) as a business-disruptive technology has developed in academic and professional literature in a chaotic and unstructured manner. This study aims to provide clarity over the phenomenon of business activation of AI by means of a comprehensive and systematic literature review, aimed at suggesting a clear description of what Artificial Intelligence is today. The study analyses a corpus of 3780 contributions through an original combination of two established machine learning algorithms (LDA and hierarchical clustering). The review produced a structured classification of the various streams of current research and a list of promising emerging trends. Results have shed light on six topics attributable to three different themes, namely Implications, Applications and Methods (IAM model). Our analysis could provide researchers and practitioners with a meaningful overview of the body of knowledge and research agenda, to exploit AI as an effective enabler to drive business value.</t>
  </si>
  <si>
    <t>Purpose of review Diabetic retinopathy is the most common specific complication of diabetes mellitus. Traditional care for patients with diabetes and diabetic retinopathy is fragmented, uncoordinated and delivered in a piecemeal nature, often in the most expensive and high-resource tertiary settings. Transformative new models incorporating digital technology are needed to address these gaps in clinical care. Recent findings Artificial intelligence and telehealth may improve access, financial sustainability and coverage of diabetic retinopathy screening programs. They enable risk stratifying patients based on individual risk of vision-threatening diabetic retinopathy including diabetic macular edema (DME), and predicting which patients with DME best respond to antivascular endothelial growth factor therapy. Progress in artificial intelligence and tele-ophthalmology for diabetic retinopathy screening, including artificial intelligence applications in 'real-world settings' and cost-effectiveness studies are summarized. Furthermore, the initial research on the use of artificial intelligence models for diabetic retinopathy risk stratification and management of DME are outlined along with potential future directions. Finally, the need for artificial intelligence adoption within ophthalmology in response to coronavirus disease 2019 is discussed. Digital health solutions such as artificial intelligence and telehealth can facilitate the integration of community, primary and specialist eye care services, optimize the flow of patients within healthcare networks, and improve the efficiency of diabetic retinopathy management.</t>
  </si>
  <si>
    <t>Current trends indicate that the pace of artificial intelligence and machine learning technology innovations will continue to increase in the foreseeable future. The objective of this study was to conduct a systematic review of the relevant literature as well as a qualitative meta-analysis of recent studies on the impact of artificial intelligence and big data on industrial-organizational psychology. Following the guidelines for preferred reporting items for systematic reviews (PRISMA) and meta-analyses, the researcher conducted a literature search within various main electronic databases. The results of the meta-analysis showed a positive association between artificial intelligence and different aspects of industrial-organizational psychology. In addition, results showed that artificial intelligence -enabled automation and robotics are going to play a great role in the future. Furthermore, this study provides several directions for future studies and discussion on both academic and professional implications.</t>
  </si>
  <si>
    <t>Export technical complexity is an effective indicator to measure the upgrading of a country's trade structure and high-quality development of trade. This study examines the impact of artificial intelligence on the export technical complexity upgrading of Chinese manufacturing enterprises at the enterprise and industry levels. It analyses matched data from the China Customs and Chinese Industrial Enterprises databases from 2000 to 2015. The results show that artificial intelligence promotes the upgrading of export technical complexity in Chinese manufacturing enterprises. The impact of artificial intelligence on upgrading export technical complexity is dynamic, showing an inverted U-shape. Heterogeneity test results indicate that artificial intelligence has a greater effect on export technical complexity upgrading if it features high-tech complexity, or the enterprises are local or in the eastern region of China. The mechanism results indicate that artificial intelligence significantly promotes labor productivity and innovation to upgrade China's manufacturing enterprises' export technical complexity. Finally, industry-level analysis shows that the application intensity of artificial intelligence substantially affects the average export technical complexity upgrades of Chinese manufacturing enterprises through spillover effects and resource reallocation effects. These findings promote upgrading export technical complexity at the enterprise and industry levels.</t>
  </si>
  <si>
    <t>Artificial intelligence (AI) has emerged as a promising tool for enhancing the efficiency and precision of the literature review process, a cornerstone of academic research. This study aims to explore the potentialities and limitations of AI in augmenting academic research methodologies with a critical eye towards both the facilitation and the fidelity of academic rigour. This investigation not only catalogues existing AI tools tailored for literature reviews, but also critically evaluates their application, setting a precedent for a nuanced discourse on the symbiosis between AI and traditional research methodologies. This exploration is poised to contribute to the evolving dialogue on AI's role in research, situating itself at the nexus of methodological innovation and scholarly integrity.</t>
  </si>
  <si>
    <t>Machine learning is a field of artificial intelligence that is impacting lately in all areas of knowledge. The areas of social sciences, especially education, are no stranger to it, so, a systematic review of the literature on the techniques and applications of machine learning and artificial intelligence in Education is performed. The lack of knowledge and skills of educators in machine learning and artificial intelligence limits the optimal implementation of these technologies in education. The objective of this research is to identify opportunities for improving teaching-learning processes and educational management at all levels of the educational context through the application of machine learning and artificial intelligence. The databases used for the bibliographic search were Web of Science and Scopus and the methodology applied is based on the PRISMA statement for obtaining and analyzing 55 articles published in high impact journals between the years 2021-2023. The results showed that the studies addressed a total of 33 machine learning and artificial intelligence techniques and multiple applications that were implemented in educational contexts at primary, secondary and higher education levels in 38 countries. The conclusions showed the strong impact of the use of machine learning and artificial intelligence. This impact is reflected in the use of different intelligent techniques in educational contexts and the increase of research in secondary schools on artificial intelligence.</t>
  </si>
  <si>
    <t>IntroductionAn intense debate has been on-going about how artificial intelligence (AI) technology investments have an impact on employment. The debate has often focused on the potential of AI for human task automation, omitting the strategic incentive for firms to cooperate with their workers as to exploit AI technologies for the most relevant benefit of new product and service innovation.MethodWe calibrate an empirical probit regression model of how changes in employment relate to AI diffusion, based on formalizing a game-theoretical model of a firm exploiting the twin role of AI innovation and AI automation for both absolute and competitive advantage.ResultsThe theoretical game-theory prediction is that employment following AI technology adoption is not negative, and ultimately depends on how AI leads to new success in innovation, competition which defines the competitive reward of innovation and profit sharing between workers and firms. Our estimation, is based on a global survey of 3,000 large companies across 10 countries, demonstrates that a firm employment growth depends on two strategic postures, that is, the firm relative maturity of AI adoption as well as its relative bias toward AI-based product innovation.DiscussionThe contribution of this research is to highlight the twin role of firm and workers in shaping how technology will affect employment. AI in particular marries the potential of task automation with even more potential for expansion.</t>
  </si>
  <si>
    <t>Businesses have classically put emphasis on human bonds related to their BM's [ www. conansence. org]. By the fast development of more sensoring, persuasive and virtual BMs increasingly run autonomously by machines, businesses should expect to be able to, build competence and thereby be capable in the future to innovated BM's and operate BM's in new types Business Model Ecosystems (BMES) (Lindgren and Rasmussen in J Multi BMI 4: 1, 2016) in the future-where physical, digital and virtual BMES become integrated. This will investable open up to new multi business model potential but also require that businesses operate and innovate their multitudes of BM's differently. BMES and BM's (Lindgren in J Multi Bus Model Innov Technol 4: 1, 2016; Lindgren and Rasmussen in J Multi Bus Model Innov Technol 1: 135, 2013) have for a longtime been based and built up with mainly human bond communication, but new technologies very much based on machine to human communication and machine to machine communication evolves and change the game of BMI with exponential speed. How will this change the game of Business Model Innovation (BMI) between humans, humans and machines and machines to machines. How will this evolvement influence businesses ability to download, see, sense, relate and receive and relate BM's with their AS IS and TO BE BM's. The paper addresses the exponential development of artificial intelligence technologies, persuasive technologies, virtual technologies and thereby increase the potential to create, capture, deliver, receive and consume physical, digital, persuasive virtual BMs in Business model innovation and introduce a conceptual model to future business model innovation and operation.</t>
  </si>
  <si>
    <t>Purpose of ReviewWe summarize and review recent artificial intelligence (AI) and deep learning (DL) innovations within the field of lung point-of-care ultrasound (LUS).Recent FindingsMany recent DL models in LUS have been developed to aid in diagnosis of COVID-19 pneumonia, pulmonary edema, pneumothorax, and pediatric pneumonia. Publicly available data sets of patients with these pathologies have been curated, annotated, and developed to train DL models to not only detect these pathologies but also quantify severity, guide users, and act as a prognostic tool to risk stratify.SummaryThe increased use of AI in LUS has the potential to enhance medical education and to expand the field of LUS into limited resource areas such as prehospital care, disaster response, and global health. Despite the diagnostic potential of DL-enhanced LUS applications, we believe the ability of human providers to synthesize information at bedside cannot be replaced by AI.</t>
  </si>
  <si>
    <t>Research about innovation management explores how the future is created-who is creating it (organizations, collaborations, etc.), for what aims (customer satisfaction, market performance, etc.), and with what broader effects (social, environmental, etc.). With this extended essay, we explore the potential futures of innovation management research in three ways. First, we briefly review the history of past research agendas and priorities published in the Journal of Product Innovation Management (JPIM), highlighting three broad topic areas (technological, social/environmental, and organizational) that have emerged over time and their potential disruptive implications for innovation management research. Second, we describe the outcome of a gathering of leading scholars in innovation management tasked with the challenge of identifying critical research paths for our field. This collaboration resulted in five deep dive essays into areas ripe for innovation management research in the years ahead: liquid innovation, artificial intelligence in innovation, business model innovation, public value innovation, and responsible innovation. Third, we reflect on this expansive effort and offer a discussion of implications (tensions, challenges, and opportunities) for future innovation management scholarship.</t>
  </si>
  <si>
    <t>In the age of technology advancement and development, the recent and latest in-technology is artificial intelligence known as (AI). AI is an advanced level of technology, developed with the intention of economic growth, high productivity and to help humans get over their repetitive task. AI is based on Big Data, and a set of algorithms sense, study, analyse and perform the task, as a human would normally do. Artificial intelligence is a buzzword and everywhere there is the talk of AI; however like every new technology, AI also comes with its pros and cons. The challenge is of its usage, implementation and its impact on human resources to survive and sustain in the competitive world. Artificial intelligence is an intrinsic part of the Industrial Revolution 4.0. Every revolution comes with the demand of major change in the existing system and environment. Until it settles, all the aspects of new technology with the required setup and outcome with reference to the willingness of an employee to learn and adopt it remain intriguing. How are human resources ready to adopt this disruptive technology and its usage? How is the readiness of employers to implement AI technology? The interplay of both these questions is crucial considering the overall management of human resources and organization. On one side, AI requires specialized technical knowledge to develop and operate it, which is a clear indicator of increasing the technical employment. However, this very requirement possess a huge challenge for skill upgradation, employability of middle management, older employees and all human resources of the organization. This paper focuses on the infusion of artificial intelligence-based systems in an organization and the emerging challenges and opportunities in human resources management considering both technical and nontechnical resources of the organizations.</t>
  </si>
  <si>
    <t>Artificial intelligence (AI) has advanced from a theoretical concept to a practical application thanks to the quick development of computer science and information technology. AI, a fundamental component of contemporary civilization, has a growing impact on all facets of daily life, including sports training. Artificial intelligence (AI) can be viewed as a supporting technology that specifically supports athletes' physical education training through methods like data analysis and simulation of training scenarios. Even though research on AI is still in its early stages, it is important to investigate how it may be used in sports training because this cutting -edge technology could in some ways make it easier for individuals to train physically. This study begins by reviewing the prior work on AI applications. In, this study investigates three specific situations of AI application in sports training and describes the key concepts based on the core idea and related research findings of AI. This study focuses on the close connection between artificial intelligence (AI) and physical education instruction and emphasises the benefits of AI, such as its use, ease, and innovation. This study creates the appropriate information data interface mode based on the integration of the sports tourist sector and the culture industry.</t>
  </si>
  <si>
    <t>The digitisation of education systems has been a growing trend in recent years. Artificial intelligence (AI) enables the development of new educational software that can even create adaptive- personalised learning plans for students. Such new software can be invaluable for improving the efficiency of the educational process, improving communication between teachers and students, and facilitating a better understanding of educational material. It is therefore important to make use of the tools already available in the educational process. Alongside teachers, students are the ones who are an integral part of the educational process and it is they who become active users of this software. The aim of our research is to assess students' interest in educational software. The study involved a quantitative survey involving a total of 500 students from different educational institutions covering primary, secondary and higher education, as well as Generation Z and Alpha. The survey gave students an insight into the concept of artificial intelligence. In addition to the openness to educational software, our study investigated the relationship between the students' attitudes towards artificial intelligence and their previous use of educational software. Our results show that students are keen to use educational software, and the majority are open to using artificial intelligence-based educational software. Our conclusions point to the need for educators to implement these software in their pedagogical practice whenever possible when shaping future teaching methods. Therefore, based on international literature, this study presents 15 educational software solutions that, through their intelligent features, accelerate and simplify the teaching process while supporting differentiated and more personalized education. The aim of this study is therefore to familiarise the reader with the potential of educational software and to encourage educational institutions and teachers to use this type of software on a daily basis.</t>
  </si>
  <si>
    <t>In the era of intelligent interconnection, artificial intelligence has brought tremendous technological changes to people's production and life. Including smart home, smart city, intelligent design, and artificial intelligence has been applied to all areas of our life, its application in the field of product design and creation is more and more extensive. Through the analysis of the concept of artificial intelligence, combined with the development of artificial intelligence and product design tools driven by new technological revolution such as Internet of Things, big data and artificial intelligence, this paper determines the value of artificial intelligence in product design and development, and explores the application strategy and future development prospect of artificial intelligence in product design process. Through the creative integration of artificial intelligence and product design, it can not only bring innovative means and paradigms for product design, but also bring more choices and possibilities for designers and users. However, AI cannot completely replace human product design and creation. Artificial intelligence will be the focus of product design development in the new era, and some empirical applications of artificial intelligence in product design are given. Analyzing the application of AI in product design in the era of intelligent interconnection can help us better understand the real demand and development direction of artificial intelligence.</t>
  </si>
  <si>
    <t>Personas have successfully supported the development of classical user interfaces for more than two decades by mapping users' mental models to specific contexts. The rapid proliferation of Artificial Intelligence (AI) applications makes it necessary to create new approaches for future human-AI interfaces. Human-AI interfaces differ from classical human-computer interfaces in many ways, such as gaining some degree of human-like cognitive, self-executing, and self-adaptive capabilities and autonomy, and generating unexpected outputs that require non-deterministic interactions. Moreover, the most successful AI approaches are so-called black box'' systems, where the technology and the machine learning process are opaque to the user and the AI output is far not intuitive. Thiswork shows howthe personas method can be adapted to support the development of human-centered AI applications, and we demonstrate this on the example of a medical context. This work is - to our knowledge - the first to provide personas for AI using an openly available Personas for AI toolbox. The toolbox contains guidelines and material supporting persona development for AI as well as templates and pictures for persona visualisation. It is ready to use and freely available to the international research and development community. Additionally, an example from medical AI is provided as a best practice use case. This work is intended to help foster the development of novel human-AI interfaces that will be urgently needed in the near future.</t>
  </si>
  <si>
    <t>Recent developments in artificial intelligence (AI) suggest that this emerging technology will have a deterministic and potentially transformative influence on military power, strategic competition, and world politics more broadly. After the initial surge of broad speculation in the literature related to AI this article provides some much needed specificity to the debate. It argues that left unchecked the uncertainties and vulnerabilities created by the rapid proliferation and diffusion of AI could become a major potential source of instability and great power strategic rivalry. The article identifies several AI-related innovations and technological developments that will likely have genuine consequences for military applications from a tactical battlefield perspective to the strategic level.</t>
  </si>
  <si>
    <t>The importance of biomaterials lies in their fundamental roles in medical applications such as tissue engineering, drug delivery, implantable devices, and radiological phantoms, with their interactions with biological systems being critically important. In recent years, advancements in deep learning (DL), artificial intelligence (AI), machine learning (ML), supervised learning (SL), unsupervised learning (UL), and reinforcement learning (RL) have significantly transformed the field of biomaterials. These technologies have introduced new possibilities for the design, optimization, and predictive modeling of biomaterials. This review explores the applications of DL and AI in biomaterial development, emphasizing their roles in optimizing material properties, advancing innovative design processes, and accurately predicting material behaviors. We examine the integration of DL in enhancing the performance and functional attributes of biomaterials, explore AI-driven methodologies for the creation of novel biomaterials, and assess the capabilities of ML in predicting biomaterial responses to various environmental stimuli. Our aim is to elucidate the pivotal contributions of DL, AI, and ML to biomaterials science and their potential to drive the innovation and development of superior biomaterials. It is suggested that future research should further deepen these technologies' contributions to biomaterials science and explore new application areas.</t>
  </si>
  <si>
    <t>The journey to leverage artificial intelligence (AI) to create changes in the speed and effectiveness of new product development has begun, but much of the territory has yet to be explored. In this article, we share some of our experiences, lessons learned, and thoughts on the future of AI utilization in new product formulation in the food and beverage industries. McCormick &amp; Company and IBM Research have embarked on a collaboration to pioneer the application of AI to flavor and food development. We are combining McCormick's extensive product formulation data and know-how with IBM Research's AI expertise to reimagine food and flavor innovation for the digital age. Using IBM Research AI for Product Composition, McCormick is transforming workflow processes for product developers, enabling them to create more innovative flavor products faster and to significantly improve their success rate. The first AI-enabled retail products resulting from our multiyear research collaboration were launched in brick-and-mortar stores and online markets in 2019.</t>
  </si>
  <si>
    <t>The applications of Artificial Intelligence (AI) and Machine Learning (ML) techniques in different medical fields is rapidly growing. AI holds great promise in terms of beneficial, accurate and effective preventive and curative interventions. At the same time, there is also concerns regarding potential risks, harm and trust issues arising from the opacity of some AI algorithms because of their un-explainability. Overall, how can the decisions from these AI-based systems be trusted if the decision-making logic cannot be properly explained? Explainable Artificial Intelligence (XAI) tries to shed light to these questions. We study the recent development on this topic within the medical domain. The objective of this study is to provide a systematic review of the methods and techniques of explainable AI within the medical domain as observed within the literature while identifying future research opportunities.</t>
  </si>
  <si>
    <t>The role of scientific research in modern society is essential for driving innovation, informing policy decisions, and shaping public opinion. However, communicating scientific findings to the general public can be challenging due to the technical and complex nature of scientific research. Lay abstracts are written summaries of scientific research that are designed to be easily understandable and provide a concise and clear overview of key findings and implications. Artificial intelligence language models have the potential to generate lay abstracts that are consistent and accurate while reducing the potential for misinterpretation or bias. This study presents examples of artificial intelligence-generated lay abstracts of recently published articles, which were produced using different currently available artificial intelligence tools. The generated abstracts were of high linguistic quality and accurately represented the findings of the original articles. Adopting lay summaries can increase the visibility, impact, and transparency of scientific research, and enhance scientists' reputation among peers, while currently, available artificial intelligence models offer solutions to produce lay abstracts. However, the coherence and accuracy of artificial intelligence language models must be validated before they can be used for this purpose without restrictions.</t>
  </si>
  <si>
    <t>The times are developing and society is progressing. In recent years, the level of random science and technology has been continuously improved, and the application of artificial intelligence technology has become more and more common in people's lives. The further combination of artificial intelligence and art design has also largely optimized the methods and expressions of art design. This article takes the decentralization of art design in the era of artificial intelligence as the main research object, and conducts an in-depth discussion and analysis of the performance and causes of art design, aiming to study the influence of artificial intelligence technology on the development of human art design in the future. This article first takes the causes of the decentralization phenomenon produced by art design as the research object, and conducts a specific analysis of the development of art design, including the extension of art design related to artificial intelligence technology, and the aesthetics of neural network technology to the public. Then, we also analyzed the specific impact of neural network intelligent technology on customer groups and customer thinking, as well as its specific embodiment in the content of art design. In the end, we came to the conclusion that although the communication method of artificial intelligence is conducive to the personalized development of art design in many aspects, it is influenced by the mass media and the specific mode of communication in the process of use, resulting in artificial intelligence technology in art. There is great innovation ability in design. Therefore, for professional art designers, they should not only complete their own commercial art design tasks, but also make contributions and efforts for the prosperity of art on this basis.</t>
  </si>
  <si>
    <t>In recent years, artificial intelligence (AI) has been the subject of legal developments in Europe and France, which have highlighted important ethical and sovereignty issues. The European Union is planning to legislate on AI, designating the health sector as one of the key areas. Through its new law on bioethics of 2 August 2021, France, a pioneer in the reflections on ethical and societal AI, has just anchored the notion of human guarantee of AI in health in its legal system. (C) 2021 Published by Elsevier Masson SAS</t>
  </si>
  <si>
    <t>Artificial Intelligence (AI) is an ensemble of technologies that have diverse capabilities. As a matter of fact, it appears that most of them are quite diverse and useful, also when applied in the field of manufacturing processes. However, the interactions between the agents involved in relevant manufacturing applications often is not straightforward, as the environment can be quite harsh and dynamic. Herein, a mapping is sketched between AI territories and manufacturing process-related operations. To this end, different aspects of the processes are considered, such as monitoring, modelling, optimization, design and preparation, as well as control, twinning and operation. For each one of these cases, AI technologies and workflows are matched, leading to a roadmap for future research. In this path, there are various specific challenges, many of which are mentioned here, as well. Specific examples from both conventional and non-conventional processes are considered, as well as focused illustrations of the possibilities that AI technologies can offer. In addition, the different manufacturing attributes, as guided by different strategies, are discussed in the context of the aforementioned concept. These include, among others, sustainability, human centricity and quality management. Finally, the role of services is discussed under the current context.</t>
  </si>
  <si>
    <t>The purpose of the article is to identify and summarize the strategic factors of artificial intelligence having a particular impact on the development of the Polish banking sector. The SWOT analysis preceded by the conversations in panel discussions with specialists in the banking sector and study of fundamental static phenomena was used as the research method. The results of the conducted research indicate that institutions in the banking sector using AI tools represent an aggressive strategy. These institutions are development-oriented. 2020 brings a new conversational banking trend based on artificial intelligence. The publication is also enriched with an illustrated division of the possibilities of using AI in the Polish banking sector.</t>
  </si>
  <si>
    <t>Artificial intelligence (AI) is a broad concept that includes the study of the ability of computers to perform tasks that would normally require the intervention of human intelligence. By exploiting large volumes of healthcare data, artificial intelligence algorithms can identify patterns and predict outcomes, which can help healthcare organizations and their professionals make better decisions and achieve better results. Machine learning, deep learning, neural networks or natural language processing are among the most important methods, allowing systems to learn and improve from data without the need for explicit programming. AI has been introduced in biomedicine, accelerating processes, improving safety and efficiency, and improving patient care. By using AI algorithms and Machine Learning, hospital pharmacists can analyze a large volume of patient data, including medical records, laboratory results, and medication profiles, aiding them in identifying potential drug-drug interactions, assessing the safety and efficacy of medicines, and making informed recommendations. AI integration will improve the quality of pharmaceutical care, optimize processes, promote research, deploy open innovation, and facilitate education. Hospital pharmacists who master AI will play a crucial role in this transformation. (c) 2024 Sociedad Espanola de Farmacia Hospitalaria (S.E.F.H). Published by Elsevier Espa &amp; ntilde;a, S.L.U. This is an open access article under the CC BY-NC-ND license (http://creativecommons.org/licenses/by-nc-nd/4.0/).</t>
  </si>
  <si>
    <t>Artificial intelligence (AI) is developing at an impressive speed in the field of health. AI paves the way for new practices in diagnostic assistance, preventive medicine, individualized patient follow-up, support in choosing a therapy, assistance in interpreting the results of additional examinations, etc. Far from being a magic bullet, delegating tasks to AI raises many ethical questions relating in particular to the supervision of algorithms, equal access to innovation and the use of patient data. It is still difficult to predict whether AI will remain a safety net for the doctor or if it will supplant him. France and Europe have laid down the principle of human guarantee in the interpretation of diagnostic and therapeutic results, implying that the machine cannot act alone and enshrining the responsibility of the health professional. This article aims to understand how complex AI is to regulate legally at the risk of neglecting its secrecy, whether at the individual or collective level. (c) 2024 Elsevier Masson SAS. All rights reserved.</t>
  </si>
  <si>
    <t>Artificial Intelligence (AI) receives prominent attention within the innovation context. It is the most promising technological invention in information technology. Nevertheless, Innovation and Technology Management (ITM) so far could not structure the AI field, which offers a disruptive innovative potential. Thus, this paper reviews and analyzes the ITM literature and explains the underlying structure of AI. The findings present two main streams of AI literature and, furthermore, explain how to categorize AI use cases. With our results, we assist ITM in explaining and adopting AI to business, which is a huge challenge for companies.</t>
  </si>
  <si>
    <t>As part of the 125th issue of Teachers College Record, this commentary provides an overview of technological innovation with a focus on the emergence of machine learning and artificial intelligence (AI). The presence and use of AI is a pressing contemporary topic in education, raising questions about the information and perspective(s) AI might privilege, as well as the evolving ethical concerns related to the blurred and increasingly indistinguishable boundaries of human and nonhuman entities and practices.</t>
  </si>
  <si>
    <t>Many are the promises of artificial intelligence (AI) and algorithms. Governments around the world are increasingly investing in AI and multiple voices have touted this seemingly unmatched revolution. Better performance, cost reduction, efficient management, crime prediction, and prevention are but a few of the pledges of the AI era. While such promises are recognized, research shows that AI benefits could be overstated. Issues of equity, ethics, justice, and fairness have raised concerns and have been seen as potentially threatening democratic principles. As countries get ready to tap into the AI power, researchers are asking whether preparedness is followed by responsibility checks. In this article, we use the Oxford Insights AI Readiness Index to explore why innovation and readiness in artificial intelligence are not always accompanied by accountability, even for some of the most advanced democracies around the world. Using the Fuzzy-Set Qualitative Comparative Analysis (fsQCA) approach, we show that advancement in AI is not enough: privacy, transparency, inclusion, and accountability principles are key to ensuring governments tackle the AI challenge responsibly.</t>
  </si>
  <si>
    <t>This research presents an approach to the use of metaverse in an educational context as a learning tool and how artificial intelligence (AI) offers new possibilities to create an optimal educational experience. For this, an evaluation instrument was designed to demonstrate collaboration and teaching, taking the Universal Design for Learning guidelines as a reference. It was found that the metaverse and activities with AI contribute to maintaining motivation and maximize the interest of students, likewise, it encourages collaborative activities since an ideal context is created for the development of learning.</t>
  </si>
  <si>
    <t>Knowledgde-Growing System (KGS) has been there for a while since invented in 2009. Since some real-life problems have been approached by applying KGS and prospective results show the benefits of using it especially for cases in decision making and estimating or predicting the probability of occurrence of a phenomenon being observed by the system. It is also good to be applied to obtain second opinion or alternative decision for decision maker regarding a phenomenon being observed. The excellence of KGS is its mechanism which mimics how human thinks, in this case is how brain grows the knowledge based on the information it receives from the sensory organs. Thinking is a cognitive process which is not easy to be emulated to a system. In this paper we share our endeavor in building new perspective in Artificial Intelligence called Cognitive Artificial Intelligence (CAI) where KGS is the primary example of our achievement.</t>
  </si>
  <si>
    <t>Information technologies have made possible the rising of new forms of communities, cities and societies. These changes are analyzed from the perspective of innovation studies, as technological but also social innovations. Starting from the contributions of Ortega y Gasset to the philosophy of technology, and applying these ideas to the information and communications technologies (ICT) system, this article introduces the notions of technosocieties and cybercities. Our aim is to deeply examine the Telepolis project; a digital and global city supported by ICT and artificial intelligence (AI). We pay attention to the different challenges that AI will have to face in upcoming years in technosocieties and cybercities. In our opinion, the future of AI is tightly related with the technological support of this kind of new city and their cybercitizens. Finally, we claim that there won't be a shared public space in the infosphere till public organizations acknowledge the importance of promoting and maintaining this new and already needed digital agora.</t>
  </si>
  <si>
    <t>The effects of the rapid development of artificial intelligence (AI), a general-purpose technology, on firm performance is an emerging and crucial issue. This study examines the impact of AI technology on firms' productivity and employee profiles. We use the keyword-matching method to parse the text of Taiwan patent grants, and obtain matched firm-level data on AI innovations in Taiwan's electronics industry for the 2002-2018 period. Empirical estimations indicate that AI technology is positively associated with productivity and employment. Meanwhile, non-AI patents also generate pro-productivity and pro-employment effects with a magnitude similar to that of AI technology. Inventing AI technologies crucially alters firms' workforce compositions, which reduce the share of labor force with educational qualifications of college level and below. Robustness checks reaffirm these findings.</t>
  </si>
  <si>
    <t>The most critical driver of the digital economy comes from breakthroughs in cutting-edge technologies such as artificial intelligence. In order to promote technological innovation and layout in the field of artificial intelligence, this paper analyzes the patent text of artificial intelligence technology using the LDA topic model from the perspective of the patent technology subject based on Derwent patent data. The results reveal that AI technology is upgraded from chips, sensing, and algorithms to innovative platforms and intelligent applications. Proposed countermeasures are necessary to advance the digitalization of the global economy and to achieve economic globalization in terms of industrial integration, building ecological systems, and strengthening independent innovation.</t>
  </si>
  <si>
    <t>The standard three-tier approach for patentability (i.e., novelty, inventive step, industrial applicability) as provided in the World Trade Organization's (WTO) agreement on Trade Related Aspects of Intellectual Property (TRIPs) is well-documented in the national laws and legal frameworks of most of the TRIPs member countries; nonetheless exclusion of certain inventions from patent-eligible subject matter under TRIPs agreement (such as scientific theories or mathematical methods, abstract ideas, laws of nature, natural phenomenon, business methods, programs for computers, and diagnostic methods) has been implemented by different member states, differently. Evolution of ever-new technologies in biological and computer sciences has created the need for pushing the boundaries of patent-eligible subject matters through revisiting the existing laws and approaches on the subject. Currently, big data science, artificial intelligence (AI) and machine-learning (ML)-assisted innovations involving use of genetic, mathematical, and other optimization algorithms are at the forefront of the technology revolution. Use of AI/ML and the concept of deep learning (neural networks) in accelerating innovations and incentivizing further innovations in the digital healthcare ecosystem (personalized therapies), transformation of clinical trials, and other biomedical applications has substantially disrupted the conventional corporate approaches to patent-eligible subject matter. This article systematically reviews and discusses the subject matter eligibility standards set by the United States Patent and Trademark Office (USPTO) and European Patent Office (EPO), policies and the judicial decisions providing a guiding framework for analyzing eligibility, and anatomy of patent claims for AI/ML-powered innovations. The article concludes that patent laws create a balance between the two opposing and risky ends of under-and over-protection of inventions. Following the USPTO and EPO guidelines, technology owners may get protection of their technological innovations without creating patent thickets and/or restricting the free flow of technical information generated through AI/ML systems.</t>
  </si>
  <si>
    <t>The greatest technological changes in our lives are predicted to be brought about by Artificial Intelligence (AI). Together with the Internet of Things (IoT), blockchain, and several others, AI is considered to be the most disruptive technology, and has impacted numerous sectors, such as healthcare (medicine), business, agriculture, education, and urban development. The present research aims to achieve the following: identify how disruptive technologies have evolved over time and their current acceptation (1); extract the most prominent disruptive technologies, besides AI, that are in use today (2); and elaborate on the domains that were impacted by AI and how this occurred (3). Based on a sentiment analysis of the titles and abstracts, the results reveal that the majority of recent publications have a positive connotation with regard to the disruptive impact of edge technologies, and that the most prominent examples (the top five) are AI, the IoT, blockchain, 5G, and 3D printing. The disruptive effects of AI technology are still changing how people interact in the corporate, consumer, and professional sectors, while 5G and other mobile technologies will become highly disruptive and will genuinely revolutionize the landscape in all sectors in the upcoming years.</t>
  </si>
  <si>
    <t>Strengthening environmental regulation and adhering to the green as well as sustainable development of China's manufacturing industry has become an inevitable trend. Technological innovation leads to industrial transformation, and artificial intelligence becomes a new driving force for core competitiveness and value chain upgrading. Is there a link between environmental regulation, artificial intelligence, and the jump in global value chains? Does AI have a mediating effect? This paper draws the following conclusions through panel estimation: environmental regulation plays a positive role in global value chains, and artificial intelligence has improved the level of global value chains as well. Further analysis of the mediation effect of artificial intelligence finds that artificial intelligence replaces low-end labor, reduces labor costs for enterprises, and promotes the leap of the global value chain. The strengthening of environmental regulation has greatly improved the total factor productivity of enterprises, artificial intelligence has significantly improved production efficiency, and total factor productivity has shown a positive influence on the global value chain as well.</t>
  </si>
  <si>
    <t>Climate change is a major threat already causing system damage to urban and natural systems, and inducing global economic losses of over $500 billion. These issues may be partly solved by artificial intelligence because artificial intelligence integrates internet resources to make prompt suggestions based on accurate climate change predictions. Here we review recent research and applications of artificial intelligence in mitigating the adverse effects of climate change, with a focus on energy efficiency, carbon sequestration and storage, weather and renewable energy forecasting, grid management, building design, transportation, precision agriculture, industrial processes, reducing deforestation, and resilient cities. We found that enhancing energy efficiency can significantly contribute to reducing the impact of climate change. Smart manufacturing can reduce energy consumption, waste, and carbon emissions by 30-50% and, in particular, can reduce energy consumption in buildings by 30-50%. About 70% of the global natural gas industry utilizes artificial intelligence technologies to enhance the accuracy and reliability of weather forecasts. Combining smart grids with artificial intelligence can optimize the efficiency of power systems, thereby reducing electricity bills by 10-20%. Intelligent transportation systems can reduce carbon dioxide emissions by approximately 60%. Moreover, the management of natural resources and the design of resilient cities through the application of artificial intelligence can further promote sustainability.</t>
  </si>
  <si>
    <t>The European Union's Artificial Intelligence Act focuses on establishing harmonized rules across EU Member States so that AI systems are safe, transparent, and respectful of existing laws and fundamental rights. It introduces a risk-based regulatory approach, classifying AI applications by risk levels and imposing stringent compliance requirements on high-risk applications. The paper critically examines the Act's provisions, including its prohibitions on certain AI practices, requirements for high-risk AI systems, and mandates for transparency and human oversight. The paper examines the implications of the Act for international trade and technological regulation, particularly in the context of the World Trade Organization's Technical Barriers to Trade (TBT) Agreement. It addresses the Act's potential impact on developing countries, highlighting concerns that the Act's uniform standards could potentially exacerbate the digital divide and create barriers in global AI innovation and trade. The paper suggests incorporating flexibility and differential standards in the Act, enhancing technical assistance for developing countries, and advocating the EU's active participation in global standard-setting.</t>
  </si>
  <si>
    <t>Artificial intelligence (AI) is a broad concept that includes the study of the ability of computers to perform tasks that would normally require the intervention of human intelligence. By exploiting large volumes of healthcare data, artificial intelligence algorithms can identify patterns and predict outcomes, which can help healthcare organizations and their professionals make better decisions and achieve better results. Machine learning, deep learning, neural networks or natural language processing are among the most important methods, allowing systems to learn and improve from data without the need for explicit programming. AI has been introduced in biomedicine, accelerating processes, improving safety and efficiency, and improving patient care. By using AI algorithms and Machine Learning, hospital pharmacists can analyze a large volume of patient data, including medical records, laboratory results, and medication profiles, aiding them in identifying potential drug-drug interactions, assessing the safety and efficacy of medicines, and making informed recommendations. AI integration will improve the quality of pharmaceutical care, optimize processes, promote research, deploy open innovation, and facilitate education. Hospital pharmacists who master AI will play a crucial role in this transformation. (c) 2024 Sociedad Espanola de Farmacia Hospitalaria (S.E.F.H). Published by Elsevier Espana, S.L.U. This is an open access article under the CC BY-NC-ND license (http://creativecommons.org/licenses/by-nc-nd/4.0/).</t>
  </si>
  <si>
    <t>Robotic sciences have rapidly advanced and revolutionized various aspects of medicine, including the field of airway management. Robotic endotracheal intubation is an innovative method that utilizes robotic systems to aid in the accurate placement of an endotracheal tube within the trachea. This cutting-edge technique shows great promise in improving procedural precision and ensuring patient safety. In this comprehensive overview, we delve into the present status of robotic-assisted endotracheal intubation, examining its advantages, obstacles, and the potential implications it holds for the future. In addition, this review encompasses a comprehensive analysis of the existing literature and references on recent advances in robotic technology and artificial intelligence related to airway management.</t>
  </si>
  <si>
    <t>The development of artificial intelligence is accompanied by the progress of human society. Purpose of the article is to using artificial intelligence in coordination of physical education teaching in middle and higher schools to solve the problems of traditional physical education models and improve modern physical education of overall operating efficiency. In this paper, the research methods of artificial intelligence are applied to physical education teaching. In order to understand the advantages and application methods of artificial intelligence, the application prospect and development trend of artificial intelligence in modern physical education technology are further explored. And the experiment is studied by the conventional research method, taking 400 students in 11 colleges and universities as the research object, and using decision tree algorithm to analyze the overall, systematic and development perspective. A comprehensive and in-depth study of influencing factors of practical teaching of public physical education. The result shown that for the use of public ROTOWIRE data, the practical application proposed in this article can significantly increase the actual attention of physical education and teaching to 90%, while increasing the participation of 70% of students.</t>
  </si>
  <si>
    <t>The progress of artificial intelligence technology has brought great changes to human social life, and has entered the age of artificial intelligence since then. From the era of artificial intelligence and the innovation of the theory of administrative rule of law, the traditional theory of administrative rule of law presents a stiff trend, and the new characteristics of the new era of efficiency orientation, procedural and participalism will profoundly cause the reform of the theory of administrative rule of law. Based on the background of the era of artificial intelligence, this paper puts forward the new connotation of the theory of administrative rule of law, trying to open up a new field of legal research and finally accept the double test of theory and practice.</t>
  </si>
  <si>
    <t>The aim of this paper is to present an international overview of the use of artificial intelligence in the context of media archives in broadcasters, preservation institutions and press agencies, through a comprehensive analysis of sources primarily focusing on case studies presented at international conferences and seminars, together with the results of the survey on the use of artificial intelligence conducted by FIAT/IFTA. Once the most commonly used technologies have been defined and we have identified the stages of the production workflow in which they are used, we will discuss the specific applications of these technologies in television archives, audiovisual heritage preservation organisations, press agencies and innovation projects where technology vendors and media companies collaborate. Finally, we will deal with the challenges related to the implementation of AI in media archives, the need for datasets in the development of language models, and the relevance of a sensible use of technology.</t>
  </si>
  <si>
    <t>Governments are designing policies for artificial intelligence to facilitate the digital transformation and respond to the diverse ethical and regulatory challenges that emerge with the penetration of this technology in society. This article aims to analyze the policy design dynamics focusing on national strategies for artificial intelligence in Latin America. It starts from the premise that different dynamics of political regimes and governance modes shape different design spaces, which create action situations that assign different dynamics of policy design. The article compares national strategies for artificial intelligence in Latin America, through a documentary analysis of the national strategies of Argentina, Brazil, Chile, Colombia, Mexico, and Uruguay, to identify the characteristics and dynamics of the design spaces applied to Artificial Intelligence policies in Latin America. The research findings indicate that the dynamics between political regimes and governance modes in Latin American countries delimit different outcomes for Artificial Intelligence policy.</t>
  </si>
  <si>
    <t>Artificial intelligence (AI) is rapidly integrating into modern technology and clinical practice. Although in its nascency, AI has become a hot topic of investigation for applications in clinical practice. Multiple fields of medicine have embraced the possibility of a future with AI assisting in diagnosis and pathology applications. In the field of gastroenterology, AI has been studied as a tool to assist in risk stratification, diagnosis, and pathologic identification. Specifically, AI has become of great interest in endoscopy as a technology with substantial potential to revolutionize the practice of a modern gastroenterologist. From cancer screening to automated report generation, AI has touched upon all aspects of modern endoscopy. Here, we review landmark AI developments in endoscopy. Starting with broad definitions to develop understanding, we will summarize the current state of AI research and its potential applications. With innovation developing rapidly, this article touches upon the remarkable advances in AI-assisted endoscopy since its initial evaluation at the turn of the millennium, and the potential impact these AI models may have on the modern clinical practice. As with any discussion of new technology, its limitations must also be understood to apply clinical AI tools successfully.</t>
  </si>
  <si>
    <t>The increasing uptake of machine learning solutions for segmentation and planning leaves no doubt that artificial intelligence (AI) will soon be providing input into a range of radiotherapy procedures. Although this promises to deliver increased speed and accuracy, the future role of AI in relation to radiotherapy should be thought through carefully. There is currently a gap between published developments and widespread adoption, which provides some space to prepare the workforce and to consider the implications on practice. It is rare to find philosophical input into a medical journal, but the advent of AI makes this perspective increasingly important. Philosophical insight can help explore the potential impact of AI, in particular, on human creativity and oversight. Without this perspective, we run the risk of focusing solely on the immediate logistical impact on patients and departments. This commentary identifies three key aspects of radiotherapy that the authors feel would suffer most under AI control: creativity, innovation, and patient safety, which all demand uniquely human attributes. The article also provides insight from a philosophical perspective with regard to human consciousness, ethics, and empathy. Philosophically we should, perhaps, retain ethical concerns about the widening role of AI in radiotherapy beyond simple quantitative interpretation and image processing. As developments continue, we have time to determine how our roles will evolve and to establish a framework for ensuring appropriate human input into patient care. Most importantly, we must start to embed a philosophical approach to adoption of AI technology from the outset if we are to prepare ourselves for the challenge that lies ahead.</t>
  </si>
  <si>
    <t>Artificial intelligence not only changes the production methods of traditional industries but also provides an important opportunity to decouple industrial development from environmental degradation and promote green economic growth. In order to further explore the green value of AI, this paper constructs an indicator of industrial robot penetration at the regional level, based on the idea of Bartik's instrumental variable, and measures green development efficiency using the improved Super-SBM model. Based on a comprehensive explanation of the influence mechanism, a spatial measurement model and mediating effect model are constructed to test the spatial spillover effect and transmission mechanism between AI and green development. This study shows that (1) there is a significant inverted U shape in the impact of AI on green development; (2) the heterogeneity analysis finds that the structural dividend of AI is more obvious in capital-intensive and technology-intensive areas, which can more fully release its empowering effect on green development; (3) AI can not only directly affect green development but also indirectly affect green development by promoting green technology innovation and optimizing industrial structures, etc.; (4) AI has a significant inverted U-shaped spatial spillover effect on green development, and the development of local AI has a radiation-driven effect on the green development performance of its spatially related areas. The research methodology of this paper can be used for future research, and the results could provide support for the formulation of regional AI applications and green development policies.</t>
  </si>
  <si>
    <t>Improving energy efficiency is an important way to achieve low-carbon economic development, a common goal of most nations. Based on the comprehensive survey data of enterprises above a designated size in Guangdong Province, this paper studies the impact of artificial intelligence on the energy efficiency of manufacturing enterprises. The results show that: (1) artificial intelligence, as measured by the use of industrial robots, has significantly improved the energy efficiency of manufacturing enterprises. This conclusion is still robust after introducing data on industrial robots in the United States over the same time period as the instrumental variable for the endogeneity test. (2) The mechanism test shows that artificial intelligence mainly promotes the improvement in energy efficiency by promoting technological progress; the impact of artificial intelligence on the technological efficiency of enterprises is not significant. (3) Heterogeneity analysis shows that the age of the manufacturing enterprises inhibits a promoting effect of artificial intelligence on energy efficiency; manufacturing enterprises' performance can enhance the promoting effect of artificial intelligence on energy efficiency, but this promoting effect can only be shown when the enterprise performance is positive. The paper clarifies both the impact of artificial intelligence on the energy efficiency of manufacturing enterprises and its mechanism of action; this will help provide a reference for future decision-making designed to improve manufacturing enterprises' energy efficiency.</t>
  </si>
  <si>
    <t>The foundation of artificial intelligence is an important research content. This paper introduces the Artificial Intelligence Basic Platform project of independent research and development. The paper draws up the development contents of the artificial intelligence computing platform, formulates the concrete scheme of implementation, and implements the humanoid intelligent education robot as an application case. The work of this paper is of great significance for researchers in this field.</t>
  </si>
  <si>
    <t>Changes in average wage are usually attributed to technological change in the past industrial revolutions. With the emergence and gradual explosion of artificial intelligence (AI) in the 4th industrial revolution, this paper applies panel vector autoregressive technique, with annual data from the World Bank and global economy from 2004 to 2017, to examine the effect of artificial intelligence on average wages in Southern Africa. Findings from the study show that artificial intelligence has a significant negative relationship with average wages but is positively associated with gross domestic product per capita (GDPC), unemployment and inflation. The study also finds inflation and GDPC to be positively associated with average wage. Based on the finding, policy direction focusing on wage stabilisation, redistribution of income, advance learning and skill development training that promote competitiveness to computerisation is recommended.</t>
  </si>
  <si>
    <t>Many approaches have been proposed to teach K-12 students fundamental concepts of artificial intelligence using Scratch. However, it remains challenging to perform more complex tasks, such as directly collecting data from the internet or employing custom artificial intelligence algorithms, relying solely on simple logical relationships and graphical elements or blocks. In this paper, We design and develop an artificial intelligence learning platform mediated by unmanned aerial vehicles (UAVs). This platform enables Scratch to communicate with text-based programming languages such as Python and JavaScript using WebSockets and ZeroMQ. To facilitate students' use of UAVs and artificial intelligence algorithms, the platform includes UAV extensions and various artificial intelligence algorithm extensions. We design five student-accessible artificial intelligence applications:(1)Measurement of the distance from the UAV to the horizontal plane using sensors while the UAV is in flight.(2)Access to network APIs for data retrieval, such as obtaining wind and weather forecasts.(3)Collection of handwritten digit data and recognition of handwritten digits using a Convolutional Neural Network (CNN) in a deep learning model.(4)Machine learning with a dataset related to Iris flower classification, followed by model building, training, and direct classification of Iris species based on four distinctive flower features.(5)Collection of object data, feature extraction, and deep learning training for object recognition, illustrated with gesture recognition as an example. The platform assists students in grasping fundamental programming principles and the core concepts of artificial intelligence, thereby sparking their interest in AI, and encouraging them to delve deeper into research and learning.</t>
  </si>
  <si>
    <t>BACKGROUND: Artificial intelligence (AI) deals with development of algorithms that seek to perceive one's environment and perform actions that maximize one's chance of successfully reaching one's prede-termined goals.OBJECTIVE: To provide an overview of the basic principles of AI and its main studies in the fields of glau-coma, retinopathy of prematurity, age-related macular degeneration and diabetic retinopathy. From this perspective, the limitations and potential challenges that have accompanied the implementation and development of this new technology within ophthalmology are presented.DESIGN AND SETTING: Narrative review developed by a research group at the Universidade Federal de Sao Paulo (UNIFESP), Sao Paulo (SP), Brazil.METHODS: We searched the literature on the main applications of AI within ophthalmology, using the keywords artificial intelligence, diabetic retinopathy, macular degeneration age-related, glaucoma and retinopathy of prematurity, covering the period from January 1, 2007, to May 3, 2021. We used the MED -LINE database (via PubMed) and the LILACS database (via Virtual Health Library) to identify relevant articles.RESULTS: We retrieved 457 references, of which 47 were considered eligible for intensive review and crit-ical analysis.CONCLUSION: Use of technology, as embodied in AI algorithms, is a way of providing an increasingly accurate service and enhancing scientific research. This forms a source of complement and innovation in relation to the daily skills of ophthalmologists. Thus, AI adds technology to human expertise.</t>
  </si>
  <si>
    <t>Using artificial intelligence (AI) technology to replace human decision-making will inevitably create new risks whose consequences are unforeseeable. This naturally leads to calls for regulation, but I argue that it is too early to attempt a general system of AI regulation. Instead, we should work incrementally within the existing legal and regulatory schemes which allocate responsibility, and therefore liability, to persons. Where AI clearly creates risks which current law and regulation cannot deal with adequately, then new regulation will be needed. But in most cases, the current system can work effectively if the producers of AI technology can provide sufficient transparency in explaining how AI decisions are made. Transparency ex post can often be achieved through retrospective analysis of the technology's operations, and will be sufficient if the main goal is to compensate victims of incorrect decisions. Ex ante transparency is more challenging, and can limit the use of some AI technologies such as neural networks. It should only be demanded by regulation where the AI presents risks to fundamental rights, or where society needs reassuring that the technology can safely be used. Masterly inactivity in regulation is likely to achieve a better long-term solution than a rush to regulate in ignorance. This article is part of a discussion meeting issue 'The growing ubiquity of algorithms in society: implications, impacts and innovations'.</t>
  </si>
  <si>
    <t>With technologies like machine learning and data analytics being deployed as privileged means to improve how contemporary bureaucracies work, many governments around the world have turned to artificial intelligence as a tool of statecraft. In that context, our paper uses Canada as a critical case to investigate the relationship between ideals of good government and good technology. We do so through not one, but two Trudeaus-celebrity Prime Minister Justin Trudeau (2015-...) and his equally famous father, former Prime Minister Pierre Elliott Trudeau (1968-1979, 1980-1984). Both shared a similar interest in new ideas and practices of both intelligent government and artificial intelligence. Influenced by Marshall McLuhan and his media theory, Pierre Elliott Trudeau deployed new communication technologies to restore centralized control in an otherwise decentralized state. Partly successful, he left his son with an informationally inclined political legacy, which decades later animated Justin Trudeau's own turn toward Big Data and artificial intelligence. Compared with one another, these two visions for both government and artificial intelligence illustrate the broader tensions between cybernetic and neoliberal approaches to government, which inform how new technologies are conceived of, and adopted, as political ones. As this article argues, Canada offers a paradigmatic case for how artificial intelligence is as much shaped by theories of government as by investments and innovations in computing research, which together delimit the contours of intelligence by defining which technical systems, people, and organizations come to be recognized as its privileged bearers.</t>
  </si>
  <si>
    <t>Artificial intelligence (AI) serves as a technological driver for business model innovation by guiding decisions and automating services, thereby leveraging efficiency-enhancing and profitable business practices. Especially in the electric power industry, a multitude of start-ups have entered the market offering disruptive AI-based services. However, there has been little research to date on what concrete business models result from the diffusion of AI and how these might be classified. In view of this research gap, this paper contributes to a better understanding of start-ups in the electric power industry that use AI technologies by systematically developing a business model taxonomy. In addition, we conducted 12 semi-structured interviews with domain experts for the evaluation step and validated the robustness of the taxonomy based on cluster analysis to identify common business model archetypes. Finally, we derived and discussed the academic and practical implications of our research and highlighted future research avenues.</t>
  </si>
  <si>
    <t>Artificial intelligence (AI) is an exciting technology that can transform the practice of radiology. However, radiology AI is still immature with limited adopters, dominated by academic institutions, and few use cases in general practice. With scale and a focus on innovation, our practice has had the opportunity to be an early adopter of AI technology. We have gained experience identifying use cases that provide value for our patients and practice; selecting AI products and vendors; piloting vendors' AI algorithms; creating our own AI algorithms; implementing, optimizing, and maintaining these algorithms; garnering radiologist acceptance of these tools; and integrating AI into our radiologists' daily workflow. With this experience, our practice has both managed challenges and identified unexpected benefits of AI. To ensure a successful and scalable AI implementation, multiple steps are required, including preparing the data, systems, and radiologists. This article reviews our experience with AI and describes why each step is important.</t>
  </si>
  <si>
    <t>Dr. Karine Reis Ferreira and Dr. Gilberto Ribeiro de Queiroz from Instituto Nacional de Pesquisas Espaciais (INPE) answers questions about big data technology and artificial intelligence, specialy in the context of contexto of Brazil Data Cube project.</t>
  </si>
  <si>
    <t>PurposeThe aim of this study is to (1) construct a standard framework for assessing the capability of bioenergy enterprises' digital green innovation partners; (2) quantify the choice of partners for digital green innovation by bioenergy enterprises; (3) propose based on a dual combination empowerment niche digital green innovation field model.Design/methodology/approachFuzzy set theory is combined into field theory to investigate resource complementarity. The successful application of the model to a real case illustrates how the model can be used to address the problem of digital green innovation partner selection. Finally, the standard framework and digital green innovation field model can be applied to the practical partner selection of bioenergy enterprises.FindingsDigital green innovation technology of superposition of complementarity, mutual trust and resources makes the digital green innovation knowledge from partners to biofuels in the enterprise. The index rating system included eight target layers: digital technology innovation level, bioenergy technology innovation level, bioenergy green level, aggregated digital green innovation resource level, bioenergy technology market development ability, co-operation mutual trust and cooperation aggregation degree.Originality/valueThis study helps to (1) construct the evaluation standard framework of digital green innovation capability based on the dual combination empowerment theory; (2) develop a new digital green innovation domain model for bioenergy enterprises to select digital green innovation partners; (3) assist bioenergy enterprises in implementing digital green innovation practices.</t>
  </si>
  <si>
    <t>Artificial Intelligence is a very extensive area that combines many sub-regions and spheres. Training in disciplines related to this area and very extensive and specific. The implementation of blended learning, combined with the latest introduction in the educational process contributes to better utilization of practical tasks and skills. An example of such an introduction is a web-based virtual laboratory that allows simulations of individual solutions to practical tasks in the discipline of artificial intelligence. A study was conducted on the discipline of the Bulgarian universities. The article presents a methodology for conducting the exercises in the discipline of artificial intelligence at University of Rousse Angel Kanchev, which will include such a web-based laboratory. The model for conducting the exercises is also presented. The aim is to show that the introduction of such a type of laboratory as a learning tool will contribute to better learning of students' material. Presented are the benefits of this type of blended learning for both sides - trainers and students.</t>
  </si>
  <si>
    <t>This study aims to discover how technology firms accomplish digital innovation through AI adoption. The current research also investigated digital resilience's role as a mediator and training protocol's role as a moderator between AI adoption and digital innovation links. The data collection and analysis were conducted using a quantitative method. To examine the research hypotheses, we chose technology firms that face problems regarding the enhancement of digital innovation. The findings confirmed that the digital innovation of technology firms is forecasted through AI adoption. The results proved that digital resilience plays a mediating role between AI adoption and digital innovation links. Technology firms play a key role in the advancement of digital technology. This research study adds to the existing knowledge by offering a digital innovation model with the combined influence of AI adoption, digital resilience, and training protocol. This study will be helpful for top management by showing when, why, and how AI adoption helps firms in their achievement of digital innovation. Moreover, digital resilience's role is also important in the current digitalized world; thus, we used digital resilience as mediator in this research.</t>
  </si>
  <si>
    <t>The increasingly pervasive use of artificial intelligence within the complexity of the world around us continues to fuel the scientific, philosophical, and political debate. Even within the construction sector (although still in an embryonic phase), it is possible to observe the first concrete results of the application of new digital processes, which are increasingly autonomous and support the design, definition, and validation of the project. The new frontiers of expansion of artificial intelligence systems, encouraged by the digital transition, require a careful reflection on the impact of new technologies in redefining the designer's role in the decision-making process.</t>
  </si>
  <si>
    <t>The authors analyze the expansion of Big Data and artificial intelligence technologies from the perspective of economic theory. The authors argue that these technologies can be viewed from three perspectives: (1) as an intangible asset; (2) as a search and matching technology; and (3) as a forecasting technology. These points of view shed light on how new technologies are likely to affect matching between firms and consumers, productivity growth, price discrimination, competition, inequality among firms, and inequality among workers.</t>
  </si>
  <si>
    <t>Artificial Intelligence (AI) is a trend in innovation and research expected to significantly impact society and firms. However, there are various opinions about its possible effects. This study compares the World Intellectual Property Organization (WIPO) statistics with opinions from 21 AI researchers, self-identified as professors and postdocs. Within AI-based innovations, WIPO data shows that Deep Learning is the technique with the largest average growth rate in recent years. Similarly, AI researchers consider that Deep Learning is a strong trend in AI. The survey also revealed that perceived AI research trends are somewhat different from ideal AI research trends. Ideal trends include AI fundamental research, ethics, data usage, human-machine interaction, learning, and good practices. In addition, 181 self-identified professionals, professors, postdocs, and doctoral students, among others involved in AI communities, shared their opinion on the impact of AI and the possible future scenarios. Most respondents identified pragmatics (57%), while very few were pessimists (4%), among other options.</t>
  </si>
  <si>
    <t>As part of its 'pro-innovation' approach to artificial intelligence (AI), the UK has left public sector AI procurement and deployment to 'regulation by contract' based on thin guidance. Borrowing from the description of AI 'hallucinations' as plausible but incorrect answers given with high confidence by AI systems, I argue that this is a 'regulatory hallucination': an incorrect answer to the challenge of regulating the procurement and use of AI by the public sector. The pretence that public buyers can 'confidently and responsibly procure AI technologies' can generate individual harms and broader negative social effects as the public sector ramps up AI adoption and accumulates a potentially significant stock of AI deployments across all areas of public sector activity. I sketch an alternative strategy to boost the effectiveness of the goals of AI regulation and the protection of individual rights and collective interests through the creation of an independent authority.</t>
  </si>
  <si>
    <t>In recent years, Earth system sciences are urgently calling for innovation on improving accuracy, enhancing model intelligence level, scaling up operation, and reducing costs in many subdomains amid the exponentially accumulated datasets and the promising artificial intelligence (AI) revolution in computer science. This paper presents work led by the NASA Earth Science Data Systems Working Groups and ESIP machine learning cluster to give a comprehensive overview of AI in Earth sciences. It holistically introduces the current status, technology, use cases, challenges, and opportunities, and provides all the levels of AI practitioners in geosciences with an overall big picture and to blow away the fog to get a clearer vision about the future development of Earth AI. The paper covers all the majorspheres in the Earth system and investigates representative AI research in each domain. Widely used AI algorithms and computing cyberinfrastructure are briefly introduced. The mandatory steps in a typical workflow of specializing AI to solve Earth scientific problems are decomposed and analyzed. Eventually, it concludes with the grand challenges and reveals the opportunities to give some guidance and pre-warnings on allocating resources wisely to achieve the ambitious Earth AI goals in the future.</t>
  </si>
  <si>
    <t>Artificial intelligence (AI) is regarded as one of the most disruptive technology of the century and with countless applications. What does it mean for radiation protection? This article describes the fundamentals of machine learning (ML) based methods and presents the inaugural applications in different fields of radiation protection. It is foreseen that the usage of AI will increase in radiation protection. Consequently, this article explores some of the benefits and also the potential barriers and questions, including ethical ones, that can come out. The article proposes that collaboration between radiation protection professionals and data scientist experts can accelerate and guide the development of the algorithms for effective scientific and technological outcomes.</t>
  </si>
  <si>
    <t>Artificial intelligence tools are the hype topic of the moment and have already become part of many people's everyday lives. In medicine, too, there are rapid developments in the field of technical innovation with the potential to fundamentally change the everyday work of surgeons. Numerous possible applications that were unthinkable until recently promise to improve patient care with more efficient use of the available resources. However, there are hardly any clinically used and clinically relevant AI tools to date. There are also ethical and medical-legal concerns. Robotic surgery, on the other hand, is now becoming established in everyday clinical practice and offers a very good platform for the use of digital applications including AI. To what extent can robots and AI actually improve surgical work? What potential lies in the innovation projects currently being pursued and what are the current limits?</t>
  </si>
  <si>
    <t>Technological advancements, globalization, and digitalization have initiated various innovations across the globe transforming consumer needs and their ways to interact with brands and technology. Voice-based Artificial Intelligence, for the past few years, has been widely accepted and used by consumers worldwide for routine and special purposes. Nowadays, its presence can be felt across the majority of sectors like Healthcare, Education &amp; Training, Entertainment, Automobile, and Retail. With its exciting unique features and convenience, there is no denial of voice being the future. Consumers have the power to decide the fate and success of an innovation. Thus, it is essential for organizations, innovators, and marketers who wish to increase technology adoption rates and reduce the barriers to acceptance of voice-based artificial intelligence among digital natives to evaluate the influence of numerous variables. This study aims to identify the motivators and inhibitors of the adoption of voice assistants among digital natives along with understanding their privacy perceptions about voice-based artificial intelligence. To examine the acceptance of voice-based artificial intelligence and its usage by youngsters, the researchers have proposed a comprehensive model to examine the relationship between various variables affecting consumer behaviourial intention. The study will be a significant addition to the previous literature as very limited studies have tried to understand the acceptance of voice assistants taking digital natives as consumers.</t>
  </si>
  <si>
    <t>Welcome to the April 2024 issue of the Artificial Intelligence and Data Science Series of IEEE Communications Magazine, where we showcase cutting-edge research and innovations shaping the future of communications technologies. In this issue, we explore a diverse range of cutting-edge AI technologies, including explainable and robust AI, model-driven deep learning (DL), federated learning (FL), and their applications across various domains such as trustworthy resource management, achieving net-zero carbon emissions, optimizing massive satellite networks, designing MIMO transceivers, enhancing connected industries, and more.</t>
  </si>
  <si>
    <t>With the development of modern information technology, the integration of high and new technologies such as big data and artificial intelligence with traditional industries is getting closer and closer. In this context, big data finance and intelligent finance gradually become the focus of research and the key to financial business innovation. The efficient integration of big data, artificial intelligence and financial business will certainly push the development of financial business to a new level. This paper mainly analyzes the current situation of the fusion of financial industry and artificial intelligence, finds out the problems in the fusion, and puts forward the measures and suggestions for the efficient realization of intelligent finance.</t>
  </si>
  <si>
    <t>Artificial Intelligence (AI) has become the buzzword of the last decade. Advances so far have been largely technical with a focus on machine learning (ML). Only recently have we begun seeing a shift towards focusing on the human aspects of artificial intelligence, centered on the narrow view of making AI interactive and explainable. In this paper I suggest a definition for Interactive Human Centered Artificial Intelligence and outline the required properties. Staying in control is essential for humans to feel safe and have self-determination. Hence, we need to find ways for humans to understand AI based systems and means to allow human control and oversight. In our work, we argue that levels of abstractions and granularity of control are a general solution to this. Furthermore, it is essential that we make explicit why we want AI and what are the goals of AI research and development. We need to state the properties that we expect of future intelligent systems and who will benefit from a system or service. For me, AI and ML are very much comparable to raw materials (like stone, iron, or bronze). Historical periods are named after these materials as they fundamentally changed what humans can build and what tools humans can engineer. Hence, I argue that in the AI age we need to shift the focus from the material (e.g. the AI algorithms, as there will be plenty of material) towards the tools and infrastructures that are enabled which are beneficial to humans. It is apparent that AI will allow the automation of mental routine tasks and that it will extend our ability to perceive the world and foresee events. For me, the central question is how to create these tools for amplifying the human mind without compromising human values.</t>
  </si>
  <si>
    <t>This study examines the financial opportunities arising from the new Artificial Intelligence (AI) innovation. Firstly, we present the current and projected AI revenue for the upcoming decade. Secondly, we introduce a valuation model for AI stocks and ETFs, incorporating both AI fundamental and sentiment analyses. We offer two primary models for stock valuation adoption. Our analyses can serve as a benchmark framework for stock valuations and their influence on AI technology. This study holds particular significance as we witness an enthusiastic embrace of AI technology, potentially signaling the financial market's entry into an AI bubble.</t>
  </si>
  <si>
    <t>The rapid development of information technology and data processing capabilities has led to the creation of new tools known as artificial intelligence (AI). Medical applications of AI are emerging, and the French radiology community felt it was therefore timely to issue a position paper on AI as part of its role as a leader in the development of digital projects. Essential information about the application of AI to radiology includes a description of the available algorithms with a glossary; a review of the issues raised by healthcare data, notably those pertaining to imaging (imaging data and co-variables, metadata); a look at research and innovation; an overview of current and future applications; a discussion of AI education; and a scrutiny of ethical issues. In addition to the principles set forth at the Asilomar Conference on Beneficial AI, the French radiology community has developed ten principles aimed at governing the use and development of AI tools in a manner that will create a concerted approach centered on benefits to patients, while also ensuring good integration within clinical workflows. High-quality care in radiology and opportunities for managing large datasets are two avenues relevant to the development of a precision, personalized, and participative radiology practice characterized by improved predictive and preventive capabilities. (C) 2018 Societe francaise de radiologie. Published by Elsevier Masson SAS. All rights reserved.</t>
  </si>
  <si>
    <t>Innovation technology is changing many aspects of our lives. We live in a time of great transformation that predicts that in the coming years, every aspect of human life will be influenced by artificial intelligence. The phenomenon of robotics is a vast one, with popularity in all fields of activity, as the business world tends towards globalization, and the Internet is progressing at a rapid pace and the flow of information becomes particularly flexible, which makes us witness rapid digitization. of the whole society. Accounting professionals need to turn innovative solutions such as artificial intelligence and automation into opportunities, not threats. new technologies will make life easier. Blockchain is an innovative form of application of information technology in the Internet age, seen as a distributed registry defined by decentralization, immutability and transparency. The application of the blockchain in accounting is a topical issue, as it is a common accounting record and it is expected that its application could bring significant changes in the practical work of accountants. Therefore, the main objective of this paper is to analyze the existing literature on the importance of cognitive technologies and the possible impact on accounting, from a bibliometric perspective. The bibliometric analysis is carried out both chronologically and geographically with the support of the Web of Science (WoS) and Scopus database. VOSviewer software was used to process the data, with the aim of providing a comprehensive picture of how cognitive technologies are of interest to academic researchers and accounting practitioners.</t>
  </si>
  <si>
    <t>The United Nations (UN) 2030 Agenda and other movements toward setting global goals such as the Paris Agreement and the European Green Deal/U.S. Green New Deal are laying the groundwork for a transformation beyond purely market-based economics toward sustainability and inclusiveness [1], in which technological innovation and, in particular, artificial intelligence (AI) can play a central role. The European Union (EU) is committed to the 2030 Agenda and the sustainable development goals (SDGs), which the UN itself has recognized cannot be achieved without a people-focused, science-based, digital revolution [2]. This commitment to the 2030 Agenda should entail promoting an inclusive and sustainable AI strategy, rather than a strategy with a narrow focus on competitiveness [3], [4]. In order for AI to contribute to achieving the SDGs, a systemic approach to the development of AI solutions is required [5]-[9]. Conversely, the SDGs provide an ideal framework to test the desirability of AI solutions [10]. Europe's multicultural character and its framework of international collaboration give it a head start toward becoming a global reference in the promotion of an inclusive and sustainable AI. Sharing the experiences and practices of such a European AI could make a significant contribution to achieving the SDGs.</t>
  </si>
  <si>
    <t>The rising amount of waste generated worldwide is inducing issues of pollution, waste management, and recycling, calling for new strategies to improve the waste ecosystem, such as the use of artificial intelligence. Here, we review the application of artificial intelligence in waste-to-energy, smart bins, waste-sorting robots, waste generation models, waste monitoring and tracking, plastic pyrolysis, distinguishing fossil and modern materials, logistics, disposal, illegal dumping, resource recovery, smart cities, process efficiency, cost savings, and improving public health. Using artificial intelligence in waste logistics can reduce transportation distance by up to 36.8%, cost savings by up to 13.35%, and time savings by up to 28.22%. Artificial intelligence allows for identifying and sorting waste with an accuracy ranging from 72.8 to 99.95%. Artificial intelligence combined with chemical analysis improves waste pyrolysis, carbon emission estimation, and energy conversion. We also explain how efficiency can be increased and costs can be reduced by artificial intelligence in waste management systems for smart cities.</t>
  </si>
  <si>
    <t>Purpose This paper aims to assess the increasing challenges to governing the personal health information (PHI) essential for advancing artificial intelligence (AI) machine learning innovations in health care. Risks to privacy and justice/equity are discussed, along with potential solutions. Design/methodology/approach This conceptual paper highlights the scale and scope of PHI data consumed by deep learning algorithms and their opacity as novel challenges to health data governance. Findings This paper argues that these characteristics of machine learning will overwhelm existing data governance approaches such as privacy regulation and informed consent. Enhanced governance techniques and tools will be required to help preserve the autonomy and rights of individuals to control their PHI. Debate among all stakeholders and informed critique of how, and for whom, PHI-fueled health AI are developed and deployed are needed to channel these innovations in societally beneficial directions. Originality/value This is the first paper focusing on health data governance in relation to AI/machine learning.</t>
  </si>
  <si>
    <t>The perception that exists in the professional and academic sector about the use of artificial intelligence in journalism is analyzed. The work has been developed over eleven months through interviews with heads of innovation from several national media (N=10) and university professors (N=10) and questionnaires to journalists (N=251) and students of Journalism and Audiovisual Communication (N=194). The results show a coincidence in both discourses in that this technology will not have a negative impact on the journalistic labor market. There is also a consensus that the quality of automated news presents some important shortcomings, as well as the need to bet on a solid training of journalists that integrates the use of emerging technologies.</t>
  </si>
  <si>
    <t>To evaluate the moral awareness of college students regarding artificial intelligence (AI) systems, we have examined 467 surveys collected from 152 Japanese and 315 non-Japanese students in an international university in Japan. The students were asked to choose a most significant moral problem of AI applications in the future from a list of ten ethical issues and to write an essay about it. The results show that most of the students (n = 269, 58%) considered unemployment to be the major ethical issue related to AI. The second largest group of students (n = 54, 12%) was concerned with ethical issues related to emotional AI, including the impact of AI on human behavior and emotion and robots' rights and emotions. A relatively small number of students referred to the risk of social control by AI (6%), AI discrimination (6%), increasing inequality (5%), loss of privacy (4%), AI mistakes (3%), malicious AI (3%), and AI security breaches (3%). Calculation of the z score for two population proportions shows that Japanese students were much less concerned about AI control of society (- 3.1276, p &lt; 0.01) than non-Japanese students, but more concerned about discrimination (2.2757, p &lt; 0.05). Female students were less concerned about unemployment (- 2.6108, p &lt; 0.01) than males, but more concerned about discrimination (2.4333, p &lt; 0.05). The study concludes that the moral awareness of college students regarding AI technologies is quite limited and recommends including the ethics of AI in the curriculum.</t>
  </si>
  <si>
    <t>Nations have recognized the transformational potential of artificial intelligence (AI). Advances in AI will impact all facets of society. A spate of recently released national strategic AI plans provides valuable insights into how nations are considering their future trajectories. These strategic plans offer a rich source of evidence to understand national -level strategic actions, both proactive and reactive, in the face of rapid technological innovation. Based on a comprehensive content analysis of thirty-four national strategic plans, this article reports on (1) opportunities for AI to modernize the public sector and enhance industry competitiveness, (2) the role of the public sector in ensuring that the two most critical elements of AI systems, data and algorithms, are managed responsibly, (3) the role of the public sector in the governance of AI systems, and (4) how nations plan to invest in capacity development initiatives to strengthen their AI capabilities. (c) 2020 Economic Society of Australia, Queensland. Published by Elsevier B.V. All rights reserved.</t>
  </si>
  <si>
    <t>Based on the needs theory, this study investigates the needs of learners, schools and society for English for specific purposes (ESP) based on artificial intelligence (AI). The study found that although the current social industry demand is not very prominent, the needs of learners and schools are clear, and the curriculum construction needs to be forward-looking. To build artificial intelligence English for specific purposes (AI ESP), we should highlight the purpose of tools, distinguish academic and vocational needs, deeply integrate the new generation of information technology, realize the diversification of teaching methods, and adopt diversified and full coverage evaluation methods. At the same time, we should also provide necessary teacher development support to improve the professional and scientific literacy of artificial intelligence English for specific purposes (AI ESP) teachers.</t>
  </si>
  <si>
    <t>The continuous growth of artificial intelligence in the world and the consequent integration of this type of technology into the various economic sectors of societies seems to be triggering new relationships with machines, but also new ways of working. Education, as one of the most important sectors of a nation, can no longer escape this new reality of integrating this type of technology into teaching and learning processes. It is precisely because of this fact that this research emerges, which aims not to set aside or exclude this (r)evolution, but rather to consider them as important and useful tools for innovation in education, putting them at the service of this sector. In this sense, we believe that it is essential to carry out a study to identify and understand the main challenges in carrying out the process of assessing students in the age of artificial intelligence. A systematic review of the literature will be carried out, focusing only on the three years - the artificial intelligence boom - and through it we will try to identify the major challenges that educational agents, but especially teachers, face in assessing students, contributing to literacy in the area, but also to a serious debate on this issue that is already being discussed so much in educational institutions. The results suggest that there is a set of challenges that teachers have to deal with, which, according to the content analysis carried out, are related to authenticity, ethics and fraud.</t>
  </si>
  <si>
    <t>The fusion of blockchain and artificial intelligence (AI) marks a paradigm shift in healthcare, addressing critical challenges in securing electronic health records (EHRs), ensuring data privacy, and facilitating secure data transmission. This study provides a comprehensive analysis of the adoption of blockchain and AI within healthcare, spotlighting their role in fortifying security and transparency leading the trajectory for a promising future in the realm of healthcare. Our study, employing the PRISMA model, scrutinized 402 relevant articles, employing a narrative analysis to explore the fusion of blockchain and AI in healthcare. The review includes the architecture of AI and blockchain, examines AI applications with and without blockchain integration, and elucidates the interdependency between AI and blockchain. The major findings include: (i) it protects data transfer, and digital records, and provides security; (ii) enhances EHR security and COVID-19 data transmission, thereby bolstering healthcare efficiency and reliability through precise assessment metrics; (iii) addresses challenges like data security, privacy, and decentralized computing, forming a robust tripod. The fusion of blockchain and AI revolutionize healthcare by securing EHRs, and enhancing privacy, and security. Private blockchain adoption reflects the sector's commitment to data security, leading to improved efficiency and accessibility. This convergence promises enhanced disease identification, response, and overall healthcare efficacy, and addresses key sector challenges. Further exploration of advanced AI features integrated with blockchain promises to enhance outcomes, shaping the future of global healthcare delivery with guaranteed data security, privacy, and innovation.</t>
  </si>
  <si>
    <t>Artificial intelligence (AI) uses computer algorithms to process and interpret data as well as perform tasks, while continuously redefining itself. Machine learning, a subset of AI, is based on reverse training in which evaluation and extraction of data occur from exposure to labeled examples. AI is capable of using neural networks to extract more complex, high-level data, even from unlabeled data sets, and better emulate, or even exceed, the human brain. Advances in AI have and will continue to revolutionize medicine, especially the field of radiology. Compared to the field of interventional radiology, AI innovations in the field of diagnostic radiology are more widely understood and used, although still with significant potential and growth on the horizon. Additionally, AI is closely related and often incorporated into the technology and programming of augmented reality, virtual reality, and radiogenomic innovations which have the potential to enhance the efficiency and accuracy of radiological diagnoses and treatment planning. There are many barriers that limit the applications of artificial intelligence applications into the clinical practice and dynamic procedures of interventional radiology. Despite these barriers to implementation, artificial intelligence in IR continues to advance and the continued development of machine learning and deep learning places interventional radiology in a unique position for exponential growth. This review describes the current and possible future applications of artificial intelligence, radiogenomics, and augmented and virtual reality in interventional radiology while also describing the challenges and limitations that must be addressed before these applications can be fully implemented into common clinical practice.</t>
  </si>
  <si>
    <t>Today, companies are seeking effective approaches to improve their innovation cycle time. Among them, it is possible to mention Inventive Design Methodology (IDM) as a TRIZ-based systematic inventive design process. However, the application of this approach is time-consuming due to requesting a complete map of a problem situation at the initial phase of the inventive design process. To solve this drawback, the Inverse Problem Graph (IPG) method has been developed to increase the agility of the process. Nevertheless, authors of IPG did not mention how the designers could achieve the innovative solutions by using the formulated problems. The purpose of the research presented in this article is to integrate the doc2vec method and machine learning text classification algorithms as Artificial Intelligence methods into the IPG process. This integration helps introduce an automatic approach for the inventive design process, helping to formulate the contradictions among TRIZ parameters in the contradiction matrix and extract the inventive principles in their intersection. The capability of the proposed methodology is finally tested through its application in a case study.</t>
  </si>
  <si>
    <t>Artificial Intelligence is a disruptive technology developed during the 20th century, which has undergone an accelerated evolution, underpinning solutions to complex problems in the business world. Neural Networks, Machine Learning, or Deep Learning are concepts currently associated with terms such as digital marketing, decision making, industry 4.0 and business digital transformation. Interest in this technology will increase as the competitive advantages of the use of Artificial Intelligence by economic entities is realised. The aim of this research is to analyse the state-of-the-art research of Artificial Intelligence in business. To this end, a bibliometric analysis has been implement using the Web of Science and Scopus online databases. By using a fractional counting method, this paper identifies 11 clusters and the most frequent terms used in Artificial Intelligence research. The present study identifies the main trends in research on Artificial Intelligence in business and proposes future lines of inquiry.</t>
  </si>
  <si>
    <t>Biological and artificial intelligence (AI) are often defined by their capacity to achieve a hierarchy of short-term and long-term goals that require incorporating information over time and space at both local and global scales. More advanced forms of this capacity involve the adaptive modulation of integration across scales, which resolve computational inefficiency and explore-exploit dilemmas at the same time. Research in neuroscience and AI have both made progress towards understanding architectures that achieve this. Insight into biological computations come from phenomena such as decision inertia, habit formation, information search, risky choices and foraging. Across these domains, the brain is equipped with mechanisms (such as the dorsal anterior cingulate and dorsolateral prefrontal cortex) that can represent and modulate across scales, both with top-down control processes and by local to global consolidation as information progresses from sensory to prefrontal areas. Paralleling these biological architectures, progress in AI is marked by innovations in dynamic multiscale modulation, moving from recurrent and convolutional neural networks-with fixed scalings-to attention, transformers, dynamic convolutions, and consciousness priors-which modulate scale to input and increase scale breadth. The use and development of these multiscale innovations in robotic agents, game AI, and natural language processing (NLP) are pushing the boundaries of AI achievements. By juxtaposing biological and artificial intelligence, the present work underscores the critical importance of multiscale processing to general intelligence, as well as highlighting innovations and differences between the future of biological and artificial intelligence.</t>
  </si>
  <si>
    <t>Motivation: The Fourth Industrial Revolution brings with it numerous challenges for society, business and government. Its nature and pace is dictated by the increasing use of artificial intelligence (AI) technologies. The acquisition, collection, analysis, processing and informed use of data, as well as the continued development of artificial intelligence algorithms, are becoming the basis for the development of modern economies. However, its implementation is associated with a number of opportunities as well as threats. The way and extent to which artificial intelligence-based technologies are used requires constant attention, the basis of which is an appropriate regulatory system.Aim: The purpose of the paper is indicating and discussing selected challenges facing people and institutions responsible for creating regulations regarding the use and implementation of artificial intelligence. The regulators should , therefore, find a proper balance between innovation and credibility.Results: The analysis of the available literature allows to indicate at least 3 important challenges facing regulators: these are providing a precise definition of AI, ethical threats and competition in terms of creating suitable regulations regarding AI. The European Union has developed regulations on artificial intelligence with respect for freedom and human rights. This is a different approach from other regions of the world, including regulations established in the US or China.</t>
  </si>
  <si>
    <t>Advances in artificial intelligence (AI) could potentially reduce the complexities and costs in drug discovery. We conceptualize an AI innovation capability that gauges a firm's ability to develop, manage, and utilize AI resources for innovation. Using patents and job postings to measure AI innovation capability, we find that it can affect a firm's discovery of new drug-target pairs for preclinical studies. The effect is particularly pronounced for developing new drugs whose mechanism of impact on a disease is known and for drugs at the medium level of chemical novelty. However, AI is less helpful in developing drugs when there is no existing therapy. AI is also less helpful for drugs that are either entirely novel or those that are incremental follow-on drugs. Examining AI skills, a key component of AI innovation capability, we find that the main effect of AI innovation capability comes from employees possessing the combination of AI skills and domain expertise in drug discovery as opposed to employees possessing AI skills only. Having the combination is key because developing and improving AI tools is an iterative process requiring synthesizing inputs from both AI and domain experts during both the development and the operational stages of the tool. Taken together, our study sheds light on both the advantages and the limitations of using AI in drug discovery and how to effectively manage AI resources for drug development.</t>
  </si>
  <si>
    <t>One of the fundamental problems in the field of technological studies is to clarify the drivers and dynamics of technological evolution for sustaining industrial and economic change. This study confronts the problem by analyzing the converging technologies to explain effects on the evolutionary dynamics over time. This paper focuses on technological interaction between artificial intelligence and quantum technologies using a technometric model of technological evolution based on scientific and technological information (publications and patents). Findings show that quantum technology has a growth rate of 1.07, artificial intelligence technology has a rate of growth of 1.37, whereas the technological interaction of converging quantum and artificial intelligence technologies has an accelerated rate of growth of 1.58, higher than trends of these technologies taken individually. These findings suggest that technological interaction is one of the fundamental determinants in the rapid evolution of path-breaking technologies and disruptive innovations. The deductive implications of results about the effects of converging technologies are: (a) accelerated evolutionary growth; (b) a disproportionate (allometric) growth of patents driven by publications supporting a fast technological evolution. Our results support policy and managerial implications for the decision making of policymakers, technology analysts, and R&amp;D managers that can direct R&amp;D investments towards fruitful inter-relationships between radical technologies to foster scientific and technological change with positive societal and economic impcats.</t>
  </si>
  <si>
    <t>The aim of the article is to study various approaches to legal regulation of AI artificial intelligence and robotic systems in the European Union, USA, and China. These regions are the world's largest centers of technological development and therefore each of them has perfected a unique approach to legal regulation on the limits, scopes, and proper uses of AI. His achievements are widely used by other countries. The authors used the methods of analysis of scientific documents, laws, and legal regulations. In addition, this article reviews the basic conceptual approaches available in the world for the formation of legal regulation in the field of the use of AI and robotic systems. It is concluded that policies regulating artificial intelligence are not limited to one area and, in general, are intended to protect the rights and freedoms of citizens, regardless of the field of application of AI in the social order.</t>
  </si>
  <si>
    <t>Small and medium enterprises (SMEs) in the construction sector play a pivotal role in any emerging market economy. These construction SMEs provide ancillary services to various industries, increase employment opportunities, and contribute to maintaining regional economic equilibrium. Technological innovations, particularly those based on artificial intelligence (AI), can significantly benefit SMEs by enhancing competitiveness and improving sustainability. However, the adoption of AI is slow among construction SMEs, and the factors that influence these enterprises' adoption of AI-based technology are not well understood, creating a critical research gap. In this article, we present a theoretical model grounded in knowledge management theory and the unified theory of acceptance and use of technology to explore the factors that affect SMEs' adoption of AI-based technology in developing countries. The data were collected from 422 construction SMEs, and structural equation modeling was employed to examine the hypotheses. The analysis of data collected from construction SMEs reveals that openness to innovation impacts perceived knowledge, which in turn influences performance expectations, ultimately affecting the adoption of AI-based technology in construction SMEs. Additionally, knowledge integration moderates the adoption and actual usage of AI-based technology.</t>
  </si>
  <si>
    <t>This article presents a thorough examination of the practical applications and impacts of generative artificial intelligence (AI) in education from the perspective of educators. It explores how educators integrate AI technologies and tools into their teaching experiences, addressing the challenges they face and the benefits they perceive in educational settings. Employing a descriptive quantitative methodology with a study population of 80 active educators, the research offers valuable insights into the intersection of AI and pedagogical practices in higher education. The findings not only contribute to the academic discourse on AI in education but also start to establish a foundational resource for educators, administrators, and policymakers. This work enhances understanding and informs strategic decisions for those seeking to optimize the integration of AI technologies and Generative AI tools within the dynamic landscape of higher education, promoting innovation and effective utilization of AI for enhanced learning experiences.</t>
  </si>
  <si>
    <t>Artificial intelligence, as a novel form of infrastructure with both generality and knowledge spillover characteristics, plays a crucial role in facilitating the profound integration of the manufacturing and service industries, and achieving economic transformation. This paper empirically investigates the impacts of artificial intelligence on the process of manufacturing servitization, utilizing merged data from the OECD-ICIOT (Organization for Economic Co-operation and Development, Intercountry Input-Output Tables) industry data, the Chinese industrial enterprise database, and the customs trade database. The empirical findings of this research demonstrate that artificial intelligence has significant and positive effects on manufacturing servitization. These positive effects primarily occur through two channels: enhancing total factor productivity and optimizing the labor skill structure. Furthermore, this study examines the variations in the impact of artificial intelligence on the transformation of embedded services and blended services. The analysis reveals that artificial intelligence significantly promotes the transformation of embedded services, while its impact on the transformation of blended services is comparatively less pronounced.</t>
  </si>
  <si>
    <t>Musculoskeletal trauma accounts for a significant fraction of emergency department visits and patients seeking urgent care, with a high financial cost to society. Diagnostic imaging is indispensable in the workup and management of trauma patients. However, diagnostic imaging represents a complex multifaceted system, with many aspects of its workflow prone to inefficiencies or human error. Recent technological innovations in artificial intelligence and machine learning have shown promise to revolutionize our systems for providing medical care to patients. This review will provide a general overview of the current state of artificial intelligence and machine learning applications in different aspects of trauma imaging and provide a vision for how such applications could be leveraged to enhance our diagnostic imaging systems and optimize patient outcomes.</t>
  </si>
  <si>
    <t>Against the background of global warming, the low-carbon energy transition (LCET) has become one of the top concerns of governments around the world. Artificial intelligence (AI) is serving an increasingly relevant role in the energy sector by facilitating the development of cleaner energy. Thus, based on the panel data of 44 countries from 2000 to 2022, this study employs the Augmented Mean Group (AMG) and Common Correlated Effects Mean Group (CCEMG) methods to explore the impact of AI technology innovation on LCET. Moreover, we explore the moderating and spatial spillover effects between AI technology innovation and LCET. The main results show that: (1) AI technology innovation significantly promotes LCET. A 1 % increase in the AI technology innovation index causes a 0.176 % increase in the level of LCET using the AMG method, and a 0.198 % increase using the CCEMG method. (2) Financial incentives and energy efficiency effectively amplify the positive influence of AI technology innovation on LCET. (3) AI technology innovation generates discernible spillover effects on LCET through bilateral trade influence, particularly in countries with closer  trade distances.  This study recommends that countries adequately strengthen AI technology resources to realize new situations for the synergistic development of technology and green energy.</t>
  </si>
  <si>
    <t>Digital transformation systems generate a substantial volume of data, creating opportunities for potential innovation, particularly those driven by artificial intelligence. This study focuses on the intricate relationship between artificial intelligence and innovation as foundational elements in the digital transformation framework for sustained growth and operational excellence. This study provides a holistic perspective on the cultivation and pillars of AI-powered innovation, highlighting their pivotal role in revolutionizing industries, including healthcare, education, finance, manufacturing, transportation, and agriculture. The work emphasizes the key pillars essential for fostering AI-powered innovation, including monitoring performance measurement to use the power of the present, continuous learning and innovation, data analytics and insights, predictive analytics, and innovative product development. This study investigates how these pillars serve as the foundation for groundbreaking advancements, driving efficiency, enhancing decision-making processes, and fostering creativity within organizations. This study explores the significance of continuous learning, interdisciplinary collaboration, and industry partnerships in nurturing a thriving AI-powered innovation ecosystem. By understanding and harnessing these fundamental elements, businesses can navigate the complexities of the digital age, fostering innovation that not only optimizes processes but also enhances the overall human experience, ushering in a new era of technological excellence and societal progress.</t>
  </si>
  <si>
    <t>The MIPT School of Applied Mathematics and Computer Science conducts research on artificial intelligence and develops education in this field in Russia. Modern science and technology are developing so quickly that a person needs to constantly learn and acquire new skills. Therefore, MIPT develops educational courses at the school, academic and corporate levels. Employers and scientific laboratories are more interested in the practical skills of employees in AI, than just theoretical knowledge. For this reason, the MIPT School of Applied Mathematics and Computer Science conducts and develop new practice-oriented educational courses. Moreover, the Laboratory of Innovation at MIPT creates the HighVox platform, which will allow MIPT students to gain experience in solving real problems from Russian companies during their studies. The platform creates the digital trace of each student: competences, scientific interests, courses taken, completed projects, soft skills, etc. Based on the digital trace of each participant, the platform automatically creates recommendations for projects and teams most suitable for the student. In the future, HighVox will become a place where technical specialists search for work, get an education (lifelong learning), communicate with colleagues on specialized topics and offer their ideas for startups. As part of the creation of this platform, the laboratory of innovation conducts research in two directions: a model of human competence and the formation of effective teams based on hard &amp; soft skills using artificial intelligence.</t>
  </si>
  <si>
    <t>The article aims to analyze the scientific and educational discourse on the expediency of using artificial intelligence in the educational process. About 50 scientific papers have been studied, devoted to various elements of AI in the educational system, and structured into two main clusters: target and functional. The research methodology is based on general scientific analysis and philosophical and synergistic methodological approaches. The study's results indicate the actualization of AI in the education system and the dominance of the functional aspect of using this tool in the practical and pragmatic dimension of the educational process. Thus, the functionality of AI tools does not raise any objections in the scientific and educational community. The situation is different with the positioning of artificial intelligence in the intuitive and targeted dimension of education.</t>
  </si>
  <si>
    <t>Barrett's esophagus is associated with an increased risk of adenocarcinoma. Thorough screening during endoscopic surveillance is crucial to improve patient prognosis. Detecting and characterizing dysplastic or neoplastic Barrett's esophagus during routine endoscopy are challenging, even for expert endoscopists. Artificial intelligence-based clinical decision support systems have been developed to provide additional assistance to physicians performing diagnostic and therapeutic gastrointestinal endoscopy. In this article, we review the current role of artificial intelligence in the management of Barrett's esophagus and elaborate on potential artificial intelligence in the future.</t>
  </si>
  <si>
    <t>Background: Sepsis is a life-threatening organ dysfunction caused by a dysregulated host response to infection. To decrease the high case fatality rates and morbidity for sepsis and septic shock, there is a need to increase the accuracy of early detection of suspected sepsis in prehospital and emergency department settings. This may be achieved by developing risk prediction decision support systems based on artificial intelligence. Methods: The overall aim of this scoping review is to summarize the literature on existing methods for early detection of sepsis using artificial intelligence. The review will be performed using the framework formulated by Arksey and O'Malley and further developed by Levac and colleagues. To identify primary studies and reviews that are suitable to answer our research questions, a comprehensive literature collection will be compiled by searching several sources. Constrictions regarding time and language will have to be implemented. Therefore, only studies published between 1 January 1990 and 31 December 2020 will be taken into consideration, and foreign language publications will not be considered, i.e., only papers with full text in English will be included. Databases/web search engines that will be used are PubMed, Web of Science Platform, Scopus, IEEE Xplore, Google Scholar, Cochrane Library, and ACM Digital Library. Furthermore, clinical studies that have completed patient recruitment and reported results found in the database ClinicalTrials.gov will be considered. The term artificial intelligence is viewed broadly, and a wide range of machine learning and mathematical models suitable as base for decision support will be evaluated. Two members of the team will test the framework on a sample of included studies to ensure that the coding framework is suitable and can be consistently applied. Analysis of collected data will provide a descriptive summary and thematic analysis. The reported results will convey knowledge about the state of current research and innovation for using artificial intelligence to detect sepsis in early phases of the medical care chain. Ethics and dissemination: The methodology used here is based on the use of publicly available information and does not need ethical approval. It aims at aiding further research towards digital solutions for disease detection and health innovation. Results will be extracted into a review report for submission to a peer-reviewed scientific journal. Results will be shared with relevant local and national authorities and disseminated in additional appropriate formats such as conferences, lectures, and press releases.</t>
  </si>
  <si>
    <t>There is growing consensus and appreciation for the importance of trust in the development of Artificial Intelligence (AI) technologies; however, there is a reliance on principles-based frameworks. Recent research has highlighted the principles/practice gap, where principles alone are not actionable, and may not be wholly effective in developing more trustworthy AI. We argue for complementary, evidence-based tools to close the principles/practice gap, and present ELATE (Evidence-Based List of Exploratory Questions for AI Trust Engineering) as one such resource. We discuss several tools or approaches for making ELATE actionable within the context of systems development.</t>
  </si>
  <si>
    <t>Artificial intelligence (AI) focuses on processing and interpreting complex information as well as identifying relationships and patterns among complex data. Artificial intelligence- and machine learning (ML)-driven predictions have shown promising potential in influencing real-time decisions and improving surgical outcomes by facilitating screening, diagnosis, risk assessment, preoperative planning, and shared decision-making. Fundamental understanding of the algorithms, as well as their development and interpretation, is essential for the evolution of AI in surgery. In this article, we provide surgeons with a fundamental understanding of AI-driven predictive models through an overview of common ML and deep learning algorithms, model development, performance metrics and interpretation. This would serve as a basis for understanding ML-based research, while fostering new ideas and innovations for furthering the reach of this emerging discipline.</t>
  </si>
  <si>
    <t>This research examines how AI-powered capabilities can bring value to organizations by enhancing their Adaptive Response to Market Changes (ARMC). Utilizing insights from organizational agility and the dynamic capability framework, we define ARMC as an organization's ability to promptly identify and adjust to market changes, with customer responsiveness and operational adjustment as foundational competencies. We outline three AI-powered capabilities (AI-enabled automation, AI-enabled analytics, and AI-enabled relational capabilities) as ARMC's predictors. We posit that the strengths of these relationships depend on environmental hostility and dynamism. Additionally, we propose positive associations between ARMC and three organizational outcomes: firm performance, process innovation, and product innovation. Our research employs a two-stage design, surveying IT and business executives from firms that have adopted AI. The results demonstrate significant interaction effects of environmental hostility and dynamism on the relationships between AI-powered capabilities and ARMC. Furthermore, we find that ARMC positively influences firm performance and innovation.</t>
  </si>
  <si>
    <t>The article is devoted to the institutions of dissemination and application of artificial intelligence in industry. Artificial intelligence (AI) is currently one of the most dynamically developing technologies and outcomes of the Fourth Industrial Revolution with a huge transformational impact on the economy. The article further confirms the inclusion of this technology in all industrial frontiers of recent years. In industry, artificial intelligence has a high potential of use with prodigious positive effects, but this potential and positive results are limited by insufficiently designed institutional framework for the development of artificial intelligence. To establish a way of institutionalizing AI in industry, the article systematizes the drivers and limiting factors of its cost-effective deployment in industrial companies. Based on this, the authors outlined a conceptual institutional framework for artificial intelligence in industry, including institutions of different levels as well as formal and informal institutions. The stimulating and limiting function of institutions in the deployment of AI is considered from the strategic perspective and operational regulation. The article substantiates the priority of artificial intelligence legislation, which goes beyond both individual countries and institutional conditions focused on a specific technology. It is necessary to develop the digital economy, activate innovations, create a competitive environment, etc. The authors have confirmed the importance of a broader institutional context of economic and technological development in the context of Industry 4.0. The article also pays attention to industry standards and ethical standards for the dissemination of artificial intelligence. At the same time, the influence of the institute of trust, partnerships, and digital corporate culture on the adoption and deployment of artificial intelligence technologies in industrial companies is taken into account. It is determined that, to understand and accept AI (include it into decision-making processes and business practices), institutions are required to make technologies more understandable for perception.</t>
  </si>
  <si>
    <t>This research work introduces a solution approach for detecting infectious diseases in modern laboratory diagnostics. It combines an artificial intelligence (AI)-based data analysis by means of random forest methods with decision support based on intuitive information display and suitable planning functionality. The approach thereby bridges between AI-based automation and human decision making. It is realized as a prototypical diagnostic web service and demonstrated for the example of Covid-19 and Influenza A/B detection.</t>
  </si>
  <si>
    <t>Aiming at the low efficiency of visual communication in traditional artificial intelligence system, a new design of artificial intelligence system based on visual communication is proposed. Firstly, the requirements and structure of the new artificial intelligence system module are analyzed, and the visual creation system based on artificial intelligence technology and human-computer cooperation mode is proposed. Then, the basic structure of the visual design creation system based on the multi domain subset neural network expert system is created, and the working principle and use process of the system are analyzed. Finally, the future discussion and test of the system are implemented based on this system. The experimental results show that the new artificial intelligence system designed in this paper can meet the actual needs and bring people interesting and optimized visual living environment.</t>
  </si>
  <si>
    <t>Artificial intelligence (AI) is the usage of scientific techniques to simulate human intellectual skills and to tackle complex medical issues involving complicated genetic defects such as cancer. The rapid expansion of AI in the past era has paved the way to optimum judgment-making by superior intellect, where the human brain is constrained to manage large information in a limited period. Cancer is a complicated ailment along with several genomic variants. AI-centred systems carry enormous potential in detecting these genomic alterations and abnormal protein communications at a very initial phase. The contemporary biomedical study is also dedicated to bringing AI expertise to hospitals securely and ethically. AI-centred support to diagnosticians and doctors can be the big surge ahead for the forecast of illness threat, identification, diagnosis, and therapies. The applications related to AI and Machine Learning (ML) in the identification of cancer and its therapy possess the potential to provide therapeutic support for quicker planning of a novel therapy for each person. Through the utilization of AI- based methods, scientists can work together in real-time and distribute their expertise digitally to possibly cure billions. In this review, the focus was on the study of linking biology with AI and describe how AI-centred support could assist oncologists in accurate therapy. It is essential to identify new biomarkers that inject drug defiance and discover medicinal goals to improve medication methods. The advent of the next-generation sequencing (NGS) programs resolves these challenges and has transformed the prospect of Precision Oncology (PO). NGS delivers numerous medical functions which are vital for hazard prediction, initial diagnosis of infection, Sequence identification and Medical Imaging (MI), precise diagnosis, biomarker detection, and recognition of medicinal goals for innovation in medicine. NGS creates a huge repository that requires specific bioinformatics sources to examine the information that is pertinent and medically important. The malignancy diagnostics and analytical forecast are improved with NGS and MI that provide superior quality images via AI technology. Irrespective of the advancements in technology, AI faces a few problems and constraints, and the clinical application of NGS continues to be authenticated. Through the steady progress of invention and expertise, the prospects of AI and PO look promising. The purpose of this review was to assess, evaluate, classify, and tackle the present developments in cancer diagnosis utilizing AI methods for breast, lung, liver, skin cancer, and leukaemia. The research emphasizes in what way cancer identification, the treatment procedure is aided by utilizing AI with supervised, unsupervised, and deep learning (DL) methods. Numerous AI methods were assessed on benchmark datasets with respect to accuracy, sensitivity, specificity, and false-positive (FP) metrics. Lastly, challenges along with future work were discussed.</t>
  </si>
  <si>
    <t>Background Artificial intelligence (AI)-based systems have the potential to revolutionize healthcare worldwide and are already increasing the accuracy and efficiency of diagnosis and treatment in various medical disciplines, including hematology. The systems are equipped to interpret large amounts of data to guide early diagnosis and prognosis assessment, as well as the treatment decision-making process for hematologic diseases. The recent success of AI-based systems has been driven by both the rapid performance improvement in computer technology and the establishment of new learning algorithms. Additionally in the medical field, the availability of large data sets is increasing due to the advancing digitalization and formalization of general clinical documentation, innovations in imaging techniques, and the increasing routine use of high-throughput sequencing tests. These enable the incorporation of molecular data into clinical decision making and consequently personalized interventions that overcome the one size fits all paradigm on treatment decisions and improve individualized treatment outcomes. Conclusions Potential applications of AI-based methods in the field of hematology are numerous: in addition to generating new evidence, machine learning (ML) methods open promising opportunities to assist hematologists in time-consuming routine tasks, so that medical resources can be used for cognitively more challenging tasks, e.g. clarification of rare clinical constellations and communication with patients.</t>
  </si>
  <si>
    <t>Technological innovation is constantly reshaping the materiality and mechanics of smart-city initiatives. Recently, innovation in artificial intelligence (AI) in the shape of self-driving cars, robots and city brains, has been pushing the so-called smart city to morph into an autonomous urban creature which is largely unknown. In this emerging strand of smart urbanism, artificially intelligent entities are taking the management of urban services as well as urban governance out of the hands of humans, operating the city in an autonomous manner. This paper explores, in theory and practice, how the development of AI intersects with the development of the city. The contribution of the paper is threefold. First, the paper advances a theoretical framework to understand AI specifically in urban contexts. It develops the concept of urban artificial intelligence, capturing the main manifestations of AI in cities. Second, the paper examines the case of Masdar City, an Emirati urban experiment, to show how the genesis of urban artificial intelligences is part of a long-standing process of technological development and a politico-economic agenda which together are enabling the transition from automation to autonomy. Third, it proposes a research agenda to investigate what the paper terms the autonomous city.</t>
  </si>
  <si>
    <t>The aim of this study is to investigate the factors affecting the attitudes and intentions of individual users for the use of artificial intelligence in mobile banking. The data were obtained by survey method from university students using mobile banking applications. 397 forms were accepted as valid out of a total of 418 questionnaire forms, and these data were analyzed with the structural equation modeling. It is revealed that the perceived usefulness positively affects the perceived ease of use and the attitude and intention to use artificial intelligence in mobile banking. At the same time, it was determined that the perceived ease of use and perceived security affected the attitude positively but the intention negatively. The attitude of using artificial intelligence in mobile banking affects the intention positively. It will be beneficial for banks if customers trust the use of artificial intelligence in mobile applications and engage in activities that will facilitate the use of these technologies. In this study, the effects of perceived usefulness, perceived ease of use and perceived security factors on the intention to use artificial intelligence in mobile banking were investigated and it was aimed to fill the gap in the literature.</t>
  </si>
  <si>
    <t>In this paper, we offer an original framework to study Artificial Intelligence (AI). The perspective we propose is based on the idea that AI is a system technology, and that a useful description of AI cannot abstain from mapping the components of the system, their interdependence, and how the synergies they create shape at the roots the directions of AI development. We adopt the concept of Large technical systems (LTS) to give substance and structure to our idea. Using LTS, we are able to scaffold AI and the forces at work steering its production, deployment, and evolution. We find that AI as a system shares essential features with infrastructural technologies such as the Internet. The LTS framework proves very useful to capture important nuances of the technology, and it allows us to trace the connections and cross-influences among its constituting domains-algorithms (software), compute (hardware), and data. We compare our proposed framework with other concepts usually associated with radical innovations, and suggest in which respects AI differs from these ideal-types. We consider ours a timely exercise, as we witness the formation of an AI industry. While in the making, this industry is rapidly ossifying, together with its specific problems, power imbalances, and development scenarios; the focus on the system-ness of AI allows uncovering the deeper structure of this technological breakthrough.</t>
  </si>
  <si>
    <t>Over the last decade, there has been great research interest in the application of artificial intelligence (AI) in various fields, such as medicine, finance, and law. Recently, there has been a research focus on the application of AI in education, where it has great potential. Therefore, a systematic review of the literature on AI in education is therefore necessary. This article considers its usage and applications in Latin American higher education institutions. After identifying the studies dedicated to educational innovations brought about by the application of AI techniques, this review examines AI applications in three educational processes: learning, teaching, and administration. Each study is analyzed for the AI techniques used, such as machine learning, deep learning, and natural language processing, the AI tools and algorithms that are applied, and the main education topic. The results reveal that the main AI applications in education are: predictive modelling, intelligent analytics, assistive technology, automatic content analysis, and image analytics. It is further demonstrated that AI applications help to address important education issues (e.g., detecting students at risk of dropping out) and thereby contribute to ensuring quality education. Finally, the article presents the lessons learned from the review concerning the application of AI technologies in higher education in the Latin American context.</t>
  </si>
  <si>
    <t>The development of quantum artificial intelligence (QAI) may lead a new computing revolution. This paper studies a model of quantum inference engine (QIE), which is a novel architecture designed to enhance quantum artificial intelligence by leveraging quantum principles. It discusses a role of the quantum superposition and entanglement in the transition from classical to quantum computational models, which surpasses the classical inference engines. The details of QIE's structure is provided, from the quantum knowledge base to the inference mechanisms, demonstrating the capacity in the parallel processing and complex probabilistic reasoning. This research outlines the significant advancements in computational inference with the quantum technologies, especially in the era of the Noisy Intermediate-Scale Quantum (NISQ). The QIE shows its improved efficiency, scalability, and accuracy in handling intricate data and probabilistic models. The quantum inference engine will be useful for the research and applications in quantum artificial intelligence.</t>
  </si>
  <si>
    <t>This study investigates the artificial intelligence (AI) adoption drivers and the mediating effects of trust and how the latter influence human resources management (HRM) of the banking sector in Saudi Arabia. A survey-based questionnaire was employed to collect data from 261 practitioners and professionals working in different banks in Saudi Arabia. Partial least squares structural equation modelling (PLS-SEM) was used to analyze data. Significant and positive effects of perceived usefulness and trust on artificial intelligence adoption in human resource management are highlighted by the results. In addition, the indirect effects of trust between perceived usefulness and AI adoption in human resource management were also found to be significant.</t>
  </si>
  <si>
    <t>With the continuous breakthrough and innovation of artificial intelligence technology, the demand for diversified and multi-level compound intelligent manufacturing talents keeps growing. However, the current pace of intelligent manufacturing talent education in colleges and universities is still difficult to keep up with the advances in science and technology in the context of the new generation of artificial intelligence. This work conducted visual research of the literature on artificial intelligence in the field of manufacturing. All the literature was retrieved from the Web of Science Core Collection and divided into three periods (1979-1994, 1995-2007 and 2008-2021) according to the fluctuation of literature volume. Bibliometric and content analysis of the related literature during these periods were conducted to track the hotspots and trend of artificial intelligence in the field of manufacturing. The results showed that the internet of things, deep learning, cyber physical systems and smart manufacturing have been the new research hotspots. Finally, a series of suggestions were given for the sustainable education of intelligent manufacturing talents in the context of the new generation of artificial intelligence. This work may provide references for the construction of sustainable education systems for intelligent manufacturing talents in the context of the new generation of artificial intelligence.</t>
  </si>
  <si>
    <t>Given the growing interest in combinations of fashion and digital innovations, it is critical for both researchers and retailers to understand how consumers respond to new technologies, especially artificial intelligence (AI). The purpose of the study was to examine consumers' attitudes and purchase intention toward an AI device. By adapting the technology acceptance model, a conceptual model was constructed and tested related to consumers' attitudes and purchase intention toward an AI device-Echo Look. A total of 313 subjects (61% female) between 18 and 65 years old in the top 10 metropolitan areas in the United States participated in the study. The results indicated that perceived usefulness, perceived ease of use, and performance risk were significant in consumers' attitude toward AI. Positive attitudes toward technology positively influenced the purchase intention. Based on these results, theoretical and practical implications are discussed.</t>
  </si>
  <si>
    <t>Improving natural resource utilization efficiency (NRUE) in China has become an inevitable requirement for sustainable development in the future, especially in the process of financial development and the application of emerging technologies. Therefore, this paper investigates the nexus among financial development, artificial intelligence (AI) technological innovation, and NRUE by using panel data from 30 provinces in China from 2006 to 2019. We also conduct heterogeneity analyses from the perspective of regions and resources. The main results indicate that financial development reduces NRUE due to inefficient use of natural resources. Moreover, AI technological innovation facilitates NRUE, thereby mitigating the negative influence of financial development on NRUE. Finally, the influence of AI technological innovation development on NRUE improvement is significantly greater in southern Chinese provinces and resource-based provinces. The results of this research provide valuable references for China to enhance the efficient use of natural resources in the future.</t>
  </si>
  <si>
    <t>Scholars, stakeholders, and the government have given significant attention to the development of renewable energy in recent times. However, previous research has failed to acknowledge the potential impact of artificial intelligence on advancing renewable energy development. Drawing insights from a global dataset encompassing 63 countries over the period 2000-2019, this paper provides significant observations regarding the influence of artificial intelligence on the progress of renewable energy, by using the Instrumental Variable Generalized Method of Moments model. We also explore their asymmetric nexus, and the potential mediation effect. Moreover, this study explores the moderating role of climate finance and highlights the following interesting findings. First, artificial intelligence contributes significantly to the enhanced development of renewable energy, and this primary finding holds after two robustness tests of changing independent and dependent variables. Second, artificial intelligence has an asymmetric effect on renewable energy development, and their nexus is closer in countries with lower levels of renewable energy development. Thid, artificial intelligence works on renewable energy development through technology effect and innovation effect. Fourth, climate finance also presents direct benefits to renewable energy development; simultaneously, climate finance plays an effective moderating role in the relationship between artificial intelligence and renewable energy development. These findings inspire us to propose policy implications to promote the enhanced development of renewable energy.</t>
  </si>
  <si>
    <t>Artificial Intelligence (AI) is receiving high interest from academics, business professionals, and media. It is considered as the next disruptive technology that will significantly impact the workplace and change, innovate, and automate a manifold of business activities. The goal of the workshop was to foster the exchange between AI and Business Process Management (BPM) by taking a closer look at how BPM inspires novel application domains for AI, as well as at how BPM and related fields can benefit from AI solutions. Six full and four short papers were accepted for presentation at the workshop. They stimulated an interesting discussion on potential future synergies between the two disciplines.</t>
  </si>
  <si>
    <t>PurposeThere is limited research on the behavior of different categories of space tourists as identified by different types of space tourism. To address this deficiency, the purpose of this study is to examine what factors make consumers participate in orbital and/or suborbital space tourism, along with three dimensions of motivation, constraint and artificial intelligence. To achieve this study's goals, a comprehensive research model was developed that included three dimensions of intrinsic and extrinsic motivation, intrapersonal and interpersonal constraint and awareness of and trust in artificial intelligence, in comparing orbital and suborbital space tourism groups. Design/methodology/approachA questionnaire was carried out with respondents who wanted to participate in orbital (n = 332) and suborbital (n = 332) space tourism in the future. Partial least squares-structural equation modeling, fuzzy-set qualitative comparative analysis, multi-group analysis and deep learning were used to understand potential space tourist behavior. FindingsExtrinsic motivation has the greatest positive impact on behavioral intention, followed by awareness of and trust in artificial intelligence, while intrapersonal constraint strongly negatively affects behavioral intention. Surprisingly, interpersonal constraint is insignificant by partial least squares-structural equation modeling but is still one of sufficient causal configurations by fuzzy-set qualitative comparative analysis. Interestingly, the two types of space tourism have very distinct characteristics. Originality/valueThis study created a comprehensive integrated research model with three dimensions of motivation, constraint and artificial intelligence, along with potential orbital and suborbital space tourist groups, to identify future consumer behavior. Importantly, this study used multi-analysis methods using four different approaches to better shed light on potential orbital and suborbital space tourists.</t>
  </si>
  <si>
    <t>The purpose of the article is to analyse the status of artificial intelligence in the development of Ukrainian education in the context of socio-cultural instability. The positioning of innovative elements of modern education depends on the level of use of their potential by participants in the educational process. The research methodology is focused on the analysis of scientific discourse and the use of synergistic approaches to assess the scale and intensity of artificial intelligence in the Ukrainian educational space. The results of the study indicate a reorientation of the status of artificial intelligence from an exclusive element of educational activity to the level of an auxiliary component of the educational process. The demand for and feasibility of using artificial intelligence in Ukrainian education are key concepts that require a thorough scientific study. Thus, artificial intelligence has acquired the potential to transform the Ukrainian educational space.</t>
  </si>
  <si>
    <t>When addressing corporate sustainability challenges, artificial intelligence (AI) is a double-edged sword. AI can make significant progress on the most complicated environmental and social problems faced by humans. On the other hand, the efficiencies and innovations generated by AI may also bring new risks, such as automated bias and conflicts with human ethics. We argue that companies and governments should make collective efforts to address sustainability challenges and risks brought by AI. Accountable and sustainable AI can be achieved through a proactive regulatory framework supported by rigorous corporate policies and reports. Given the rapidly evolving nature of this technology, we propose a harmonised and risk-based regulatory approach that accommodates diverse AI solutions to achieve the common good. Ensuring an adequate level of technological neutrality and proportionality of the regulation is the key to mitigating the wide range of potential risks inherent to the use of AI. Instead of promoting sustainability, unregulated AI would be a threat since it would not be possible to effectively monitor its effects on the economy, society and environment. Such a suitable regulatory framework would not only create a consensus concerning the risks to avoid and how to do so but also include enforcement mechanisms to ensure a trustworthy and ethical use of AI in the boardroom. Once this objective is achieved, it will be possible to refer to this technological development as a common good in itself that constitutes an essential asset to human development.</t>
  </si>
  <si>
    <t>Artificial intelligence (AI)-based technologies are developing rapidly, offering great promise for gastroenterol-ogy and particularly endoscopy. However, there are complex barriers and pitfalls that must be considered before widespread real-world clinical implementation can occur. This review highlights major ethical con-cerns related to data privacy and sharing that are essential for the development of AI models, through to prac-tical clinical issues such as potential patient harm, accountability, bias in decisions, and impact on workforce. Finally, current regulatory pathways are discussed, recognizing that these need to evolve to deal with unique new challenges, such as the adaptive and rapidly iterative nature of AI-based technologies, while striking a balance between ensuring patient safety and promoting innovation. (c) 2019 Elsevier Inc. All rights reserved.</t>
  </si>
  <si>
    <t>Interest in applying sociological tools to analysing the social nature, antecedents and consequences of artificial intelligence (AI) has been rekindled in recent years. However, for researchers new to this field of enquiry, navigating the expansive literature can be challenging. This paper presents a practical way to help these researchers to think about, search and read the literature more effectively. It divides the literature into three categories. Research in each category is informed by one analytic perspective and analyses one type of AI. Research informed by the scientific AI perspective analyses AI as a science or scientific research field. Research underlain by the technical AI perspective studies AI as a meta-technology and analyses its various applications and subtechnologies. Research informed by the cultural AI perspective views AI development as a social phenomenon and examines its interactions with the wider social, cultural, economic and political conditions in which it develops and by which it is shaped. These analytic perspectives reflect the evolution of AI from chiefly a scientific research subject during the twentieth century to a widely commercialised innovation in recent decades and increasingly to a distinctive socio-cultural phenomenon today.</t>
  </si>
  <si>
    <t>Innovation and sustainability are postulated as key variables for the future of large commercial distribution. In addition, the development of Information and Communication Technologies (ICT) solutions, and especially those related to Artificial Intelligence (i.e., Just Walk Out, Intelligent Retail Lab) and digitization, are particularly relevant factors in the current pandemic scenario in which retail companies operate. These tools are essential to face the derived changes in commercial relations, especially between companies and consumers. For all these reasons, this work aims to examine the effect of ICT, as a driving factor for innovation and its direct and indirect impact on sustainability in retailing. Furthermore, this study takes into account the eventual differences in these relationships according to the types of store formats. To achieve the aforementioned objective, a theoretical model is proposed that is tested through an empirical study carried out on a sample of 510 consumers of three store formats of grocery retail formats (i.e., hypermarkets, supermarkets and discount stores) in Spain. For the analysis of the data obtained, the partial least squares (PLS) regression technique and the Multigroup Analysis were used. The results obtained confirm the direct and indirect effect of ICT on innovation and sustainability in grocery retailing. In addition, the results indicate that consumers unequally perceive the technological progress of companies. These differences are greater between discount stores versus hypermarkets and supermarkets. The larger the size of the store format, the higher the incidence of ICT in relation to innovation. Therefore, it is vital to take ICT into consideration, where Artificial Intelligence is imperative for the growth and development of sustainable competitive advantages in retail companies.</t>
  </si>
  <si>
    <t>Engineering in Artificial Intelligence (AI) is multidisciplinary in nature that entails through an intelligent system the ability to perform actions independently based on algorithms. In the educational field, the contributions of the applicability of artificial intelligence represent challenges and opportunities in educational programs. This document aims to describe the contributions of some resources that strengthen educational quality from engineering in artificial intelligence with digital tools and technological innovation. In the face of a situation of constant changes, they represent a mechanism of action to work on the inequality gap with digital means and resources based on intelligent systems that undoubtedly in the process of transition in greater development and growth of every nation, copes with applying advances in science and technology in the education sector.</t>
  </si>
  <si>
    <t>Artificial intelligence (AI) in healthcare holds great potential to expand access to high-quality medical care, while reducing systemic costs. Despite hitting headlines regularly and many publications of proofs-of-concept, certified products are failing to break through to the clinic. AI in healthcare is a multiparty process with deep knowledge required in multiple individual domains. A lack of understanding of the specific challenges in the domain is the major contributor to the failure to deliver on the big promises. Herein, a decision perspective framework for the development of AI-driven biomedical products from conception to market launch is presented. The framework highlights the risks, objectives, and key results which are typically required to navigate a three-phase process to market-launch of a validated medical AI product. Clinical validation, regulatory affairs, data strategy, and algorithmic development are addressed. The development process proposed for AI in healthcare software strongly diverges from modern consumer software development processes. Key time points to guide founders, investors, and key stakeholders throughout the process are highlighted. This framework should be seen as a template for innovation frameworks, which can be used to coordinate team communications and responsibilities toward a viable product development roadmap, thus unlocking the potential of AI in medicine.</t>
  </si>
  <si>
    <t>As for many schools, artificial intelligence will be more than a practical background; it is also a technical tool and an opportunity for development. Artificial intelligence's in-depth integration and standardization can inject new technological momentum into effectively identifying educational objects' ideological dynamics, improving educational content's accuracy, and expanding the spatial dimension. It has become one and such an inevitable trend of innovation and development. However, there are also many potential risks and practical problems at the value premise, technical limits, and specific operation level, such as privacy protection and ideological security risks, the loss of educational subjectivity, the digitization of educational relations, and the lack of specialized talents. Therefore, it is necessary to look at the technical momentum and potential risks of artificial intelligence dialectically, promote the rationality of educational value, strengthen technical supervision, forge an intelligent education team, reasonably define the integration boundary and application scope of artificial intelligence, and combine the main initiative of human beings with the intelligence of machines. It combines strengths, actively explores the path of coexistence and co -prosperity between education and technology, and consciously constructs an intelligent form of them.</t>
  </si>
  <si>
    <t>In the past few years, an increased use of artificial intelligence (AI) by businesses across a range of industries has led to greater demand for employees with AI skills. This raises the question of how educators can introduce AI technologies to undergraduate business students while also developing their higher-order thinking skills and preparing them for the complex challenges facing today's business leaders. At the same time, we have also witnessed a growing interest in social entrepreneurship among our student population. To address both needs, we designed and implemented the Innovation Farm, a gamified social entrepreneurship startup project, to help students learn the concepts and applications of AI in an introductory management information systems (MIS) course. The students work in teams to propose AI-powered products and services targeting real-world social issues. The project cultivates social awareness and empathy in students, fosters innovation, and introduces them to current AI technologies while also reinforcing their understanding of MIS course content. Students found the gamified approach engaging, as they are tackling real-world social issues while also learning about innovation, collaboration, branding, and fundraising for a social startup. Students reported positive outcomes related to innovating using technology, making an impact through real-world projects, and practicing their teamwork and leadership skills.</t>
  </si>
  <si>
    <t>In the development of social economy and scientific and technological innovation, the image processing mode and classification model chosen by network technology platform is becoming more and more changeable, but in essence, it is necessary to obtain characteristic information in effective image recognition and choose high-quality network algorithm and processing technology to complete image processing and image classification. Therefore, on the basis of understanding the current research trend of computer image processing and image classification model methods, this paper conducts in-depth discussion on the image processing methods and image classification model training design with artificial intelligence as the core and takes the image classification model of transfer learning as an example for practical exploration. The final results show that the image processing method and image classification model based on artificial intelligence have strong performance advantages in practical application.</t>
  </si>
  <si>
    <t>Background: Artificial Intelligence (AI) has great potential to transform health systems to improve the quality of healthcare services. However, AI is still new in Tanzania, and there is limited knowledge about the application of AI technology in the Tanzanian health sector.Objectives: This study aims to explore the current status, challenges, and opportunities for AI application in the health system in Tanzania. Methods: A scoping review was conducted using the Preferred Reporting Items for Systematic Review and Meta-Analysis Extensions for Scoping Review (PRISMA-ScR). We searched different electronic databases such as PubMed, Embase, African Journal Online, and Google Scholar.Results: Eighteen (18) studies met the inclusion criteria out of 2,017 studies from different electronic databases and known AI-related project websites. Amongst AI-driven solutions, the studies mostly used machine learning (ML) and deep learning for various purposes, including prediction and diagnosis of diseases and vaccine stock optimisation. The most commonly used algorithms were conventional machine learning, including Random Forest and Neural network, Naive Bayes K-Nearest Neighbour and Logistic regression. Conclusions: This review shows that AI-based innovations may have a role in improving health service delivery, including early outbreak prediction and detection, disease diagnosis and treatment, and efficient management of healthcare resources in Tanzania. Our results indicate the need for developing national AI policies and regulatory frameworks for adopting responsible and ethical AI solutions in the health sector in accordance with the World Health Organisation (WHO) guidance on ethics and governance of AI for health.</t>
  </si>
  <si>
    <t>Artificial Intelligence (AI) is becoming increasingly relevant in the academic sphere, especially due to its implications in the teaching -learning process. This research consolidates the findings of a study conducted in three Latin American countries: Ecuador, Peru, and Mexico, where an ad hoc quantitative instrument was ad -ministered to 423 undergraduate students across three universities. The aim was to understand students' perceptions regarding the use of Artificial Intelligence in higher education. The results reflect a significant recognition of AI's potential to enhance educational quality and personalize the learning process. Furthermore, they emphasize the importance of an inclusive and equitable approach in implementing AI in higher education, promoting an educational environment that is accessible to all, and ensuring that technology integrates ethically and effectively to enhance both the quality and personalization of the educational process.</t>
  </si>
  <si>
    <t>Purpose of reviewArguably one of the most disruptive innovations in medicine of the past decade, artificial intelligence is dramatically changing how healthcare is practiced today. A systematic review of the most recent artificial intelligence advances in facial plastic surgery is presented for surgeons to stay abreast of the latest in our field.Recent findingsArtificial intelligence applications developed for use in perioperative patient evaluation and management, education, and research in facial plastic surgery are highlighted. Selected themes include automated facial analysis with landmark detection, automated facial palsy grading and emotional assessment, generation of artificial facial profiles for testing and model training, automated postoperative patient communications, and improving ethnicity-sensitive facial morphometry norms. Inherent bias can exist in artificial intelligence models, and care must be taken to utilize algorithms trained with diverse datasets.SummaryArtificial intelligence tools are helping clinicians provide more standardized, objective, and efficient care to their patients. Increasing surgeon awareness of available tools, and their widespread implementation into clinical workflows are the next frontier. Ethical considerations must also shape the adoption of any artificial intelligence functionality. As artificial intelligence applications become a fixture in medicine, surgeons must employ them effectively to stay at the vanguard of modern medicine.</t>
  </si>
  <si>
    <t>This paper explores the connections between artificial intelligence and climate smart agricultural change research as a whole and its usefulness in adaptation efforts in smart agricultural technologies. In article increased attention is currently being paid to the use of smart technologies. The article provides an analysis of the prospects for the use of artificial intelligence technologies and Climate-Smart Agriculture. At the preparatory stage, an analysis of publications in the Woofs network was carried out, which allows specifying the essence and scope of artificial intelligence technologies in climate smart agriculture. The authors considered divided into four important components which include: the management of crops, farms, livestock and aquaculture to achieve a near-term balance in food security and livelihoods; the management of landscapes and ecosystems top reserve ecosystem services that are critical for agricultural development, food security, adaptation, and mitigation; enable better farm and land management by providing services on climate impacts and mitigation actions to managers of these resources; enhancing the derivable benefits of Climate-Smart Agriculture through demand-side measures and value chain interventions. Accordingly, Climate-Smart Agriculture and artificial intelligence aims to achieve the objectives of increasing productivity and incomes sustainably, making agriculture adaptive to the changing climate, and where possible cost-effective.</t>
  </si>
  <si>
    <t>Artificial intelligence, or AI, has the potential to dramatically improve our understanding and management of the ocean. For fisheries, these benefits could include greater monitoring coverage at lower costs, improved estimates of catch and bycatch, identification of illegal fishing, and seafood traceability throughout the supply chain. However, fisheries AI innovation and adoption faces substantial barriers from the highly regulated nature of fisheries and the complex overlap of government policies, diverse user needs, and market pressures. We argue that needed advances in fisheries AI require novel collaborations to share data and methods, encourage new and diverse entrants to the field, and increase baseline technical literacy across the global fisheries community. Unlocking fisheries data to power AI, particularly image data, can only be achieved through partnerships across government managers, AI developers, fishers and vessel owners, and technology service providers, which, in turn, requires a common vocabulary for policy and technical concepts. With a greater shared understanding across the field, fisheries AI providers can deliver desired results, and users can have confidence that systems are performing as advertised, ultimately meeting monitoring demand and sustainability goals.</t>
  </si>
  <si>
    <t>We identify the maturity level of the different requirements for artificial intelligence (AI) in autonomous driving and outline the main challenges to be addressed in the future to ensure that automotive AI systems are developed in a trustworthy way.</t>
  </si>
  <si>
    <t>The plot quality rating of seed research industry is of great importance for most trials and experiments, trying to bring data to validate or invalidate a trait, or to see how a trait is getting variability. Still today, the plot quality is a manual assessment, requires a lot of time, and the decision based need to be taken in a short time for creating space for actions. There is a switch of plot quality rating assessment, from conventional to modern, based on imaging. Many multinational companies who business in agriculture, mostly in breeding and research and development, are now, more and more attracted by the drone use as a proof of AI (artificial intelligence). The importance of a plot quality rating is high, from the pure reason it participates in the data validation, standardization, and governance as a science decision. In this area of research, imaging can be very useful and having strong benefits for the final customers. This need provided by AI comes with the imaging concept, based on drone flights and interpretation. The drone is most of the time a commercial one, but the sensor itself is multispectral, able to deliver different layers with interest for the farm. The farm decision or the research team, evaluate the plots by using a application developed by Sentera (USA), named Field Agent. This app represents today the most advanced plot evaluation, and the use of it is quite simple, most of the time deductible for the professional agronomist. As a POC (Proof of Concept), we have used the AI to bring more reliability into the data at farm level, specifically for corn seed production, where we were able to have a stand count (for female and male), tassel identification (target is to develop it for female rows, detasseled), and yield prediction together with disease and pathogens control under the Power Distribution Board</t>
  </si>
  <si>
    <t>Artificial intelligence is a new technology in the information age and has been listed as one of the most influential top ten technologies in the 21st century. Now, it has been widely used in the field of computer network and gradually integrated with embedded technology, network information processing technology and wireless communication technology, etc. With the development of these technologies, computer network has gotten a broad application space. In this paper, by combining with artificial intelligence technology, the application of it to the field of computer network in China at present is studied.</t>
  </si>
  <si>
    <t>The pandemic caused by Covid-19 affected all educational levels throughout the world. Several countries established periods of confinement for their inhabitants, and this led many teachers to adapt their courses for virtual development. This adaptation reduced in many cases to generating a rapid and emergency response through the digitization of what designed for a face-to-face environment, for example, with classes through videoconferences, redesigning activities to solve in a virtual environment, and solving online questionnaires. However, this article presents the adaptation of a university curricular space, specially designed for virtuality. It ' s about the educational innovation carried out on the Artificial Intelligence subject, which designed to take advantage of the potential of web 3.0 tools and mitigate the inconveniences of non-face-to-face classes. The results obtained highlight the innovative academic value of this initiative, and its transferability and sustainability over time.</t>
  </si>
  <si>
    <t>The article aims to consider the trends in the development of artificial intelligence and its impact on the processes in world trade, the issues of protecting the rights to digital content created using artificial intelligence technologies and neural networks. This topic is becoming increasingly relevant with the development of technology and the expansion of its application in various areas of life. The problems of protecting developers' rights and legitimate interests have come to the fore in intellectual property law. With the help of intelligent systems, legally protected content can be created, and other data, relations regarding which are also subject to protection. In this regard, issues related to the standardization of requirements for procedures and means of storing big data used in the development, testing, and operation of artificial intelligence systems, as well as the use of blockchain technology, are of particular importance. Various options for using artificial intelligence at all links in the value chain are considered, and an assessment of the consequences of introducing such technologies is made. The analysis of the issues of regulating the issues of cross-border movement of data against the background of the aggravation of the problem of data confidentiality was carried out. Analytical assumptions about the possible impact of AI on the labor market in the future are made.</t>
  </si>
  <si>
    <t>In the Industrial Age that humanity has entered long time ago with steam series has caused to primitive mechanization in production. With the development of internet and mobile technologies, electronics, nano technology, advances in medicine, health and digital applications and so on speed up mechatronics studies nowadays. Last World Economic Forum holds an important place on the agenda of Robotics and Artificial Intelligence and the economists like Roubini, Stiglitz also entered in the discussion of robotics and artificial in intelligence impacts on economics and business. Although Stephen Hawking criticized on the risks in this regard, every day we are witnessing tremendous news and articles in business pages, regarding on these topics and obviously corporate life and professionals can no longer resist to these changes. Changing form of the business terms and work forces, the way of doing business by using new technologies will have serious impacts on the daily business life and deriving from these on countries and on world economics. Many items and headlines such as jobless ratio, Philips Curve, performance, management, CRM Analytics, customer relationship management, sales, strategic planning, mass production, Purchasing Power Parity, GDP, inflation, money, Central Banks, Banking System, coaching, training, accounting, taxes etc. regarding to business and economics will face serious dangers, hits, change, exposures as well as opportunities and gains with the improvements in Artificial Intelligence and Robotics. One simple example can explain the degree of these impacts: Should we continue to make provisions for severance pay of the company's staff or should we calculate reserve for depreciation / amortization of robots in the company, which side of the balance sheet will be managed by human resources managers or shall we still name human resources ? This conceptual and hypothetical paper is aiming to address and discusses the future of robots, mechatronics and artificial intelligence in different perspectives. (C) 2015 The Authors. Published by Elsevier Ltd. This is an open access article under the CC BY-NC-ND license (http://creativecommons.org/licenses/by-nc-nd/4.0/).</t>
  </si>
  <si>
    <t>Artificial intelligence(AI) is more augmented intelligence and that is a fundamental philosophical direction it took where it is complementing people's intelligence with machines that have enough aspects of the intelligent problem solving capabilities that together the person and machine can do better than one or the other. Medical diagnosis is hard for humans it actually takes a lot of time without the help of intelligent machines. AIM(Artificial Intelligence in Medical) systems have been used in health care system mainly for diagnosis tasks. AI is the branch of computer science which deals with the machine intelligence and maximising chances of success and accuracy. Medical is the field where technology is much needed. Our expanding desires of the highest quality of health care and the quick development of ever more detailed medical knowledge leave the doctor without sufficient time to give to each case and attempting to stay aware of the advancements in his field. The main aim of writing this paper is to review the effectiveness of AI techniques in medical sciences and compare them.</t>
  </si>
  <si>
    <t>A growing body of evidence indicates that implementing artificial intelligence (AI) at scale can improve market performance in B2B settings by accelerating decision-making process. Despite its popularity in the B2B sector, there have been few academic studies about this phenomenon in the context of industrial markets. Currently, AI research focuses predominantly on the marketing aspect of consumers, but in fact industrial data is rarely analyzed to address the issues regarding organizational behavior, product innovation, supply chain management, and B2B customer relationship management. The special issue presents 16 papers that explore why do B2B companies seek to use AI for marketing purposes, how AI can be used to foster innovation and use supply chain networks, how AI can enhance B2B customer experience and customer relationship management, and how AI can be used to develop dynamic capabilities on B2B marketing. These research articles provide insights into various industrial contexts and have applied both qualitative and quantitative approaches to identify AI applications for value creation.</t>
  </si>
  <si>
    <t>The Educational service platform developed in the project Research on AI- and Simulation-Based Engineering at Exascale (RAISE)* is presented. The platform contains RAISE's educational resource portfolio focusing on Artificial Intelligence linked also to its application on High-Performance Computers. The online Educational services platform contains information on forthcoming training events and information on diverse learning resources. The structure and choice of the elements and the employed technologies and the design of the platform are described. In addition, the portfolio development process is elaborated. Information on degree programs, separate courses on Artificial Intelligence and other domain-specific and interdisciplinary educational resources from the project partners, and from other projects and educational resource providers are collected on the platform.</t>
  </si>
  <si>
    <t>This article discusses the concept, benefits, application, impact and role of artificial intelligence (AI) in public relations (PR) industry. It examines the application of AI-based systems and their role as strategic disruption in the PR industry. This article is based on qualitative semi-structured interviews of 31 PR professionals and is grounded in the insights from the review of relevant research papers, articles, and case studies. It highlights the developments in research and practice related to AI application in the PR industry. AI-powered systems can scan social media and are smart, intelligent and experts in handling queries. These AI-enabled systems can post responses on social media in real time for the client and manage the crisis. With AI, PR professionals can save time spent on mundane activities like creating media lists, scheduling meetings and sending follow-up emails. Mass personalization and customization using AI are improving the effectiveness of PR activities. It is too early to say whether AI will act as strategic disruption in the PR industry. Based on the insights and discussion in this article, the PR professionals and researchers can make decisions on whether to invest in AI tools and solutions.</t>
  </si>
  <si>
    <t>The governance of ethically acceptable research in higher education institutions has been under scrutiny over the past half a century. Concomitantly, recently, decision makers have required researchers to acknowledge the societal impact of their research, as well as anticipate and respond to ethical dimensions of this societal impact through responsible research and innovation principles. Using artificial intelligence population health research in the United Kingdom and Canada as a case study, we combine a mapping study of journal publications with 18 interviews with researchers to explore how the ethical dimensions associated with this societal impact are incorporated into research agendas. Researchers separated the ethical responsibility of their research with its societal impact. We discuss the implications for both researchers and actors across the Ethics Ecosystem.</t>
  </si>
  <si>
    <t>This comprehensive review explores the transformative impact of artificial intelligence (AI) on hospital management, delving into its applications, challenges, and future trends. Integrating AI in administrative functions, clinical operations, and patient engagement holds significant promise for enhancing efficiency, optimizing resource allocation, and revolutionizing patient care. However, this evolution is accompanied by ethical, legal, and operational considerations that necessitate careful navigation. The review underscores key findings, emphasizing the implications for the future of hospital management. It calls for a proactive approach, urging stakeholders to invest in education, prioritize ethical guidelines, foster collaboration, advocate for thoughtful regulation, and embrace a culture of innovation. The healthcare industry can successfully navigate this transformative era through collective action, ensuring that AI contributes to more effective, accessible, and patient-centered healthcare delivery.</t>
  </si>
  <si>
    <t>Artificial Intelligence of Things (AIoT) is the natural evolution for both Artificial Intelligence (AI) and Internet of Things (IoT) because they are mutually beneficial. AI increases the value of the IoT through Machine Learning by transforming the data into useful information, while the IoT increases the value of AI through connectivity and data exchange. Therefore, InSecTT - Intelligent Secure Trustable Things, a pan-European effort with 52 key partners from 12 countries (EU and Turkey), provides intelligent, secure and trustworthy systems for industrial applications. This results in comprehensive cost-efficient solutions of intelligent, end-to-end secure, trustworthy connectivity and interoperability to bring the Internet of Things and Artificial Intelligence together. InSecTT aims at creating trust in AI-based intelligent systems and solutions as a major part of the AIoT. This paper provides an overview about the concept and ideas behind InSecTT and introduces the InSecTT Reference Architecture for infrastructure organization of AIoT use cases.</t>
  </si>
  <si>
    <t>Living to the age of 120 is not enough, people want a quality and satisfied life, not a vegetative state. Artificial Intelligence in medicine provides a potential for a healthy life. It brings about new approaches to monitoring a patient's state, robotic surgery, decreases difficulty of operations and improves considerably diagnostic possibilities. Artificial Intelligence is an important vehicle for solving ethical problems in treatment and the entire health system. This saves up time for a physician to talk to the patient and mutual trust is re-established, which is the essential of medical ethics. This article focuses on a search for attributes of technical aspects in medical science. Its objective is to identify elements of holistic medicine that can be employed for transfer of information in a human body. The research presents an important conclusion, which is linked with the fact that current technical aspects of medical sciences are narrowly specialized and the key in such segment specializations is not the ethical medical aspect of the problem, but the technical one. It can be presumed that Artificial Intelligence will enhance holistic and personalized medicine. Personalized medicine analyses a person as a unique individuality. Holistic medicine considers a person as one complete set, a holistic system of interlinked organs, links and relations, it does not separate the technical aspect from the ethical aspect. Artificial Intelligence can become an immensely important platform providing data to be implemented by holistic medicine that is seen as the key treatment of the future.</t>
  </si>
  <si>
    <t>The advancement of technology remained an immersive interest for humankind throughout the past decades. Tech enterprises offered a stream of innovation to address the universal healthcare concerns. The novel coronavirus holds a substantial foothold of planet earth which is combatted by digital interventions across afflicted geographical boundaries and territories. This study aims to explore the trends of modern healthcare technologies and Artificial Intelligence (AI) during COVID-19 crisis, define the concepts and clinical role of AI in the mitigation of COVID-19, investigate and correlate the efficacy of AI-enabled technology in medical imaging during COVID-19 and determine advantages, drawbacks, and challenges of artificial intelligence during COVID-19 pandemic. The paper applied systematic review approach using a deliberated research protocol and Preferred Reporting Items for Systematic Reviews and Meta-Analyses (PRISMA) flow chart. Digital technologies can coordinate COVID-19 responses in a cascade fashion that extends from the clinical care facility to the exterior of the pending viral epicenter. With cases of healthcare robotics, aerial drones, and the internet of things as evidentiary examples. PCR tests and medical imaging are the frontier diagnostics of COVID-19. Computed tomography helped to correct the accuracy variation of PCR tests at a clinical sensitivity of 98 %. Artificial intelligence can enable autonomous COVID-19 responses using techniques like machine learning. Technology could be an endless system of innovation and opportunities when sourced effectively. Scientists can utilize technology to resolve global concerns challenging the history of tangible possibility. Digital interventions have enhanced the responses to COVID-19, magnified the role of medical imaging amid the COVID19 crisis and have exposed healthcare professionals to the opportunity of contactless care.</t>
  </si>
  <si>
    <t>We analyze how artificial intelligence changes a significant part of the energy sector, the oil and gas industry. We focus on the upstream segment as the most capital-intensive part of oil and gas and the segment of enormous uncertainties to tackle. Basing on the analysis of AI application possibilities and the review of existing applications, we outline the most recent trends in developing AI-based tools and identify their effects on accelerating and de-risking processes in the industry. We investigate AI approaches and algorithms, as well as the role and availability of data in the segment. Further, we discuss the main non-technical challenges that prevent the intensive application of artificial intelligence in the oil and gas industry, related to data, people, and new forms of collaboration. We also outline three possible scenarios of how artificial intelligence will develop in the oil and gas industry and how it may change it in the future (in 5, 10, and 20 years).</t>
  </si>
  <si>
    <t>Artificial intelligence (AI) has emerged as a powerful tool in healthcare significantly impacting practices from diagnostics to treatment delivery and patient management. This article examines the progress of AI in healthcare, starting from the field's inception in the 1960s to present-day innovative applications in areas such as precision medicine, robotic surgery, and drug development. In addition, the impact of the COVID-19 pandemic on the acceleration of the use of AI in technologies such as telemedicine and chatbots to enhance accessibility and improve medical education is also explored. Looking forward, the paper speculates on the promising future of AI in healthcare while critically addressing the ethical and societal considerations that accompany the integration of AI technologies. Furthermore, the potential to mitigate health disparities and the ethical implications surrounding data usage and patient privacy are discussed, emphasizing the need for evolving guidelines to govern AI's application in healthcare.</t>
  </si>
  <si>
    <t>Artificial intelligence (AI) is increasingly used in electrocardiography (ECG) to assist in diagnosis, stratification, and management. AI algorithms can help clinicians in the following areas: (1) interpretation and detection of arrhythmias, ST-segment changes, QT prolongation, and other ECG abnormalities; (2) risk prediction integrated with or without clinical variables (to predict arrhythmias, sudden cardiac death, stroke, and other cardiovascular events); (3) monitoring ECG signals from cardiac implantable electronic devices and wearable devices in real time and alerting clinicians or patients when significant changes occur according to timing, duration, and situation; (4) signal processing, improving ECG quality and accuracy by removing noise/artifacts/interference, and extracting features not visible to the human eye (heart rate variability, beat-to-beat intervals, wavelet transforms, sample-level resolution, etc.); (5) therapy guidance, assisting in patient selection, optimizing treatments, improving symptom-to-treatment times, and cost effectiveness (earlier activation of code infarction in patients with ST-segment elevation, predicting the response to antiarrhythmic drugs or cardiac implantable devices therapies, reducing the risk of cardiac toxicity, etc.); (6) facilitating the integration of ECG data with other modalities (imaging, genomics, proteomics, biomarkers, etc.). In the future, AI is expected to play an increasingly important role in ECG diagnosis and management, as more data become available and more sophisticated algorithms are developed.</t>
  </si>
  <si>
    <t>Public and private investments into developing digital health technologies-including artificial intelligence (AI)-are intensifying globally. Japan is a key case study given major governmental investments, in part through a Cross-Ministerial Strategic Innovation Promotion Program (SIP) for an Innovative AI Hospital System. Yet, there has been little critical examination of the SIP Research Plan, particularly from an ethics approach. This paper reports on an analysis of the Plan to identify the extent to which it addressed ethical considerations set out in the World Health Organization's 2021 Guidance on the Ethics and Governance of Artificial Intelligence for Health. A coding framework was created based on the six ethical principles proposed in the Guidance and was used as the basis for a content analysis. 101 references to aspects of the framework were identified in the Plan, but attention to the ethical principles was found to be uneven, ranging from the strongest focus on the potential benefits of AI to healthcare professionals and patients (n = 44; Principle 2), to no consideration of the need for responsive or sustainable AI (n = 0; Principle 6). Ultimately, the findings show that the Plan reflects insufficient consideration of the ethical issues that arise from developing and implementing AI for healthcare purposes. This case study is used to argue that, given the ethical complexity of the use of digital health technologies, consideration of the full range of ethical concerns put forward by the WHO must urgently be made visible in future plans for AI in healthcare.</t>
  </si>
  <si>
    <t>Artificial intelligence (AI) has the potential to transform every facet of cardiovascular practice and research. The exponential rise in technology powered by AI is defining new frontiers in cardiovascular care, with innovations that span novel diagnostic modalities, new digital native biomarkers of disease, and high-performing tools evaluating care quality and prognosticating clinical outcomes. These digital innovations promise expanded access to cardiovascular screening and monitoring, especially among those without access to high-quality, specialized care historically. Moreover, AI is propelling biological and clinical discoveries that will make future cardiovascular care more personalized, precise, and effective. The review brings together these diverse AI innovations, highlighting developments in multimodal cardiovascular AI across clinical practice and biomedical discovery, and envisioning this new future backed by contemporary science and emerging discoveries. Finally, we define the critical path and the safeguards essential to realizing this AIenabled future that helps achieve optimal cardiovascular health and outcomes for all. (J Am Coll Cardiol 2024;84:97-114) (c) 2024 by the American College of Cardiology Foundation.</t>
  </si>
  <si>
    <t>The idea of using artificial intelligence (AI) in medical practice has gained vast interest due to its potential to revolutionise healthcare systems. However, only some AI algorithms are utilised due to systems' uncertainties, besides the never-ending list of ethical and legal concerns. This paper intends to provide an overview of current AI challenges in medical imaging with an ultimate aim to foster better and effective communication among various stakeholders to encourage AI technology development. We identify four main challenges in implementing AI in medical imaging, supported with consequences and past events when these problems fail to mitigate. Among them is the creation of a robust AI algorithm that is fair, trustable and transparent. Another issue is on data governance, in which best practices in data sharing must be established to promote trust and protect the patients' privacy. Next, stakeholders, such as the government, technology companies and hospital management, should come to a consensus in creating trustworthy AI policies and regulatory frameworks, which is the fourth challenge, to support, encourage and spur innovation in digital AI healthcare technology. Lastly, we discussed the efforts of various organizations such as the World Health Organisation (WHO), American College of Radiology (ACR), European Society of Radiology (ESR) and Radiological Society of North America (RSNA), who are already actively pursuing ethical developments in AI. The efforts by various stakeholders will eventually overcome hurdles and the deployment of AI-driven healthcare applications in clinical practice will become a reality and hence lead to better healthcare services and outcomes.</t>
  </si>
  <si>
    <t>The purpose of this paper is to enunciate aspects of Artificial Intelligence (AI) that should be considered for assessments in higher education institutions. A non-profit research company called OpenAI has postponed the release of the comprehensive research of its innovative AI language model, known as GPT-2 to the public to enable further consideration of the consequences of their innovation. GPT-2 is fundamentally a text generator which is so adept at what it is intended to do that OpenAI is gravely concerned about its malicious use. The text generating system has exceeded what was initially thought possible, by way of the quality of its text output, and the eclectic range of probable application. This socio-technical study was motivated by the views that AI is developing at an unparalleled level. While much attention is being given to its positive uses, less attention has been afforded to the negative ways in which AI can be used, with particular reference to higher education institutions. This study would adopt a Case Study research method as it would enable the investigation and consideration of multifaceted factors of the GPT-2 model. Lecturers were invited to participate in two separate focus group sessions. In phase one of the empirical data gathering process, Communication lecturers were requested to assess an article compiled by GPT-2. In the second phase via a semi-structured questionnaire, a series of questions were put to lecturers of the Department of IT Research Committee to determine whether they believed that AI could proliferate plagiarism in assessments and how universities could respond to this threat. The key findings support the existing body of knowledge that suggests that improvements in AI have significantly improved natural language processing models which are able to translate text, analogous to human equivalence. A section of the university academics indicated that they are impressed with the innovation but are concerned about the potential for plagiarism at university.</t>
  </si>
  <si>
    <t>Artificial intelligence (AI) research in endoscopy is being translated at rapid pace with a number of approved devices now available for use in luminal endoscopy. However, the published literature for AI in biliopancreatic endoscopy is predominantly limited to early pre-clinical studies including applications for diagnostic EUS and patient risk stratification. Potential future use cases are highlighted in this manuscript including optical characterisation of strictures during cholangioscopy, prediction of postERCP acute pancreatitis and selective biliary duct cannulation difficulty, automated report generation and novel AI-based quality key performance metrics. To realise the full potential of AI and accelerate innovation, it is crucial that robust inter-disciplinary collaborations are formed between biliopancreatic endoscopists and AI researchers. (c) 2020 Elsevier Ltd. All rights reserved.</t>
  </si>
  <si>
    <t>Artificial intelligence (AI) will have a substantial impact on firms in virtually all industries. Without guidance on how to implement and scale AI, companies will be outcompeted by the next generation of highly innovative and competitive companies that manage to incorporate AI into their operations. Research shows that competition is fierce and that there is a lack of frameworks to implement and scale AI successfully. This study begins to address this gap by providing a systematic review and analysis of different approaches by companies to using AI in their organizations. Based on these experiences, we identify key components of implementing and scaling AI in organizations and propose phases of implementing and scaling AI in firms.</t>
  </si>
  <si>
    <t>Artificial intelligence (AI) is poised as a transformational force in healthcare. This paper presents a current environmental scan, through the eyes of primary care physicians, of the top ten ways AI will impact primary care and its key stakeholders. We discuss ten distinct problem spaces and the most promising AI innovations in each, estimating potential market sizes and the Quadruple Aims that are most likely to be affected. Primary care is where the power, opportunity, and future of AI are most likely to be realized in the broadest and most ambitious scale. We propose how these AI-powered innovations must augment, not subvert, the patient-physician relationship for physicians and patients to accept them. AI implemented poorly risks pushing humanity to the margins; done wisely, AI can free up physicians' cognitive and emotional space for patients, and shift the focus away from transactional tasks to personalized care. The challenge will be for humans to have the wisdom and willingness to discern AI's optimal role in twenty-first century healthcare, and to determine when it strengthens and when it undermines human healing. Ongoing research will determine the impact of AI technologies in achieving better care, better health, lower costs, and improved well-being of the workforce.</t>
  </si>
  <si>
    <t>Simple Summary The amount of diagnosed thyroid nodules increases every year. Many researchers have tried to optimize the process of classifying and diagnosing thyroid nodules using artificial intelligence. The aim of this study was to assess the latest applications of artificial intelligence in diagnosing and classifying thyroid nodules. The focus was on innovations in the use of artificial intelligence in the field of ultrasonography and microscopic diagnosis, although other applications were reviewed as well. In total, we analyzed 930 papers published from 2018 to 2022. The incidence of thyroid nodules diagnosed is increasing every year, leading to a greater risk of unnecessary procedures being performed or wrong diagnoses being made. In our paper, we present the latest knowledge on the use of artificial intelligence in diagnosing and classifying thyroid nodules. We particularly focus on the usefulness of artificial intelligence in ultrasonography for the diagnosis and characterization of pathology, as these are the two most developed fields. In our search of the latest innovations, we reviewed only the latest publications of specific types published from 2018 to 2022. We analyzed 930 papers in total, from which we selected 33 that were the most relevant to the topic of our work. In conclusion, there is great scope for the use of artificial intelligence in future thyroid nodule classification and diagnosis. In addition to the most typical uses of artificial intelligence in cancer differentiation, we identified several other novel applications of artificial intelligence during our review.</t>
  </si>
  <si>
    <t>This paper researches the opportunities available to use 3D Virtual learning Environments (3D VLEs), such as Second Life, to create e-learning Project Innovation for students using 3D Virtual Design concepts and programming. This entails the use of programming and coding to create bots (artificial intelligence robotic avatars) that can be used to direct interactive teaching and learning activities inside a 3D VLE. Moreover, through the creation and coding of holographic platforms (holodecks) inside 3D VLEs, diverse classroom and environmental settings can be created to aid in the e-learning process and help the students themselves to use this technique to create immersive 3D projects e.g. 3D catalogues and exhibitions. This is in addition to the prospects of using these holodecks for educational role-play activities, modelling activities and interactive discussions and seminars.</t>
  </si>
  <si>
    <t>Big data analytics have impacted nearly every service industry in the last decade. Furthermore,using artificial intelligence in big data analytics has introduced a new trend, resulting in different performance types, e.g. sales, marketing, innovation, organizational, financial, and operational. A systematic review of the empirical results from publications addressing big data analytics in the services industry becomes necessary to understand these performances better. Based on this rationale, this study conducted a meta-analysis to identify the relevant dimensions of big data analytics and evaluate artificial intelligence as a potential moderator of its effects on service performance. The results demonstrate that environmental dynamism, resources and capabilities, and competitive pressure drive big data analytics adoption. Environmental dynamism, followed by resources and capabilities, has greater effects on adopting big data analytics. The findings suggest that adopting big data analytics powered by artificial intelligence enhances service performance more than adopting big data analytics without using artificial intelligence.</t>
  </si>
  <si>
    <t>The latest technological developments in generative artificial intelligence (GenAI) offer powerful capabilities to small and medium enterprises (SMEs) as they facilitate the democratization of scalability and creativity. With little technical expertise or financial resources, SMEs can leverage this technology to streamline work processes and unleash innovation, improving their product offerings and long-term competitiveness. In this article, we discuss how SMEs can navigate both the promises and challenges of GenAI and offer a roadmap for deploying the technology. We then introduce a sailing metaphor that reveals key strategic dimensions for GenAI deployment: competency of employees, effective leadership and work values, organizational culture, collaboration and cooperation, and relationships with third parties. We conclude with practical recommendations for successfully deploying GenAI in SMEs. (c) 2024 Kelley School of Business, Indiana University. Published by Elsevier Inc. All rights are reserved, including those for text and data mining, AI training, and similar technologies.</t>
  </si>
  <si>
    <t>Operating room nurses, who have an important place in the professional healthcare team, should be able to use technology effectively and adapt to innovations. This study is expected to shed light on how effective the development of robotic technologies and artificial intelligence and their integration into operating room nursing will be in fulfilling the requirements of contemporary nursing philosophy. This study was designed as a single group pre- and post-test quasi-experimental study. The quasi-experimental (pretest-posttest) research design was utilized to conduct the study in a Training and Research Hospital in Western Turkey. The nurses (n = 35) working in the operating room of the aforementioned hospital were included in the study. In this study, we aimed to determine whether operating room nurses experienced anxiety due to the use of artificial intelligence and robotic nurses, and the effectiveness of the training given to them in order to raise their awareness. The following three tools were used for data collection: The Nurses' Descriptive Characteristics Form, Artificial Intelligence Knowledge Questionnaire, and Artificial Intelligence Anxiety Scale. Data extraction and analysis were performed in a narrative and tabular way. According to this study, the training given to the operating room nurses significantly increased their knowledge levels about artificial intelligence and robotic nurses, and increased their artificial intelligence- and robotic nurse-related anxiety significantly (p &lt; 0.05). The participating operating room nurses experienced limitations regarding current information, training programs and learning opportunities on robotic surgery. We recommend that the operating room nurses should be provided with trainings on artificial intelligence technologies and robotic nurses, and that they should be enabled to use these information technologies regarding future technologies actively.</t>
  </si>
  <si>
    <t>The aim of this paper is to decipher and investigate the relationship between artificial intelligence implementation (AII), healthcare social innovation (HSI) and hospitals' green image (HGI) in an Egyptian emerging market. An interdisciplinary research with a mixed-methods approach was conducted to add bricks, conceptually and empirically, that fill a literature gap between using this evolving AI-technology and sustaining socially- innovative medical operations and supply-chain management (OSCM) practices in a dynamic green healthcare industry. After scanning the relevant transdisciplinary literature, the authors developed and tested a conceptual model through analysing data collected from 116 quantitative questionnaires answered by healthcare managers/ leaders in 46 Egyptian hospitals. After applying structural equation modeling using SmartPLS-v4, the results illustrated that AII has a positive significant impact on HSI, which has a positive significant influence on HGI. Furthermore, AII-HGI relationship can be fully-mediated significantly by HSI, which confirms the significant role of AI-powered technology in reinforcing socially-innovative medical OSCM processes to sustain an environmental-friendly image of Egyptian hospitals. Based on these quantitative findings and qualitative fruitful interviews with healthcare leaders and technology experts, this article used a comprehensive approach to contribute to AI-enhanced healthcare OSCM literature in interdependent ways. It encapsulated the benefits and obstacles of using AI-driven socially-innovative green medical OSCM practices in emerging healthcare markets similar to Egypt. Moreover, it proposed a balanced scorecard map for communicating and evaluating socially- responsible ecofriendly OSCM strategy of AI-powered hospitals. As for the practical implications, the medical operations and supply-chain managers of similar emerging healthcare markets can benefit from the exemplars highlighted throughout this paper on how their hospitals can invest in AI-based healthcare processes/services, which can provide creative and scientific solutions for social, educational, environmental and economic problems within their countries. Thus, reflecting on the social implications, these digitally-transformed hospitals can contribute innovatively to the social wellbeing of their communities and promote their green image among their supply-chain stakeholders.</t>
  </si>
  <si>
    <t>The following essay explores the intersection of care with ethical reflections on artificial intelligence (AI). The current debate around AI ethics focuses on questions of moral AI judgment and the general criteria for maximizing the fairness, accountability, and transparency of these judgments. While this discussion is important, it all too often obfuscates the actual purpose and intention behind the use of the algorithmic or AI technology. Where the rationale for developing these technologies focuses on increasing optimization and innovation, concern must be shifted to ensure that AI will be used primarily to address current inequities and harms, from exacerbating climate change to manipulating voters via social media to creating better weapons.</t>
  </si>
  <si>
    <t>This paper provides a bibliometric analysis of current research trends in the field of artificial intelligence (AI), focusing on key topics such as deep learning, machine learning, and security in AI. Through the lens of bibliometric analysis, we explore publications published from 2020 to 2024, using primary data from the Clarivate Analytics Web of Science Core Collection. The analysis includes the distribution of studies by year, the number of studies and citation rankings in journals, and the identification of leading countries, institutions, and authors in the field of AI research. Additionally, we investigate the distribution of studies by Web of Science categories, authors, affiliations, publication years, countries/regions, publishers, research areas, and citations per year. Key findings indicate a continued growth of interest in topics such as deep learning, machine learning, and security in AI over the past few years. We also identify leading countries and institutions active in researching this area. Awareness of data security is essential for the responsible application of AI technologies. Robust security frameworks are important to mitigate risks associated with AI integration into critical infrastructure such as healthcare and finance. Ensuring the integrity and confidentiality of data managed by AI systems is not only a technical challenge but also a societal necessity, demanding interdisciplinary collaboration and policy development. This analysis provides a deeper understanding of the current state of research in the field of AI and identifies key areas for further research and innovation. Furthermore, these findings may be valuable to practitioners and decision-makers seeking to understand current trends and innovations in AI to enhance their business processes and practices.</t>
  </si>
  <si>
    <t>Artificial intelligence-enhanced skin-like sensors based on flexible nanogenerators have been widely used in physiological signal acquisition, artificial organ, sensory simulation, human movement status recognition, and other biomedical related fields due to their excellent biocompatibility, comfortable wearing experience, high sensing accuracy, and low power consumption. In this paper, the working principle, evolution process, and several established general strategies of artificial intelligence-enhanced skin-like sensors are summarized in detail. More importantly, this paper further reviews several recent important advances on artificial intelligence enhanced skin-like sensor, and systematically analyzes and compares these works according to their principles and application directions. In the discussion section, we also list the current concerns of stress adaptation, stretchability-conductivity, algorithm optimization, function integration, and propose potential solutions to these problems. We hope that the deep integration of artificial intelligence and flexible nanogenerators can bring more enlightenment to the progress of biomedical engineering in the future.</t>
  </si>
  <si>
    <t>This article represents a research, analysis and comparison for decision searching algorithms in solution space used for training students. The aim of this study is to develop a methodology for comparing algorithms. The methodology will be visually presented in a web-based virtual laboratory for Artificial Intelligence studies. Embedding the methodology into a web-based virtual laboratory will support the educational process of the subject, with trainees being able to conduct self-training from their homes. The study of these algorithms and the creation of the methodology will improve the perception of information, both for easier learning and for understanding the difference between the different algorithms, their advantages and disadvantages. The need to develop a methodology to integrate into the subject studies comes from the rapid development in this area and the need for teachers and learners to follow these rates. Advantages will be the creation of a methodology in which these algorithms will be presented visually, so: Students will be able to better understand search algorithms in the field of artificial intelligence; You will be able to understand clearly how each algorithm functions and works; They will be able to compare more easily because of the visual image they will acquire.</t>
  </si>
  <si>
    <t>Explainable Artificial Intelligence (XAI) models allow for a more transparent and understandable relationship between humans and machines. The insurance industry represents a fundamental opportunity to demonstrate the potential of XAI, with the industry's vast stores of sensitive data on policyholders and centrality in societal progress and innovation. This paper analyses current Artificial Intelligence (AI) applications in insurance industry practices and insurance research to assess their degree of explainability. Using search terms representative of (X)AI applications in insurance, 419 original research articles were screened from IEEE Xplore, ACM Digital Library, Scopus, Web of Science and Business Source Complete and EconLit. The resulting 103 articles (between the years 2000-2021) representing the current state-of-the-art of XAI in insurance literature are analysed and classified, highlighting the prevalence of XAI methods at the various stages of the insurance value chain. The study finds that XAI methods are particularly prevalent in claims management, underwriting and actuarial pricing practices. Simplification methods, called knowledge distillation and rule extraction, are identified as the primary XAI technique used within the insurance value chain. This is important as the combination of large models to create a smaller, more manageable model with distinct association rules aids in building XAI models which are regularly understandable. XAI is an important evolution of AI to ensure trust, transparency and moral values are embedded within the system's ecosystem. The assessment of these XAI foci in the context of the insurance industry proves a worthwhile exploration into the unique advantages of XAI, highlighting to industry professionals, regulators and XAI developers where particular focus should be directed in the further development of XAI. This is the first study to analyse XAI's current applications within the insurance industry, while simultaneously contributing to the interdisciplinary understanding of applied XAI. Advancing the literature on adequate XAI definitions, the authors propose an adapted definition of XAI informed by the systematic review of XAI literature in insurance.</t>
  </si>
  <si>
    <t>Artificial intelligence (AI) is a growing social phenomenon, both as a technical infrastructure and as a sociotechnical imaginary. While there is ample sociological research on AI's implications for different societal sectors, there has been limited sociological discussion on AI itself. This article engages with the current debate on superintelligence - a future AI that transcends human intelligence - to show that the development of AI concerns central sociological issues, and that sociological thinking contributes to and challenges prevailing concepts of AI.</t>
  </si>
  <si>
    <t>Unlike other technological innovations in which mechanization replaced manual and routine professions, Artificial Intelligence mainly impacts qualified and strategic professions such as judges, lawyers and civil servants. The aim of this study is to map the applications of Artificial Intelligence in the Brazilian judiciary, the impact on traditional legal careers and propose a research agenda for future studies. The purpose of this work is to provoke academia, managers and legal professionals on the subject and to contribute by reducing gaps, considering that there is still little research on AI and Law in Brazil. Therefore, through a qualitative and descriptive study, a review of national and international literature was carried out, as well as a mapping of AI applications in the private legal sector and in Brazilian courts. A limitation of the study is the fact that AI technologies are recent and many are still in the developing stage. Finally, it proposes a research agenda for future studies aiming to evaluating the impacts of AI in the field of Law and the contributions to the efficiency of Brazilian justice.</t>
  </si>
  <si>
    <t>New infrastructure is an infrastructure based on emerging technology, especially a new generation of information technology. It is the foundation and guarantee for the digital transformation and high-quality development of traditional businesses. It has the characteristics of new technology, new ecology and new power; standardization and intelligence are the promotion of new infrastructure The key to innovation and development is the foundation, guarantee and support for its function; this article studies the design of the standardization and intelligent framework of enterprise artificial intelligence new infrastructure.</t>
  </si>
  <si>
    <t>Technological innovations such as artificial intelligence and robotics may be of potential use in telemedicine and in building capacity to respond to future pandemics beyond the current COVID-19 era. Our international consortium of interdisciplinary experts in clinical medicine, health policy, and telemedicine have identified gaps in uptake and implementation of telemedicine or telehealth across geographics and medical specialties. This paper discusses various artificial intelligence and robotics-assisted telemedicine or telehealth applications during COVID-19 and presents an alternative artificial intelligence assisted telemedicine framework to accelerate the rapid deployment of telemedicine and improve access to quality and cost-effective healthcare. We postulate that the artificial intelligence assisted telemedicine framework would be indispensable in creating futuristic and resilient health systems that can support communities amidst pandemics.</t>
  </si>
  <si>
    <t>Purpose of review To review the current status of artificial intelligence systems in ophthalmology and highlight the steps required for clinical translation of artificial intelligence into personalized health care (PHC) in retinal disease. Recent findings Artificial intelligence systems for ophthalmological application have made rapid advances, but are yet to attain a state of technical maturity that allows their adoption into real-world settings. There remains an 'artificial intelligence chasm' in the spheres of validation, regulation, safe implementation, and demonstration of clinical impact that needs to be bridged before the full potential of artificial intelligence to deliver PHC can be realized. Summary Ophthalmology is currently in a stage between the demonstration of the potential of artificial intelligence and widespread deployment. Next stages include aggregating and curating datasets, training and validating artificial intelligence systems, establishing the regulatory framework, implementation and adoption with ongoing evaluation and model adjustment, and finally, meaningful human-artificial intelligence interaction with clinically validated tools that have demonstrated measurable impact on patient and healthcare system outcomes. Ophthalmologists should leverage the ability of artificial intelligence systems to glean insights from large volumes of multivariate data, and to interpret artificial intelligence recommendations in a clinical context. In doing so, the field will be well positioned to lead the transformation of health care in a personalized direction. Video abstract .</t>
  </si>
  <si>
    <t>Wastewater treatment is an important topic for improving water quality and environmental protection, and artificial intelligence has become a powerful tool for wastewater treatment. This work provides research progress and a literature review of artificial intelligence applied to wastewater treatment based on the visualization of bibliometric tools. A total of 3460 publications from 2000 to 2023 were obtained from the Web of Science Core Collection database. The literature was analyzed from various aspects such as publications, journals, and authors. There are collaboration relationships among various countries, institutes, and authors. Keywords were analyzed in three directions artificial intelligence, wastewater treatment technology, and pollutant types. Hot keywords were identified, including support vector machine, random forests, membrane bioreactor, photocatalytic degradation, and antibiotics. Significant advancements were obtained in intelligent water quality monitoring, innovative material development, and energy cost optimization. Machine learning algorithms, such as Convolutional Neural Networks and Long Short -Term Memory, demonstrated remarkable capabilities in predicting process parameters, enhancing material performance, and optimizing energy utilization in wastewater treatment plants. Artificial intelligence applied to wastewater treatment is still in its primary stage, and with the rapid development of artificial intelligence, significant technical innovation in wastewater treatment can be anticipated in the near future.</t>
  </si>
  <si>
    <t>The technology innovation, especially in the case of artificial intelligence, has significantly transformed the work processes and how they are organised and performed. Even if the adoption of advanced technologies usually leads to a higher work performance, there are risks of negative disruptions in the working systems, such as non -ethical use and social negative effects. The paper presents the results of an ethnographic research conducted by the authors, with the objective to identify the impact of the artificial intelligence adoption in the workplace on the professional knowledge and skills requirements and on the upskilling and reskilling strategies. Three different domains were considered: information technology, education, and scientific research. One relevant conclusion of the research is that knowledge and skills requirements should be studied from multiple perspectives, such as profession dynamics, not only from the technology innovation perspective. The research originality mainly consists in the way in which the concept of the level of upskilling/reskilling importance is defined and applied, based on professional knowledge and skills development requirements. By using the assessed level of upskilling/reskilling importance, strategies and related actions may be defined and undertaken. By substantiating this manner of setting up the upskilling and reskilling strategies and actions, the research has a theoretical and practical impact in the domain of talent management.</t>
  </si>
  <si>
    <t>Artificial intelligence (AI) is a hot topic in digital health, as automated systems are being adopted throughout the health care system. Because they are still flexible, emerging technologies can be shaped significantly by media representations as well as public engagement with science. In this context, we examine the belief that negative news media coverage of AI-and specifically, the alleged use of imagery from the movie Terminator-is to blame for public concerns about AI. This belief is identified as a potential barrier to meaningful engagement of AI scientists and technology developers with journalists and the broader public. We name this climate of risk perception the Terminator Syndrome-not because of its origins in the movie of the same name per se, but because such unchecked beliefs can terminate broad public engagement on AI before they even begin. Using both quantitative and qualitative approaches, this study examined the hypothesis that the news media coverage of AI is negative. We conducted a sentiment analysis of news data spanning over six decades, from 1956 to 2018, using the Google Cloud Natural Language API Sentiment Analysis tool. Contrary to the alleged negative sentiment in news media coverage of AI, we found that the available evidence does not support this claim. We conclude with an innovation policy-relevant discussion on the current state of AI risk perceptions, and what critical social sciences offer for responsible AI innovation in digital health, life sciences, and society.</t>
  </si>
  <si>
    <t>In music teaching, the application of artificial intelligence has brought revolutionary changes to teaching and greatly improved the teaching quality and learning effect. The purpose of this study is to explore the application and effectiveness of artificial intelligence in auxiliary music teaching system. With the rapid development of information technology, the application of artificial intelligence in the field of education is more and more extensive, especially in the field of music teaching, and its potential and value are gradually emerging. In this study, by constructing a music teaching system based on artificial intelligence, the influence of learners on music cognition, skill mastery and innovation ability was deeply studied. In terms of research methods, this study uses empirical research methods, combined with questionnaires, teaching experiments, data analysis and other means to comprehensively evaluate the effectiveness of artificial intelligence-assisted music teaching system.</t>
  </si>
  <si>
    <t>Identifying patent risks is a crucial way to assist technological innovation actor especially latecomers to confront with technological competition. The patent documents contained enormous and rich technical information to indicate patent risks and gain competitive advantage for both public and private sector entities in their marketplace. In this paper, we consider patent documents as objective data source and search them from INNOGRAPHY, a professional business database of intellectual property. The patent risks in technological competition were explored from the perspective of overseas patent layout, competition position of top assignees and top assignees holding high-strength patent based on patent analysis. The effectiveness of the approach is verified with the case study on artificial intelligence industry. The results showed that the U.K, Canada, Germany, the U.S. and Japan attached great importance to overseas patent layout. Regarding to the competition position of top assignees, assignees from the U.S., Japan, China and Korea were major competitors in artificial intelligence industry. The U.S. was the leader of artificial intelligence industry, holding 252 high strength patents. Although China had an obvious advantage over the number of patents compared to the U.S., Japan and other countries or regions in the field of artificial intelligence industry, China should be focused on expanding overseas patent layout and enhancing its competition position and high strength patents. This paper offers valuable contribution to the understanding of patent risks in technological competition in the artificial intelligence industry, and can be applied to various other technology industries and served as a starting point for developing more general models.</t>
  </si>
  <si>
    <t>Artificial intelligence (AI) provides ample opportunities for enabling effective knowledge sharing among organizations seeking to foster open innovation. Past research often investigates the capability of AI to perform 'human' tasks in structured application fields. Yet, there is a lack of research that systematically analyzes when and how AI can be used for the more complex and unstructured tasks of open innovation (OI). We present a framework for leveraging AI-enabled applications to foster productive OI collaborations. Specifically, we create a 3x3 matrix by aligning the three OI stages (initiation, development, realization) with the three management functions of AI (mapping, coordinating, controlling). This matrix assists in identifying how various AI applications may augment or automate human intelligence, thereby helping to resolve prevailing OI challenges. It provides guidance on how organizations can use AI to establish, execute and govern exchanges across the OI stages. Finally, we lay out an agenda for future research.</t>
  </si>
  <si>
    <t>The launch of ChatGPT, an Artificial Intelligence (AI) ChatBot, in late 2022 made many people look to the disruption such technology could play in education. This study aimed to identify the quality of short answer outputs for sport management questions from ChatGPT and suggestions on utilizing ChatGPT in the functional areas of sport management. The study was exploratory, and the methodology used was a generic qualitative inquiry. The results indicated that ChatGPT produces grammatically quality, complete, and topically accurate outputs for short answer questions. The findings indicate the pros and cons of utilizing Artificial Intelligence chatbots, such as ChatGPT, in the sports management higher education classroom. The discussion gives practical suggestions on how ChatGPT can supplement and support sport management education.</t>
  </si>
  <si>
    <t>With the breakthroughs in artificial intelligence technology and the rapid development of intelligent manufacturing, industry and artificial intelligence (AI) are gradually being deeply integrated. On the basis of artificial intelligence, we systematically expounded the generation, definition, characteristics, classification, technical system, and current situation of industrial artificial intelligence (I-AI). Combining existing research and industrial projects, we propose a detailed framework and a reference model for I-AI in industry. The framework contains seven dimensions: objects of I-AI, domain of I-AI, application stages of I-AI, application requirements of I-AI, intelligent technology of I-AI, intelligent function of I-AI, and solutions of I-AI. Secondly, based on the application scenarios of artificial intelligence and industrial convergence, we propose a detailed overall planning for I-AI. Finally, five typical industrial fields are selected, and the I-AI solutions based on TFV (technology and function integration in industrial value chain) unit and 6W1H method are used for new application scenarios of the proposed framework. In addition, a detailed case of implementing for I-AI in port equipment industry is given. The research results of this paper have achieved good results in the related industrial field and can provide some reference for other industrial enterprises to plan, design, implement, and apply artificial intelligence.</t>
  </si>
  <si>
    <t>The use of artificial intelligence (AI) to support clinical medical decisions is a rather promising concept. There are two important factors that have driven these advances: the availability of data from electronic health records (EHR) and progress made in computational performance. These two concepts are interrelated with respect to complex mathematical functions such as machine learning (ML) or neural networks (NN). Indeed, some published articles have already demonstrated the potential of these approaches in medicine. When considering the diagnosis and management of pneumonia, the use of AI and chest X-ray (CXR) images primarily have been indicative of early diagnosis, prompt antimicrobial therapy, and ultimately, better prognosis. Coupled with this is the growing research involving empirical therapy and mortality prediction, too. Maximizing the power of NN, the majority of studies have reported high accuracy rates in their predictions. As AI can handle large amounts of data and execute mathematical functions such as machine learning and neural networks, AI can be revolutionary in supporting the clinical decision-making processes. In this review, we describe and discuss the most relevant studies of AI in pneumonia.</t>
  </si>
  <si>
    <t>Inflammatory bowel disease (IBD) is a complex, immune-mediated gastrointestinal disorder with ill-defined etiology, multifaceted diagnostic criteria, and unpredictable treatment response. Innovations in IBD diagnostics, including developments in genomic sequencing and molecular analytics, have generated tremendous interest in leveraging these large data platforms into clinically meaningful tools. Artificial intelligence, through machine learning facilitates the interpretation of large arrays of data, and may provide insight to improving IBD outcomes. While potential applications of machine learning models are vast, further research is needed to generate standardized models that can be adapted to target IBD populations.</t>
  </si>
  <si>
    <t>Teaching artificial intelligence (AI) is an emerging challenge in global school education. There are considerable barriers to overcome, including the existing practices of technology education and teachers' knowledge of AI. Research evidence shows that studying teachers' experiences can be beneficial in informing how appropriate design in teaching sustainable AI should evolve. Design frames characterize teachers' design reasoning and can substantially influence their AI lesson design considerations. This study examined 18 experienced teachers' perceptions of teaching AI and identified effective designs to support AI instruction. Data collection methods involved semi-structured interviews, action study, classroom observation, and post-lesson discussions with the purpose of analyzing the teachers' perceptions of teaching AI. Grounded theory was employed to detail how teachers understand the pedagogical challenges of teaching AI and the emerging pedagogical solutions from their perspectives. Results reveal that effective AI instructional design should encompass five important components: (1) obstacles to and facilitators of participation in teaching AI, (2) interactive design thinking processes, (3) teachers' knowledge of teaching AI, (4) orienteering AI knowledge for social good, and (5) the holistic understanding of teaching AI. The implications for future teacher AI professional development activities are proposed.</t>
  </si>
  <si>
    <t>Introduction: In a context where media are increasingly using artificial intelligence (Neuman, 2021), and where this technology is absent in bachelor's and master's degrees in communication in Spain (Sanchez Garcia; Calvo Barbero; Diez Gracia, 2021; Ufarte; Calvo; Murcia, 2020; Ufarte; Fieiras; Tunez, 2020). Methodology: We have located research projects and international teaching experiences addressing artificial intelligence and introducing it within journalism education. In addition, during the year 2021, we have participated in six national and international academic events addressing artificial intelligence within three areas of the field of communication: research, professional context, and university teaching. Results: The insights, the projects, and teaching initiatives obtained approach artificial intelligence fundamentally, from two angles, a critical perspective that pays attention to the social consequences of its use in the media context and an applied perspective aiming to train journalism students fundamentally in three competences: data collection and processing, automated content creation and content verification. Conclusions: Being scarce, the research and teaching initiatives available, they provide ways to introduce artificial intelligence in the curriculum of the degrees and masters in journalism and communication, from a critical perspective that taking into account what the media does, assumes the formative challenges derived from the use and extension of this technology.</t>
  </si>
  <si>
    <t>This article acknowledges the profound transformations that Artificial Intelligence imposes on society. A descriptive -exploratory study aims to discuss algorithmic biases and understand their impacts on society. The article starts from the understanding of human intelligence and learning from a pluralistic perspective, based on the analysis of literary works and scientific articles. This approach provides a context in which AI and machine learning can be conceived from an innovation perspective for the common good. The critical analysis emphasizes the need for ethical approaches in the development of these systems. The topics discussed highlight the importance of a multidimensional approach in mitigating algorithmic biases. From data selection to audits and accountability, diversity of perspectives, both in datasets and development teams, is crucial. The implementation of continuous training and human supervision reflects a continuous commitment to transparency and fairness in artificial intelligence. These integrated strategies are essential for the ethical, transparent, and equitable development of AI. This holistic approach, involving diverse skills and people, continuous training, and vigilant oversight, is vital to ensure the ethical use of AI for the collective well-being.</t>
  </si>
  <si>
    <t>Purpose-The sale of physical products has been manufacturing companies' main revenue source. A trend is known as servitization for earning revenue comes from services. With the convergence of servitization and digitization, many manufacturing organizations are undergoing digital servitization. In parallel, the digitization of industry is pushing new technological solutions to the top of the business agenda. Artificial intelligence can play a substantial role in this digital business transformation. This evolution is referred to in this paper as Servitization 5.0 and requires substantial changes. Aim-This paper explores the applications of artificial intelligence to Servitization 5.0 strategies and its role, particularly in changing organizations to EverythiA.I.ng as a Service. The paper underlines the contribution that A.I. can provide in moving to a human-centric, sustainable, and resilient servitization. Method used-The basis of the work is a literature review supported by information collected from business case studies by the authors. A follow-up study defined the models. The validity of the model was tested by collecting ten experts' opinions who currently work within servitization contracts sessions. Findings-For manufacturing companies, selling services requires completely different business models. In this situation, it is essential to consider advanced solutions to support these new business models. Artificial Intelligence can make it possible. On the inter-organizational side, empirical evidence also points to the support of A.I. in collaborating with ecosystems to support sustainability and resilience, as requested by Industry 5.0. Original value-Regarding theoretical implications, this paper contributes to interdisciplinary research in corporate marketing and operational servitization. It is part of the growing literature that deals with the applications of artificial intelligence-based solutions in different areas of organizational management. The approach is interesting because it highlights that digital solutions require an integrated business model approach. It is necessary to implement the technological platform with appropriate processes, people, and partners (the four Ps). The outcome of this study can be generalized for industries in high-value manufacturing. Implications-As implications for management, this paper defines how to organize the structure and support for Servitization 5.0 and how to work with the external business environment to support sustainability.</t>
  </si>
  <si>
    <t>This study reviews the recent progress of explainable artificial intelligence for the early diagnosis of gastrointestinal disease (GID). The source of data was eight original studies in PubMed. The search terms were gastrointestinal (title) together with random forest or explainable artificial intelligence (abstract). The eligibility criteria were the dependent variable of GID or a strongly associated disease, the intervention(s) of artificial intelligence, the outcome(s) of accuracy and/or the area under the receiver operating characteristic curve (AUC), the outcome(s) of variable importance and/or the Shapley additive explanations (SHAP), a publication year of 2020 or later, and the publication language of English. The ranges of performance measures were reported to be 0.70-0.98 for accuracy, 0.04-0.25 for sensitivity, and 0.54-0.94 for the AUC. The following factors were discovered to be top-10 predictors of gastrointestinal bleeding in the intensive care unit: mean arterial pressure (max), bicarbonate (min), creatinine (max), PMN, heart rate (mean), Glasgow Coma Scale, age, respiratory rate (mean), prothrombin time (max) and aminotransferase aspartate (max). In a similar vein, the following variables were found to be top-10 predictors for the intake of almond, avocado, broccoli, walnut, whole-grain barley, and/or whole-grain oat: Roseburia undefined, Lachnospira spp., Oscillibacter undefined, Subdoligranulum spp., Streptococcus salivarius subsp. thermophiles, Parabacteroides distasonis, Roseburia spp., Anaerostipes spp., Lachnospiraceae ND3007 group undefined, and Ruminiclostridium spp. Explainable artificial intelligence provides an effective, non-invasive decision support system for the early diagnosis of GID.</t>
  </si>
  <si>
    <t>The use of technology in medicine has grown exponentially because of the technological advancements allowing the digitization of medical data and optimization of their processing to extract multiple features of significant clinical relevance. Radiology has benefited substantially from technical developments and innovations, such as artificial intelligence (AI). This article describes the subsets of AI methods relevant to gastrointestinal and hepatic imaging with examples. We also discuss the evolution of AI, the current challenges, and prospects for further development in the field.</t>
  </si>
  <si>
    <t>Artificial intelligence (AI) has a great impact on our daily living and makes our lives more efficient and productive. Especially during the coronavirus disease (COVID-19) pandemic, AI has played a key role in response to the global health crisis. There has been a boom in AI innovation and its use since the pandemic. However, despite its widespread adoption and great potential, most people have little knowledge of AI concepts and realization of its potential. The objective of this white paper is to communicate the importance of AI and its benefits to society. The report covers AI applications in six different topics from medicine (AI deployment in clinical settings, imaging and diagnostics, and acceleration of drug discovery) to more social aspects (support older adults in long-term care homes, and AI in supporting small and medium enterprises. The report ends with nine steps to consider for moving forward with AI implementation during and post pandemic period. These include legal and ethical data collection and storage, greater data access, multidisciplinary collaboration, and policy reform.</t>
  </si>
  <si>
    <t>Objective: This review was conducted to systematically summarize the progress made by artificial intelligence technology in early screening based medical imaging, pathological diagnosis, genomics inspection, prognostic evaluation, and individual treatment of lung cancer. Background: Lung cancer has a high mortality rate in China, which is closely related to the fact that most lung cancer patients are not diagnosed until the malignancy is advanced. Challenges remain in the early detection, accurate diagnosis, monitoring and individual treatment of lung cancers. Artificial intelligence has developed to process large amounts of data, from clinical presentations to physiological images, which is essential for solving the complex issues with clinical medicine. Increasing evidence has suggested that artificial intelligence technology provides novel, promising strategies for the diagnosis and treatment of lung cancer. Methods: A review of literature was conducted in PubMed, EMBASE and Cochrane to identify the latest research on artificial intelligence and lung cancer, and ultimately to generate a narrative review. Conclusions: Artificial intelligence plays an important role in the imaging inspection, histopathology examination and genomics inspection of lung cancer. In addition, artificial intelligence has the ability to detect a small number of biomarkers, which is conducive to lung cancer monitoring. Moreover, the intelligent treatment of lung cancer has gradually become the trend of future development, whether in internal medicine or surgical treatment. It is believed that artificial intelligence could improve the early diagnosis of lung cancer and assist doctors in treating lung cancer patients individually.</t>
  </si>
  <si>
    <t>Production of bowel sounds, established in the 1900s, has limited application in existing patient-care regimes and diagnostic modalities. We review the physiology of bowel sound production, the developments in recording technologies and the clinical application in various scenarios, to understand the potential of a bowel sound recording and analysis device-the phonoenterogram in future gastroenterological practice. Bowel sound production depends on but is not entirely limited to the type of food consumed, amount of air ingested and the type of intestinal contractions. Recording technologies for extraction and analysis of these include the wavelet-based filtering, autoregressive moving average model, multivariate empirical mode decompression, radial basis function network, two-dimensional positional mapping, neural network model and acoustic biosensor technique. Prior studies evaluate the application of bowel sounds in conditions such as intestinal obstruction, acute appendicitis, large bowel disorders such as inflammatory bowel disease and bowel polyps, ascites, post-operative ileus, sepsis, irritable bowel syndrome, diabetes mellitus, neurodegenerative disorders such as Parkinson's disease and neonatal conditions such as hypertrophic pyloric stenosis. Recording and analysis of bowel sounds using artificial intelligence is crucial for creating an accessible, inexpensive and safe device with a broad range of clinical applications. Microwave-based digital phonoenterography has huge potential for impacting GI practice and patient care.</t>
  </si>
  <si>
    <t>This paper explores the role of artificial intelligence (AI) and the potential to launch a network of AI institutes within federal agencies for innovation and risk management. After providing background about changes in US economic activity and recent AI policy, we study the barriers to science and technology policy and focus on the challenge of coordination in an increasingly complex and interdependent world and how better coordination is required to manage against AI risks. We introduce the concept of a networked approach to intra-agency AI collaboration, drawing on our experience in the National Artificial Intelligence Institute (NAII) at the US Department of Veterans Affairs. Using the NAII as a case-study, we outline a decentralized approach that allows each agency to contribute and coordinate at a local level and in the areas of greatest strength offer substantial opportunity for driving innovation.</t>
  </si>
  <si>
    <t>Platforms are emerging that allow data scientists, software and hardware engineers to collaborate through organisational boundaries to develop systems of Artificial Intelligence (AI). Such collaboration involves the exchange of assets representing Intellectual Property (IP) of the collaborators. The tension between permitting access and protecting IP is thus one of the critical challenges faced by organisations willing to innovate through collaboration. Licensing is a common way to address the issue, but the influence of the licensing rules on the intended form of collaboration is still unclear. In this paper, we identify and analyse the rules that are used to regulate IP exchanges in two common forms of collaboration: a) competitions where one customer benchmarks and selects among multiple suppliers and b) consortium projects where multiple parties collaborate to product joint results. Due to our interest in AI, we have chosen to analyse the terms and conditions of competitions hosted on Kaggle (TM) a leading online platform for Competitions. For consortium projects, we have analysed the DESCA Consortium Agreement template. DESCA is often used for European projects, an increasing number of which are used to fund AI innovation projects. We have applied In Vivo Coding and Concept Coding coding techniques to highlight rules applicable to IP exchange. We structured the findings in the form of tree graphs consisting of interdependent textual phrases to extract, group and compare the terms and conditions of IP sharing in each collaboration form and how they relate to the characteristics of the studied collaborations. The results indicate that each form of collaboration has its own set of rules that address comparable concerns but have different content. Practitioners, both platform providers and collaborators, can utilise our results to implement licensing for IP exchange that fits the desired type of collaboration. For researchers, our results represent a step towards the automation of license generation and enforcement.</t>
  </si>
  <si>
    <t>Artificial Intelligence may enhance prosperity, but may also generate risks. TPR may be used to address identified risks in connection with AI. It could relate to technical issues, but also to ethical (human rights) issues. It may be embedded in AI but may also be external. This contribution has analyzed how such embedded and external standards may look like in practice.</t>
  </si>
  <si>
    <t>The future of health care may change dramatically as entrepreneurs offer solutions that change how we prevent, diagnose, and cure health conditions, using artificial intelligence (AI). This article provides a timely and critical analysis of AI-driven health care startups and identifies emerging business model archetypes that entrepreneurs from around the world are using to bring AI solutions to the marketplace. It identifies areas of value creation for the application of AI in health care and proposes an approach to designing business models for AI health care startups.</t>
  </si>
  <si>
    <t>The rapid development of information communication and artificial intelligence (AI) technology is driving innovation in various new application fields such as autonomous driving, augmented reality, and the metaverse. In particular, the advancement of wireless localization technology plays a great role in these cutting-edge technologies. However, traditional wireless localization systems rely on the global navigation satellite system (GNSS), which is ineffective in indoor or underground environments. To overcome this issue, indoor positioning systems (IPS) have gained attention, and various localization techniques utilizing wireless communication were studied. Subsequently, AI technologies are improving the performance of wireless localization and addressing problems that were previously difficult to solve. In this paper, we summarize wireless localization techniques and define the factors that impede their performance. Furthermore, we categorize AI algorithms and present examples of how they can be used to address these hindering factors. Finally, we propose open research directions and prospects for AI-assisted wireless localization.</t>
  </si>
  <si>
    <t>The field of artificial intelligence (AI) has shown an upward trend of growth in the 21st century (from 2000 to 2015). The evolution in AI has advanced the development of human society in our own time, with dramatic revolutions shaped by both theories and techniques. However, the multidisciplinary and fastgrowing features make AI a field in which it is difficult to be well understood. In this paper, we study the evolution of AI at the beginning of the 21st century using publication metadata extracted from 9 top-tier journals and 12 top-tier conferences of this discipline. We find that the area is in the sustainable development and its impact continues to grow. From the perspective of reference behavior, the decrease in self-references indicates that the AI is becoming more and more open-minded. The influential papers/researchers/institutions we identified outline landmarks in the development of this field. Last but not least, we explore the inner structure in terms of topics' evolution over time. We have quantified the temporal trends at the topic level and discovered the inner connection among these topics. These findings provide deep insights into the current scientific innovations, as well as shedding light on funding policies.</t>
  </si>
  <si>
    <t>Accounting firms are reporting the use of Artificial Intelligence (AI) in their auditing and advisory functions, citing benefits such as time savings, faster data analysis, increased levels of accuracy, more in-depth insight into business processes, and enhanced client service. AI, an emerging technology that aims to mimic the cognitive skills and judgment of humans, promises competitive advantages to the adopter. As a result, all the Big 4 firms are reporting its use and their plans to continue with this innovation in areas such as audit planning risk assessments, tests of transactions, analytics, and the preparation of audit work-papers, among other uses. As the uses and benefits of AI continue to emerge within the auditing profession, there is a gradual awakening to the fact that unintended consequences may also arise. Thus, we heed to the call of numerous researchers to not only explore the benefits of AI but also investigate the ethical implications of the use of this emerging technology. By combining two futuristic ethical frameworks, we forecast the ethical implications of the use of AI in auditing, given its inherent features, nature, and intended functions. We provide a conceptual analysis of the practical ethical and social issues surrounding AI, using past studies as well as our inferences based on the reported use of the technology by auditing firms. Beyond the exploration of these issues, we also discuss the responsibility for the policy and governance of emerging technology.</t>
  </si>
  <si>
    <t>Artificial intelligence applications have shown success in different medical and health care domains, and cardiac imaging is no exception. However, some machine learning models, especially deep learning, are considered black box as they do not provide an explanation or rationale for model outcomes. Complexity and vagueness in these models necessitate a transition to explainable artificial intelligence (XAI) methods to ensure that model results are both transparent and understandable to end users. In cardiac imaging studies, there are a limited number of papers that use XAI methodologies. This article provides a comprehensive literature review of state-of-the-art works using XAI methods for cardiac imaging. Moreover, it provides simple and comprehensive guidelines on XAI. Finally, open issues and directions for XAI in cardiac imaging are discussed.</t>
  </si>
  <si>
    <t>A growing number of artificial intelligence (AI)-based systems are being proposed and developed in cardiology, driven by the increasing need to deal with the vast amount of clinical and imaging data with the ultimate aim of advancing patient care, diagnosis and prognostication. However, there is a critical gap between the development and clinical deployment of AI tools. A key consideration for implementing AI tools into real-life clinical practice is their trustworthiness by end-users. Namely, we must ensure that AI systems can be trusted and adopted by all parties involved, including clinicians and patients. Here we provide a summary of the concepts involved in developing a trustworthy AI system. We describe the main risks of AI applications and potential mitigation techniques for the wider application of these promising techniques in the context of cardiovascular imaging. Finally, we show why trustworthy AI concepts are important governing forces of AI development.</t>
  </si>
  <si>
    <t>The iterative update of artificial intelligence (AI) is resulting in the development of new educational concepts, methodologies, and methods. Taking as a starting point, the contemporary visual communication design is largely influenced by artificial intelligence's techniques, design methods, and display methods. Moreover, combining the possibilities brought by artificial intelligence's characteristics to the teaching mode will be of great interest in teaching innovations. Similarly, integrating and deepening the innovation of teaching modes, and making artificial intelligence a teaching mode is more beneficial to teachers and student. Subsequently, this gives full play to the benefits in visual communication design and education in order to change and upgrade to intelligent visual communication design teaching techniques. Therefore, it is also crucial to investigate the use of visual communication design in the teaching process. This paper also offers while studying the innovation of visual communication design education techniques, a deep understanding of the AI technology and big data. Under the restrictions of visual communication, the virtual reconstruction approach of 3D images may effectively tackle the problem of an unstable pixel extraction process induced by pixel loss. Our empirical evaluation shows that the proposed method is superior to that of the other state-of-the-art techniques.</t>
  </si>
  <si>
    <t>The application of computer technologies associated with sensors and artificial intelligence (AI) in the quantification and qualification of quality parameters of meat products of various domestic species is an area of research, development, and innovation of great relevance in the agri-food industry. This review covers the most recent advances in this area, highlighting the importance of computer vision, artificial intelligence, and ultrasonography in evaluating quality and efficiency in meat products' production and monitoring processes. Various techniques and methodologies used to evaluate quality parameters such as colour, water holding capacity (WHC), pH, moisture, texture, and intramuscular fat, among others related to animal origin, breed and handling, are discussed. In addition, the benefits and practical applications of the technology in the meat industry are examined, such as the automation of inspection processes, accurate product classification, traceability, and food safety. While the potential of artificial intelligence associated with sensor development in the meat industry is promising, it is crucial to recognise that this is an evolving field. This technology offers innovative solutions that enable efficient, cost-effective, and consumer-oriented production. However, it also underlines the urgent need for further research and development of new techniques and tools such as artificial intelligence algorithms, the development of more sensitive and accurate multispectral sensors, advances in computer vision for 3D image analysis and automated detection, and the integration of advanced ultrasonography with other technologies. Also crucial is the development of autonomous robotic systems for the automation of inspection processes, the implementation of real-time monitoring systems for traceability and food safety, and the creation of intuitive interfaces for human-machine interaction. In addition, the automation of sensory analysis and the optimisation of sustainability and energy efficiency are key areas that require immediate attention to address the current challenges in this agri-food and agri-industrial sector, highlighting and emphasising the importance of ongoing innovation in the field. Artificial intelligence used in meat quality control can be a very useful technological tool for traceability in local markets, improving accuracy and speed in the handling of control records, and access to better quality products for consumers. image</t>
  </si>
  <si>
    <t>Mechanical metamaterials have opened an exciting venue for control and manipulation of architected structures in recent years. Research in the area of mechanical metamaterials has covered many of their fabrication, mechanism characterisation and application aspects. More recently, however, a paradigm shift has emerged to an exciting research direction towards designing, optimising and characterising mechanical metamaterials using artificial intelligence (AI) techniques. This new line of research aims at addressing the difficulties in mechanical metamaterials (i.e. design, analysis, fabrication and industrial application). This review article discusses the advent and development of mechanical metamaterials, and the future trends of applying AI to obtain smart mechanical metamaterials with programmable mechanical response. We explainwhyarchitected materials and structures have prominent advantages,whatare the main challenges in the mechanical metamaterial research domain, andhowto surpass the limit of mechanical metamaterials via the AI techniques. We finally envision the potential research avenues and emerging trends for using the AI-enabled mechanical metamaterials for future innovations.</t>
  </si>
  <si>
    <t>The study of artificial intelligence is of increasing importance in the entrepreneurial domain. Despite the popularity of many artificial intelligence models, experimental studies in entrepreneurship that apply models are subject to replicability issues if they are not properly reported on. This note is a call to adopt a method of reporting on artificial intelligence models commonly used in the open source software community to ensure progress in future studies and to offer researchers a reflective opportunity to consider the appropriateness of models they use in experimental studies.</t>
  </si>
  <si>
    <t>This study aims to explore how firms' innovation performance is related to their possibility of receiving public support, and the boundary conditions of this relationship. Specifically, we focus on the firms in the Chinese artificial intelligence (AI) market, and study a specific public support, namely, Innofund. The results suggest that a firm's innovation performance has an inverted U-shaped effect on its probability of receiving Innofund. The effect, moreover, is moderated by whether a firm has received social investment, that is, the relationship between innovation performance and the probability of receiving funding is flattened by the receipt of social investment. Besides, a firm's ties to institutional intermediaries further strengthen the moderating effect of social investment. The findings carry implications for future research and technology policy.</t>
  </si>
  <si>
    <t>Chronic diseases for children pose serious challenges from a health management perspective. When not implemented in a well-designed manner, an inefficient management platform can have a significant negative impact on patients and the utilization of health care resources. Innovations of recent years in information technology, artificial intelligence and machine learning provide possibilities to design and implement knowledge-based systems and platforms that follow-up, monitor and advise child patients with a chronic disease in an automated manner. In this article we propose the Artificial Intelligence Chronic Management System that combines artificial intelligence, knowledge graph, big data and internet of things in a platform to offer an optimized solution from the perspective of treatment and utilization of resources. The system includes patient and hospital clients, data storage and analytic tools for decision support relying on AI-based services. We illustrate the functionality of the system through different situations frequently occurring in pediatric wards. To assess the feasibility of the AI component, we utilize real life health care data from a hospital in China to develop a classification model for patients with asthma. To provide a more qualitative assessment at the same time, we discuss how the Artificial Intelligence Chronic Management System conforms to the requirements set forth by the standard Chronic Care Model.</t>
  </si>
  <si>
    <t>Robotics and advances in artificial intelligence are breakthrough innovations with considerable promise and the potential to radically change the economic and social aspects of society. Research on the development of robotics is still scarce. This article fills the gap by analyzing the creation and diffusion of robotics innovation and the role of intellectual property in this process. The robotics innovation ecosystem is based on cooperative networks of independent specialists, scientific organizations, and companies. The state plays a significant role in supporting the innovation activity in the considered sphere, first of all, through grant financing, placement of defense orders and implementation of national strategies of robotics development. Competitions and prizes are an important incentive for creating innovations. Patenting is used by companies to protect intellectual property from encroachment by third parties, to ensure freedom of action, to license technology, and to protect against prosecution. The industrial revolution has changed the very notion of means and means of production in the minds of the masses in such a way that the process of robotization and the introduction of artificial intelligence in different areas of life has become inevitable. The article presents an analysis of possible ways of disclosing the concept of artificial intelligence as a legal category and its correlation with the concept of robot, considers the issues of legal responsibility for the performance of work by artificial intelligence, studies the possibility of recognizing the holder of artificial intelligence work as a subject of law.</t>
  </si>
  <si>
    <t>Cardiovascular disease (CVD) is associated with high mortality around the world. Prevention and early diagnosis are key targets in reducing the socio-economic burden of CVD. Artificial intelligence (AI) has experienced a steady growth due to technological innovations that have to lead to constant development. Several AI algorithms have been applied to various aspects of CVD in order to improve the quality of image acquisition and reconstruction and, at the same time adding information derived from the images to create strong predictive models. In computed tomography angiography (CTA), AI can offer solutions for several parts of plaque analysis, including an automatic assessment of the degree of stenosis and characterization of plaque morphology. A growing body of evidence demonstrates a correlation between some type of plaques, so-called high-risk plaque or vulnerable plaque, and cardiovascular events, independent of the degree of stenosis. The radiologist must apprehend and participate actively in developing and implementing AI in current clinical practice. In this current overview on the existing AI literature, we describe the strengths, limitations, recent applications, and promising developments of employing AI to plaque characterization with CT.</t>
  </si>
  <si>
    <t>The traditional acquisition system had low collection efficiency and poor acquisition accuracy. In order to solve the above problems, a new data security acquisition system was studied. Artificial intelligence technology was introduced to design the hardware and software parts of the system. The hardware part mainly designed the system A/D acquisition module, serial data acquisition module and parallel port communication module. The software part was divided into three steps: data screening, data analysis and data acquisition. By comparing with the traditional system, the actual working effect of the system was verified. The experimental results showed that the data security acquisition system based on artificial intelligence had higher collection efficiency and better precision. The system was worthy of recommendation.</t>
  </si>
  <si>
    <t>This study reviews the recent progress of artificial intelligence for colonoscopy from detection to diagnosis. The source of data was 27 original studies in PubMed. The search terms were colonoscopy (title) and deep learning (abstract). The eligibility criteria were: (1) the dependent variable of gastrointestinal disease; (2) the interventions of deep learning for classification, detection and/or segmentation for colonoscopy; (3) the outcomes of accuracy, sensitivity, specificity, area under the curve (AUC), precision, F1, intersection of union (IOU), Dice and/or inference frames per second (FPS); (3) the publication year of 2021 or later; (4) the publication language of English. Based on the results of this study, different deep learning methods would be appropriate for different tasks for colonoscopy, e.g., Efficientnet with neural architecture search (AUC 99.8%) in the case of classification, You Only Look Once with the instance tracking head (F1 96.3%) in the case of detection, and Unet with dense -dilation -residual blocks (Dice 97.3%) in the case of segmentation. Their performance measures reported varied within 74.0-95.0% for accuracy, 60.0-93.0% for sensitivity, 60.0-100.0% for specificity, 71.0-99.8% for the AUC, 70.1- 93.3% for precision, 81.0-96.3% for F1, 57.2-89.5% for the IOU, 75.1-97.3% for Dice and 66-182 for FPS. In conclusion, artificial intelligence provides an effective, non-invasive decision support system for colonoscopy from detection to diagnosis.</t>
  </si>
  <si>
    <t>With increasing ubiquity of artificial intelligence (AI) in modern societies, individual countries and the international community are working hard to create an innovation-friendly, yet safe, regulatory environment. Adequate regulation is key to maximize the benefits and minimize the risks stemming from AI technologies. Developing regulatory frameworks is, however, challenging due to AI's global reach, agency problems present in regulation, and the existence of widespread misconceptions about the very notion of regulation. This paper makes three claims: (1) Based on interdisciplinary insights, we show that AI-related challenges cannot be tackled effectively without sincere international coordination supported by robust, consistent domestic, regional, and international governance arrangements. (2) Against this backdrop, we propose the establishment of an international AI governance framework to spearhead initiatives to create a consistent, global enabling regulatory environment, which is necessary for the successful and responsible adoption of AI technologies. To facilitate the practical implementation of our recommendation, we provide a simplified impact assessment on regulatory architecture and governance design options, appropriate to the scope of the paper. (3) We draw attention to communication challenges, which we believe are underestimated barriers hindering contemporary efforts to develop AI regulatory regimes. We argue that a fundamental change of mindset regarding the nature of regulation is necessary to remove these, and put forward some recommendations on how to achieve this.</t>
  </si>
  <si>
    <t>Banks are investing in artificial intelligence (AI) to develop more innovative business models in order to face competition. The main objective of this paper consists in analyzing bank experiences when they introduce AI from the theory of dynamic capabilities and the resource-based view approach. Documentary research enables the description of experiences in three companies from the financial industry. It has been considered of interest to include different international experiences. For that reason, a firm providing debit and credit card services has been included, MasterCard, along with international banks such as Royal Bank of Scotland and Caixa Bank. Results show that AI enables firms to promote new relationships with customers, detect their needs or experiences, and adapt the service given by firms to be more competitive. AI also allows them to speed up responses to customers answers and doubts through its value chain. This research also shows that the proper implementation of AI permits a reconfiguration of traditional banking scenario. Detection, absorption, integration, and innovation are capabilities that allow these firms to build the managerial skills oriented to save costs, increase efficiency, and be more competitive.</t>
  </si>
  <si>
    <t>Responding to growing criticism that the use of artificial intelligence in public services reinforces unethical activities such as discrimination, the paper presents two new cases from the cities in Finland, both self-describing as centres for the ethical use of AI. Structured by an ethical AI foresighting framework we explore how and why AI is being used in local public services and its outcomes, the degree to which current AI-enabled public services are ethically evaluated and whether ethical evaluation features in trends for future AI use.The research objectives are to demonstrate how AI is being deployed in cities claiming to be European centres for ethical AI use, to innovate new service models and to present a new framework, based on social learning to help analysis of ethics in AI-related innovation processes, in particular those enhancing accountability to citizens. In doing so, we show in practical terms how ethical decision-making processes are identified and responded to addressing explainability and understandability issues.We suggest that negative ethical results from AI use can be avoided, however this requires an ethos of citizen involvement in innovation processes and significant investment in times and attention to distribute learning and opinions between providers, technical partners and service users include an acknowledgment that technical partners learn from users as well as users learning from technical partners.</t>
  </si>
  <si>
    <t>Neuroinflammation is a common factor in neurodegenerative diseases, and it has been demonstrated that galectin-3 activates microglia and astrocytes, leading to inflammation. This means that inhibition of galectin-3 may become a new strategy for the treatment of neurodegenerative diseases. Based on this motivation, the objective of this study is to explore an integrated new approach for finding lead compounds that inhibit galectin-3, by combining universal artificial intelligence algorithms with traditional drug screening methods. Based on molecular docking method, potential compounds with high binding affinity were screened out from Chinese medicine database. Manifold artificial intelligence algorithms were performed to validate the docking results and further screen compounds. Among all involved predictive methods, the deep learning-based algorithm made 500 modeling attempts, and the square correlation coefficient of the best trained model on the test sets was 0.9. The XGBoost model reached a square correlation coefficient of 0.97 and a mean square error of only 0.01. We switched to the ZINC database and performed the same experiment, the results showed that the compounds in the former database showed stronger affinity. Finally, we further verified through molecular dynamics simulation that the complex composed of the candidate ligand and the target protein showed stable binding within 100 ns of simulation time. In summary, combined with the application based on artificial intelligence algorithms, we unearthed the active ingredients 1,2-Dimethylbenzene and Typhic acid contained in Crataegus pinnatifida and Typha angustata might be the effective inhibitors of neurodegenerative diseases. The high prediction accuracy of the models shows that it has practical application value on small sample data sets such as drug screening.</t>
  </si>
  <si>
    <t>In recent years, the detection of illegal and harmful messages which plays an significant role in Internet service is highly valued by the government and society. Although artificial intelligence technology is increasingly applied to actual operating systems, it is still a big challenge to be applied to systems that require high real-time performance. This paper provides a real-time detection system solution based on artificial intelligence technology. We first introduce the background of real-time detection of illegal and harmful messages. Second, we propose a complete set of intelligent detection system schemes for real-time detection, and conduct technical exploration and innovation in the media classification process including detection model optimization, traffic monitoring and automatic configuration algorithm. Finally, we carry out corresponding performance verification.</t>
  </si>
  <si>
    <t>Industry 4.0 corresponds to the Fourth Industrial Revolution, resulting from technological innovation and research multidisciplinary advances. Researchers aim to contribute to the digital transformation of the manufacturing ecosystem both in theory and mainly in practice by identifying the real problems that the industry faces. Researchers focus on providing practical solutions using technologies such as the Industrial Internet of Things (IoT), Artificial Intelligence (AI), and Edge Computing (EC). On the other hand, universities educate young engineers and researchers by formulating a curriculum that prepares graduates for the industrial market. This research aimed to investigate and identify the industry's current problems and needs from an educational perspective. The research methodology is based on preparing a focused questionnaire resulting from an extensive recent literature review used to interview representatives from 70 enterprises operating in 25 countries. The produced empirical data revealed (1) the kind of data and business management systems that companies have implemented to advance the digitalization of their processes, (2) the industries' main problems and what technologies (could be) implemented to address them, and (3) what are the primary industrial needs and how they can be met to facilitate their digitization. The main conclusion is that there is a need to develop a taxonomy that shall include industrial problems and their technological solutions. Moreover, the educational needs of engineers and researchers with current knowledge and advanced skills were underlined.</t>
  </si>
  <si>
    <t>OBJECTIVE. Although extensive attention has been focused on the enormous potential of artificial intelligence (AI) technology, a major question remains: how should this fundamentally new technology be regulated? The purpose of this article is to provide an overview of the pathways developed by the U.S. Food and Drug Administration to regulate the incorporation of AI in medical imaging. CONCLUSION. AI is the new wave of innovation in health care. The technology holds promising applications to revolutionize all aspects of medicine.</t>
  </si>
  <si>
    <t>The successful translation of artificial intelligence (AI) applications into clinical cancer care practice requires guidance by academic cancer researchers and providers who are well poised to step into leadership roles. In this commentary, the authors describe the landscape of the deep learning-based AI innovation boom in cancer research. For progress in applied AI research to continue, 4 essential components must be present: algorithms, data, computational resources, and domain-specific expertise. Each of these components is available to researchers and providers in academic settings; in particular, cancer care domain-specific expertise in academia is superb. Three common pitfalls for deep learning research also are detailed along with a discussion of how the academic oncology research environment is well suited to guard against these challenges. In this rapidly developing field, there are few established standards, and oncology researchers and providers must educate themselves about emerging AI technology to avoid common pitfalls and ensure responsible use.</t>
  </si>
  <si>
    <t>BackgroundThe disruptive forces of the COVID-19 pandemic offer an example of how cutting-edge innovations such as telehealth became established in society. Simultaneous to the rise of telehealth, artificial intelligence (AI) has advanced rapidly and with the potential to further disrupt services across the spectrum of technology and healthcare delivery. Deemed as the next frontier in the mental health field, AI technology has introduced cutting-edge innovations within human-centred fields across disciplines (Espejo [Academic Psychiatry, 47, 437 and 2023]). This paper calls into question the transformative potential of AI in a field, such as psychotherapy and professional counselling, which is significantly based on human relations. As professional counsellors, it is imperative that AI does not dehumanise effective services based on empathy and positive regard.ObjectivesThis article reviews the current landscape of AI and counselling research and offers two main messages: (1) what new or revised ethical standards are needed for clinical practice to prevent negative consequences of improper use when integrating AI and (2) the practical implications for effective multicultural counselling when integrating AI into psychotherapy and counselling services.</t>
  </si>
  <si>
    <t>In August 2024, the EU Artificial Intelligence Act (AI Act) entered into force. This legally binding instrument sets rules for the development, the placing on the market, the putting into service, and the use of AI systems in the European Union. As the world's first extensive legal framework on AI, it aims to boost innovation while protecting individuals against the harms of AI. Since healthcare is one of the top sectors for AI deployment, the new rules will significantly reform national policies and practices on health technology. In this article, we highlight the implications of the AI Act for the healthcare sector. We give a comprehensive overview of the new legal obligations for various healthcare stakeholders (tech developers; healthcare professionals; public health authorities). We conclude that, due to its horizontal approach, it is necessary to adopt further guidelines to address the unique needs of the healthcare sector. To this end, we make recommendations for the upcoming implementation and standardization phase.</t>
  </si>
  <si>
    <t>Traditional Chinese medicine (TCM) is the practical experience and summary of the Chinese nation for thousands of years. It shows great potential in treating various chronic diseases, complex diseases and major infectious diseases, and has gradually attracted the attention of people all over the world. However, due to the complexity of prescription and action mechanism of TCM, the development of TCM industry is still in a relatively conservative stage. With the rise of artificial intelligence technology in various fields, many scholars began to apply artificial intelligence technology to traditional Chinese medicine industry and made remarkable progress. This paper comprehensively summarizes the important role of artificial intelligence in the development of traditional Chinese medicine industry from various aspects, including new drug discovery, data mining, quality standardization and industry technology of traditional Chinese medicine. The limitations of artificial intelligence in these applications are also emphasized, including the lack of pharmacological research, database quality problems and the challenges brought by human-computer interaction. Nevertheless, the development of artificial intelligence has brought new opportunities and innovations to the modernization of traditional Chinese medicine. Integrating artificial intelligence technology into the comprehensive application of Chinese medicine industry is expected to overcome the major problems faced by traditional Chinese medicine industry and further promote the modernization of the whole traditional Chinese medicine industry.</t>
  </si>
  <si>
    <t>Malware poses a significant global cybersecurity challenge, targeting individuals, businesses, institutions, and nations by compromising sensitive information and causing disruptions, incurring substantial costs. Android devices, with relatively lower security measures allowing installations from unknown sources, face notable malware prevalence, creating opportunities for cybercriminals to engage in illicit activities. To address this issue, numerous research studies have focused on harnessing the power of artificial intelligence (AI) to develop effective solutions. Notably, research utilizing the CICMalDroid2020 dataset has achieved promising results by employing Deep Learning and Machine Learning approaches for Android malware detection. However, to the best of our knowledge, no prior studies utilizing this dataset have explored the potential of the Extra-Tree Machine Learning classifier. In our research, we endeavored to fill this gap by implementing the Extra Tree classifier in conjunction with cross-validation techniques. Additionally, we employed the Select From-Model feature selection method to enhance the accuracy of malware detection. Through our investigation, we found that the ExtraTree classifier exhibited good performances, achieving an accuracy rate of 96.7%.</t>
  </si>
  <si>
    <t>Today, corresponding to the new wave of internationalisation and integration, education is also subject to rapid and innovative changes. Accordingly, detailed research is undertaken in the present study on innovative teaching strategies that can be developed, under the background of artificial intelligence, to familiarise college students with the ability to fluently express their ideas in English. The research shows that among the factors affecting the quality of English teaching, teachers' teaching methods, English teaching environment and students' independent learning ability account for high weightage, which are 54%, 31% and 11%, respectively. Through the model of college students' English teaching innovation strategy, it can be seen that the teaching method, teaching environment and autonomous learning method are the most feasible methods that can be employed in crafting a students' English teaching innovation strategy.</t>
  </si>
  <si>
    <t>Artificial intelligence (AI) has brought rapid innovations in recent years, transforming both business and society. This paper offers a new perspective on whether, and how, AI can be employed in coaching as a key HRD tool. We provide a definition of the concept of AI coaching and differentiate it from related concepts. We also challenge the assumption that AI coaching is feasible by challenging its capability to lead through a systematic coaching process and to establish a working alliance to clients. Based on these evaluations, AI coaching seems to encounter the greatest difficulties in the clients' problem identification and in delivering individual feedback, which may limit its effectiveness. However, AI generally appears capable of guiding clients through many steps in the coaching process and establishing working alliances. We offer specific recommendations for HRD professionals and organizations, coaches, and developers of AI coaching programs on how AI coaching can contribute to enhance coaching practice. Combined with its lower costs and wider target group, AI coaching will likely transform the coaching profession and provide a future HRD tool.</t>
  </si>
  <si>
    <t>The economy of Romania is changing quickly, and small and medium-sized enterprises are at a stage where implementing artificial intelligence could make all the difference. Small and medium enterprises that do not have sufficient cash or specialised knowledge find this hard to apply, according to the literature. This paper tries to connect the dots by analyzing the relationship between small and medium enterprises and artificial intelligence in Romania through document analysis and a case study of Exonia, a group of Romanian companies that successfully implemented artificial intelligence in their businesses. The methodology also entails the analysis of graphs based on the digital economy and society index, exemplifying the latest information regarding the position of Romania in respect of small and medium-sized enterprises (and not only) that implemented artificial intelligence compared to the other countries in the European Union. Exonia's example shows how small and medium enterprises can make artificial intelligence an opportunity to obtain more efficient operations and happier customers. This paper was co-financed by The Bucharest University of Economic Studies during the PhD program.</t>
  </si>
  <si>
    <t>Objectives: to present the nurses' experience with technological tools to support the early identification of sepsis. Methods: experience report before and after the implementation of artificial intelligence algorithms in the clinical practice of a philanthropic hospital, in the first half of 2018. Results: describe the motivation for the creation and use of the algorithm; the role of the nurse in the development and implementation of this technology and its effects on the nursing work process. Final Considerations: technological innovations need to contribute to the improvement of professional practices in health. Thus, nurses must recognize their role in all stages of this process, in order to guarantee safe, effective and patient-centered care. In the case presented, the participation of the nurses in the technology incorporation process enables a rapid decision-making in the early identification of sepsis.</t>
  </si>
  <si>
    <t>We analyze the sectoral and national systems of firms and institutions that collectively engage in artificial intelligence (AI). Moving beyond the analysis of AI as a general-purpose technology or its particular areas of application, we draw on the evolutionary analysis of sectoral systems and ask, Who does what? in AI. We provide a granular view of the complex interdependency patterns that connect developers, manufacturers, and users of AI. We distinguish between AI enablement, AI production, and AI consumption and analyze the emerging patterns of cospecialization between firms and communities. We find that AI provision is characterized by the dominance of a small number of Big Tech firms, whose downstream use of AI (e.g., search, payments, social media) has underpinned much of the recent progress in AI and who also provide the necessary upstream computing power provision (Cloud and Edge). These firms dominate top academic institutions in AI research, further strengthening their position. We find that AI is adopted by and benefits the small percentage of firms that can both digitize and access high-quality data. We consider how the AI sector has evolved differently in the three key geographies-China, the United States, and the European Union-and note that a handful of firms are building global AI ecosystems. Our contribution is to showcase the evolution of evolutionary thinking with AI as a case study: we show the shift from national/sectoral systems to triple-helix/innovation ecosystems and digital platforms. We conclude with the implications of such a broad evolutionary account for theory and practice.</t>
  </si>
  <si>
    <t>PurposeThe 21st century has brought the business model earth-shaking changes, especially since the Corona Virus Disease 2019 (COVID-19) epidemic at the end of 2019. Now, the epidemic normalization is slowing down China's rapid development. However, technological development, like artificial intelligence (AI), is unstoppable and is transforming China's economic growth modes from factor-driven to innovation-driven systems. Therefore, it is necessary to study further the new changes in labor entrepreneurship and innovation business models and their mechanism of action on economic growth.Design/methodology/approachThis work studies how innovative human capital (IHC) uses AI and other scientific and technological (S&amp;T) innovation technologies to promote China's innovation-driven economic growth model transformation from the labor entrepreneurship and innovation perspective.FindingsThe research shows that the entrepreneurial innovation ability of IHC can increase marginal return and output multiplier effect. It changes the traditional business model and promotes China's economic growth and innovation development. At the same time, this work analyzes China's inter-provincial panel data through the panel smooth transition regression (PSTR) model. It concludes that there is a nonlinear relationship between IHC and the output of innovative achievements. The main body presents three stages of nonlinear changes: first rising, then slightly declining, and rising so far.Originality/valueThe finding provides a direction for solving the problem of slow economic growth and accelerating the transformation of economic growth mode under epidemic normalization.</t>
  </si>
  <si>
    <t>The world has recognized the importance of renewable energy and is moving towards a rapid transition to renewable energy and energy efficiency. Advances in electrolysis and cost reductions, as well as the availability of renewable energy sources, have paved the way for the creation of green hydrogen, a completely carbon-free fuel, making it a real contender to revolutionize the energy market. The recent incorporation of artificial intelligence into the energy sector has provided a major breakthrough for the industry. Artificial intelligence algorithms and models such as artificial neural networks, machine learning, support vector regression, and fuzzy logic models can greatly contribute to improving hydrogen energy production, storage, and transportation. They play an important role in predicting various parameters, safety protocols and management of hydrogen production. Furthermore, advances in artificial intelligence are expected to bring huge state-of-the-art technologies and tools for hydrogen and battery technology that could help solve the current energy-oriented crises and problems. This review provides insight into the feasibility of state-of-the-art artificial intelligence for hydrogen and battery technology. The primary focus is to demonstrate the contribution of various AI techniques, its algorithms and models in hydrogen energy industry, as well as smart battery manufacturing, and optimization. Meanwhile, AI models integrated into battery technology play a key role in material discovery, battery design, improved battery manufacturing, diagnostic tools, and optimal battery management systems for smart batteries. With improved performance and longer life, these smart batteries will be integrated into modern robotics, electric vehicles, aerospace and other fields.</t>
  </si>
  <si>
    <t>In the past 10 years, the methods of artificial intelligence (AI) have experienced breakthroughs that have opened up a multitude of new fields of application for information technology. AI is particularly strong in those areas where patterns have to be recognized and conclusions and forecasts based on large, multiparametric data sets have to be drawn. Computers are superior to us in terms of precision and speed in these problems. These advances in information technology reach us at a time when innovations in diagnostics and sensor technology enable more precise patient stratification and confront medical personnel with an increasing quantity and quality of patient data. Urology is symbolic of this new complexity of medicine, in which multi-layered diagnostic cascades require a high degree of interdisciplinarity and, especially in uro-oncology, therapeutic strategies are becoming more differentiated and require the interpretation of multiple clinical and diagnostic data. Here, methods of Artificial Intelligence will in future support medical personnel in diagnostics and therapy decisions and thus come closer to the goal of precision medicine. A prerequisite for the success of AI-based support tools will be the transparent development and validation of the software, as well as the population-based visualization of decision parameters.</t>
  </si>
  <si>
    <t>Artificial Intelligence (AI) has garnered considerable attention from educators, policymakers, and scholars within the realms of education and social sciences, achieving notable historical significance. Employing bibliometric analysis, this paper aims to provide a comprehensive analysis of the most noticeable trend of using AI in education. The corpus comprises a dataset of publications sourced from Web of Science (WoS) and Scopus-indexed journals. It concentrates on contemporary scientific research and innovative methodologies within the education sector, particularly relevant to the intersection of education and technology in the AI era. The results reveal a significant rise in AI-related technological research beginning in 2018, with citations reaching their zenith in 2019. Furthermore, collaborative metrics indicate that the United States and China are leading in publication volume. In addition, the study highlights a rising interest in AI applications within education and healthcare, particularly in the context of the COVID-19 pandemic.</t>
  </si>
  <si>
    <t>Glycans are complex, yet ubiquitous across biological systems. They are involved in diverse essential organismal functions. Aberrant glycosylation may lead to disease development, such as cancer, autoimmune diseases, and inflammatory diseases. Glycans, both normal and aberrant, are synthesized using extensive glycosylation machinery, and understanding this machinery can provide invaluable insights for diagnosis, prognosis, and treatment of various diseases. Increasing amounts of glycomics data are being generated thanks to advances in glycoanalytics technologies, but to maximize the value of such data, innovations are needed for analyzing and interpreting large-scale glycomics data. Artificial intelligence (AI) provides a powerful analysis toolbox in many scientific fields, and here we review state-of-the-art AI approaches on glycosylation analysis. We further discuss how models can be analyzed to gain mechanistic insights into glycosylation machinery and how the machinery shapes glycans under different scenarios. Finally, we propose how to leverage the gained knowledge for developing predictive AI-based models of glycosylation. Thus, guiding future research of AI-based glycosylation model development will provide valuable insights into glycosylation and glycan machinery.</t>
  </si>
  <si>
    <t>The dawn of Artificial intelligence (AI) in healthcare stands as a milestone in medical innovation. Different medical fields are heavily involved, and pediatric emergency medicine is no exception. We conducted a narrative review structured in two parts. The first part explores the theoretical principles of AI, providing all the necessary background to feel confident with these new state-of-the-art tools. The second part presents an informative analysis of AI models in pediatric emergencies. We examined PubMed and Cochrane Library from inception up to April 2024. Key applications include triage optimization, predictive models for traumatic brain injury assessment, and computerized sepsis prediction systems. In each of these domains, AI models outperformed standard methods. The main barriers to a widespread adoption include technological challenges, but also ethical issues, age-related differences in data interpretation, and the paucity of comprehensive datasets in the pediatric context. Future feasible research directions should address the validation of models through prospective datasets with more numerous sample sizes of patients. Furthermore, our analysis shows that it is essential to tailor AI algorithms to specific medical needs. This requires a close partnership between clinicians and developers. Building a shared knowledge platform is therefore a key step.</t>
  </si>
  <si>
    <t>Drug discovery is aimed to design novel molecules with specific chemical properties for the treatment of targeting diseases. Generally, molecular optimization is one important step in drug discovery, which optimizes the physical and chemical properties of a molecule. Currently, artificial intelligence techniques have shown excellent success in drug discovery, which has emerged as a new strategy to address the challenges of drug design including molecular optimization, and drastically reduce the costs and time for drug discovery. We review the latest advances of molecular optimization in artificial intelligence-based drug discovery, including data resources, molecular properties, optimization methodologies, and assessment criteria for molecular optimization. Specifically, we classify the optimization methodologies into molecular mapping-based, molecular distribution matching-based, and guided search-based methods, respectively, and discuss the principles of these methods as well as their pros and cons. Moreover, we highlight the current challenges in molecular optimization and offer a variety of perspectives, including interpretability, multidimensional optimization, and model generalization, on potential new lines of research to pursue in future. This study provides a comprehensive review of molecular optimization in artificial intelligence-based drug discovery, which points out the challenges as well as the new prospects. This review will guide researchers who are interested in artificial intelligence molecular optimization.</t>
  </si>
  <si>
    <t>The recent advances in artificial intelligence have already begun to penetrate our daily lives. Even though the development is still in its infancy, it has been shown that it can outperform human beings even in terms of intelligence (e.g., AlphaGo by DeepMind), implying a massive potential for its broader application in various industrial sectors. In particular, the growing public interest in industry 4.0, which focuses on revolutionizing the traditional manufacturing scene, has stimulated a deeper investigation of its possible applications in the related industries. Since it has several limitations that hinder its direct usage, research on the convergence of artificial intelligence with other engineering fields, including precision engineering and manufacturing, is ongoing. This overview looks to summarize some of the important achievements made using artificial intelligence in some of the most influential and lucrative manufacturing industries in hopes of transforming the manufacturing sites.</t>
  </si>
  <si>
    <t>This paper argues for a sandbox approach to regulating artificial intelligence (AI) to complement a strict liability regime. The authors argue that sandbox regulation is an appropriate complement to a strict liability approach, given the need to maintain a balance between a regulatory approach that aims to protect people and society on the one hand and to foster innovation due to the constant and rapid developments in the AI field on the other. The authors analyse the benefits of sandbox regulation when used as a supplement to a strict liability regime, which by itself creates a chilling effect on AI innovation, especially for small and medium-sized enterprises. The authors propose a regulatory safe space in the AI sector through sandbox regulation, an idea already embraced by European Union regulators and where AI products and services can be tested within safeguards.</t>
  </si>
  <si>
    <t>PurposeThe purpose of this study is to empirically explore how firms configure centrifugal and centripetal forces in promoting breakthrough innovation (BI), thus improving their strategic performance (SP) in the artificial intelligence (AI) context.Design/methodology/approachThis study applies the centrifugal and centripetal forces model to a survey sample of 285 Chinese AI firms. Fuzzy-set qualitative comparative analysis (fsQCA) and propensity score matching (PSM) are integrated to explore the configurational effects of three centrifugal forces-the autonomy of technical experts, knowledge search and alliance network-and two centripetal forces-strictness of organisational institutions (SOI) and human-human-AI collaboration (HHAC)-on BI, examining whether the configurations that enhance BI can further improve SP.FindingsThe results indicate that the strictness of innovation institutions (SII) and strictness of ethical institutions (SEI) are equally important for determining SOI. Three configurations can improve BI when SOI and HHAC are the core conditions; only one of three configurations can further improve SP significantly.Originality/valueBy introducing SOI composed of equally important levels of SII and SEI and HHAC, this research is one of the few empirical studies to explore the mechanisms behind the impact of centrifugal and centripetal forces on BI and SP, which may help researchers and managers address innovation challenges in the AI context.</t>
  </si>
  <si>
    <t>Neurological conditions are the leading cause of disability and mortality combined, demanding innovative, scalable, and sustainable solutions. Brain health has become a global priority with adoption of the World Health Organization's Intersectoral Global Action Plan in 2022. Simultaneously, rapid advancements in artificial intelligence (AI) are revolutionizing neurological research and practice. This scoping review of 66 original articles explores the value of AI in neurology and brain health, systematizing the landscape for emergent clinical opportunities and future trends across the care trajectory: prevention, risk stratification, early detection, diagnosis, management, and rehabilitation. AI's potential to advance personalized precision neurology and global brain health directives hinges on resolving core challenges across four pillars-models, data, feasibility/equity, and regulation/innovation-through concerted pursuit of targeted recommendations. Paramount actions include swift, ethical, equity-focused integration of novel technologies into clinical workflows, mitigating data-related issues, counteracting digital inequity gaps, and establishing robust governance frameworks balancing safety and innovation.</t>
  </si>
  <si>
    <t>PurposeThis paper delves into the transformative impact of artificial intelligence (AI) across diverse sectors, notably project management. It examines the potential of AI to revolutionize project management processes within entrepreneurial ventures, where agility, efficiency and innovation reign supreme.Design/methodology/approachThrough a comprehensive analysis, this study navigates the intersection of AI and entrepreneurial project management. It meticulously dissects the opportunities AI presents, the hurdles it introduces and the optimal strategies for harnessing its capabilities effectively. Drawing insights from complexity theory, a framework is crafted to delineate AI's capacity to substitute human involvement, elucidating key considerations for transitioning to a digitally-driven paradigm in entrepreneurial project management.FindingsThe study underscores AI's potential to augment project management processes significantly, particularly in fostering agility and innovation. However, challenges persist, necessitating adept navigation to maximize AI's benefits. The framework delineates the extent to which AI can supplant human roles, offering crucial insights into the digital transformation of entrepreneurial project management.Practical implicationsPractitioners are equipped with valuable guidance on leveraging AI effectively, enhancing organizational agility and performance. Understanding the implications of AI adoption fosters informed decision-making in the realm of project management.Social implicationsThe integration of AI in entrepreneurial project management signifies broader societal shifts toward digitalization and automation. Insights from this study contribute to navigating these transformations, fostering greater resilience and adaptability in entrepreneurial endeavors.Originality/valueThis study offers a novel perspective on the intersection of AI and entrepreneurial project management, shedding light on unexplored terrain. By drawing on complexity theory, it advances a nuanced understanding of AI's implications, paving the way for future research avenues in this dynamic field.</t>
  </si>
  <si>
    <t>The modern economy rests on industrial development and production with the application of new technologies, knowledge and achievements in technique, technology, economy, ecology, organization, management, informatics and other branches of science and profession. Processes are being innovated in order to achieve products and services of higher quality and performance, in accordance with increasingly strict market requirements. Today, KETs (Key Enabling Technologies) are increasingly being used, which represent a narrower set ofsix KETs that enable innovations: micro and nanoelectronics, nanotechnology, industrial biotechnology, advanced materials, photonics and advanced production technologies. Ideas for sustainable hotels are in line with the application of environmentally friendly and automated processes, products and services, which with the application of artificial intelligence (AI) can become green (or even greener). The world's best brands (hotels) have become green thanks to the solutions created by the application of VI, with the launch of many green initiatives (ie. smart showers, solar energy installations, waste reduction and diversion, energy and water consumption savings, etc.). A full understanding of sustainability is important for the hotel industry. The best sustainable hotels are businesses that significantly reduce their impact on the environment through best green practices in maintenance, services, logistics, products and supplies. A hotel that is serious about sustainability must expect large capital expenditures, such as modernization (ie replacement) of HVAC systems (ventilation and air conditioning systems, with the extension to mechanical cleaning and dry cleaning). When hotels go green, they do much less harm to the environment, reduce costs and win the goodwill of guests. Sustainability in the business world is key to achieving supplier growth and customer satisfaction. Consumers are increasingly looking for green businesses and paying more for environmentally friendly products and services. One in three consumers prefers sustainable brands, and the travel industry is taking note. The research results in this paper are mainly presented according to the dominant program criteria and variables, at the level of ecology or the application of artificial intelligence at the level of products and systems</t>
  </si>
  <si>
    <t>High-density gatherings have the potential to turn from a peaceful mass into a human disaster unless they are managed in an organized manner. Saudi Arabia's Ministry of Hajj implemented an integrated system based on artificial intelligence. The Kingdom of Saudi Arabia (KSA) was eager to take advantage of the techniques of artificial intelligence to conduct its strategic plan, considering limited pilgrims who would be allowed to perform the Hajj rites during these exceptional circumstances. In this study, the experience of the KSA in crowd management using artificial intelligence during the Hajj was examined to create a model for similar circumstances. This study employed the descriptive analytical method. The program Arc Gis Pro 2.9.2 was used to produce maps related to the study. A strategic analysis was also conducted regarding the experience of the KSA in crowd management using SWOT analysis concerning the study area. This study found that the KSA has become a leader in crowd management and a reference and role model in managing crowds through an expanded use of artificial intelligence during the COVID-19 pandemic. It undertook all necessary precautionary measures to protect the pilgrims, and no injuries were reported.</t>
  </si>
  <si>
    <t>Technological development particularly boosted by artificial intelligence (AI) has substantial potential to transform many aspects of human lives and the way doing businesses. On the one side, it can offer opportunities, while on the other brings challenges and increases risks. Financial industry is considered the largest user of digital technologies and provider of innovative services. Therefore, it is strongly influenced by digital transformation and under constant threat of cyberattacks. In this paper, the authors are researching the opportunities and risks stemming from the application of AI and its macroeconomic and financial system impacts. The special attention is given to the challenges posed by financial technological development and AI to central banks as they have to adopt to the novel times dominated by electronic financial services and AI tools while at the same time stay persistently dedicated to achieving their key objectives of safeguarding monetary and financial stability as well as contributing to the stability of economic growth. Additionally, the invention of generative artificial intelligence (GenAI) has significantly influenced processes throughout numerous industries, including the financial sector, due to the ability to imitate human behaviour which has enabled computers to behave like humans. Hence, it is important to develop human-centric innovations where AI tools create benefits and serve people instead of replacing them. AI can deteriorate overall inequality so policymakers should act towards developing policies that will ensure AI is used for the good of people and provide benefits for them. The authors further draw attention to the necessity of adopting a robust regulatory framework and building strong and resilient institutions with developed systems for prevention of ever raising cyberattacks.</t>
  </si>
  <si>
    <t>This article examines how design thinking and artificial intelligence (AI) work together and what it means for the design sector. The goal is to understand how AI technologies may advance the design process, encourage innovation, and produce more individualized and user-centric solutions. This study intends to shed light on the potential of AI as a catalyst for creativity and the ethical implications of AI-driven design by discovering overlapping ideas and methodologies between design thinking and AI. According to the research, AI can significantly influence the design process by eliminating tedious processes, improving user-centricity, and stimulating creativity. AI may support designers' decision-making, prototyping, and ideation processes, resulting in more creative and effective design solutions. Addressing bias in AI algorithms and data privacy is imperative to ensure ethical AI integration. Virtual reality, bio-design, and inclusive design are untapped areas where AI can be used.</t>
  </si>
  <si>
    <t>How might rapid advances in artificial intelligence (AI) technologies affect the construction and application of military power? Despite the emerging importance of AI systems in defense modernization initiatives, there has been little empirical or theoretical study from the perspective of the international relations (IR) and security studies fields. This article addresses this shortcoming by describing AI developments and assessing the manner in which AI is likely to affect military organizations. We focus specifically on military power, as new methods and modes thereof will alter the constitution of security relationships around the world and affect the ability of states to bargain, signal, and influence in the twenty-first century. We argue that, though rapid adoption of AI technologies stands to transform states' ways of war on a number of fronts, an AI revolution brings with it new forms of risk that must be reconciled with the widespread integration of algorithmic systems across military functions. Where new technology promises a transformation of the character of military power in some veins, it also complicates the cognitive aspects of decision-making and bureaucratic interactions in security institutions. The speed with which complex integrated AI systems enable entirely new modes of war also stands to detach human agency in a potentially destabilizing fashion from the conduct of warfare on several fronts. Preventing the negative externalities of these ghosts in the machine will involve significant efforts to educate decision makers, promote accountability, and restrain irresponsible employment of AI.</t>
  </si>
  <si>
    <t>The use and production of chemical compounds are subjected to strong legislative pressure. Chemical toxicity and adverse effects derived from exposure to chemicals are key regulatory aspects for a multitude of industries, such as chemical, pharmaceutical, or food, due to direct harm to humans, animals, plants, or the environment. Simultaneously, there are growing demands on the authorities to replace traditional in vivo toxicity tests carried out on laboratory animals (e.g., European Union REACH/3R principles, Tox21 and ToxCast by the U.S. government, etc.) with in silica computational models. This is not only for ethical aspects, but also because of its greater economic and time efficiency, as well as more recently because of their superior reliability and robustness than in vivo tests, mainly since the entry into the scene of artificial intelligence (AI)-based models, promoting and setting the necessary requirements that these new in silico methodologies must meet. This review offers a multidisciplinary overview of the state of the art in the application of AI-based methodologies for the fulfillment of regulatory-related toxicological issues. This article is categorized under: Data Science &gt; Chemoinformatics Data Science &gt; Artificial Intelligence/Machine Learning</t>
  </si>
  <si>
    <t>INTRODUCTION: During future interplanetary space missions, a number of health conditions may arise, owing to the hostile environment of space and the myriad of stressors experienced by the crew. When managing these conditions, crews will be required to make accurate, timely clinical decisions at a high level of autonomy, as telecommunication delays and increasing distances restrict real-time support from the ground. On Earth, artificial intelligence (Ai) has proven successful in healthcare, augmenting expert clinical decision-making or enhancing medical knowledge where it is lacking. Similarly, deploying Ai tools in the context of a space mission could improve crew self-reliance and healthcare delivery.METHODS: We conducted a narrative review to discuss existing Ai applications that could improve the prevention, recognition, evaluation, and management of the most mission-critical conditions, including psychological and mental health, acute radiation sickness, surgical emergencies, spaceflight-associated neuro-ocular syndrome, infections, and cardiovascular deconditioning.RESULTS: Some examples of the applications we identified include Ai chatbots designed to prevent and mitigate psychological and mental health conditions, automated medical imaging analysis, and closed-loop systems for hemodynamic optimization. We also discuss at length gaps in current technologies, as well as the key challenges and limitations of developing and deploying Ai for space medicine to inform future research and innovation. indeed, shifts in patient cohorts, space-induced physiological changes, limited size and breadth of space biomedical datasets, and changes in disease characteristics may render the models invalid when transferred from ground settings into space.</t>
  </si>
  <si>
    <t>This study aims to assess the persistence of traditional journalistic quality features within the contemporary digital ecosystem. Digital advancements have fundamentally altered media creation, notably with the emergence of artificial intelligence (AI) in newsrooms. AI holds potential for substantial shifts in journalism, impacting business models, dissemination methods, and professional practices. Present in 75% of newsrooms, AI streamlines tasks, allowing more creative time for journalists. Ethical and quality concerns persist, particularly regarding AI's ability to meet journalism's established quality standards. This article aims to investigate the incorporation of these quality criteria in news articles generated by artificial intelligence (AI). Focus group and in-depth interviews were used as methodological techniques, involving ten experts. It is concluded that journalistic ethics have remained intact despite the disruptive technological advances in recent decades. However, there is a need to integrate these ethics with new criteria associated with the tools being used. Therefore, it is necessary to consider criteria from a dual perspective: both social and technological.</t>
  </si>
  <si>
    <t>Healthcare involves cyclic data processing to derive meaningful, actionable decisions. Rapid increases in clinical data have added to the occupational stress of healthcare workers, affecting their ability to provide quality and effective services. Health systems have to radically rethink strategies to ensure that staff are satisfied and actively supported in their jobs. Artificial intelligence (AI) has the potential to augment provider performance. This article reviews the available literature to identify AI opportunities that can potentially transform the role of healthcare providers. To leverage AI's full potential, policymakers, industry, healthcare providers and patients have to address a new set of challenges. Optimizing the benefits of AI will require a balanced approach that enhances accountability and transparency while facilitating innovation.</t>
  </si>
  <si>
    <t>Simple Summary Testicular cancer predominantly affects young adult men and is the most common cancer affecting this demographic. An important prognostic factor for early-stage disease is the presence of tumours within blood vessels or lymphatic channels, which is termed lymphovascular invasion. This is identified by careful microscopic examination of the tumour after orchidectomy, which is frequently challenging and time-consuming. We trained a proof-of-concept deep learning artificial intelligence algorithm to automatically identify areas suspicious for lymphovascular invasion in digital whole slide images from testicular tumours. Our study demonstrates that automated detection of areas suspicious for lymphovascular invasion by artificial intelligence algorithms is feasible and may prove useful in the context of a decision support tool. Testicular cancer is the most common cancer in men aged from 15 to 34 years. Lymphovascular invasion refers to the presence of tumours within endothelial-lined lymphatic or vascular channels, and has been shown to have prognostic significance in testicular germ cell tumours. In non-seminomatous tumours, lymphovascular invasion is the most powerful prognostic factor for stage 1 disease. For the pathologist, searching multiple slides for lymphovascular invasion can be highly time-consuming. The aim of this retrospective study was to develop and assess an artificial intelligence algorithm that can identify areas suspicious for lymphovascular invasion in histological digital whole slide images. Areas of possible lymphovascular invasion were annotated in a total of 184 whole slide images of haematoxylin and eosin (H&amp;E) stained tissue from 19 patients with testicular germ cell tumours, including a mixture of seminoma and non-seminomatous cases. Following consensus review by specialist uropathologists, we trained a deep learning classifier for automatic segmentation of areas suspicious for lymphovascular invasion. The classifier identified 34 areas within a validation set of 118 whole slide images from 10 patients, each of which was reviewed by three expert pathologists to form a majority consensus. The precision was 0.68 for areas which were considered to be appropriate to flag, and 0.56 for areas considered to be definite lymphovascular invasion. An artificial intelligence tool which highlights areas of possible lymphovascular invasion to reporting pathologists, who then make a final judgement on its presence or absence, has been demonstrated as feasible in this proof-of-concept study. Further development is required before clinical deployment.</t>
  </si>
  <si>
    <t>Lay Summary Despite headwinds in usability and outcomes, clinical analytics and artificial intelligence (AI) play an increasingly important role in medical practice. Medical professionals find themselves within a paradigm shift in the healthcare delivery models that rely on technology, yet AI remains a gap in standard medical education. It is generally perceived that medical students are academically unprepared to study technology topics in school and do not require technology skills in practice. Yet, students desire technology topics and identify AI among their knowledge needs. There is no development model or standard for analytics and AI curriculum in medical schools, while interest in the topic among students, faculty, and practitioners is growing. To address the gap in AI education and the challenge of working around mathematics and computer science preparation among medical students, we created and piloted new curriculum with 2 medical student cohorts, by focusing on the role of clinicians in the processes of analytics/AI innovation and practice in the digitally enabled workplace. This online curriculum assumes no prior exposure to computer science topics and fits into multiple modes of delivery to students. It received positive response from the pilot cohorts. We report on methods, content, and results of this academic endeavor. Background In a recent survey, medical students expressed eagerness to acquire competencies in the use of artificial intelligence (AI) in medicine. It is time that undergraduate medical education takes the lead in helping students develop these competencies. We propose a solution that integrates competency-driven AI instruction in medical school curriculum. Methods We applied constructivist and backwards design principles to design online learning assignments simulating the real-world work done in the healthcare industry. Our innovative approach assumed no technical background for students, yet addressed the need for training clinicians to be ready to practice in the new digital patient care environment. This modular 4-week AI course was implemented in 2019, integrating AI with evidence-based medicine, pathology, pharmacology, tele-monitoring, quality improvement, value-based care, and patient safety. Results This educational innovation was tested in 2 cohorts of fourth year medical students who demonstrated an improvement in knowledge with an average quiz score of 97% and in skills with an average application assignment score of 89%. Weekly reflections revealed how students learned to transition from theory to practice of AI and how these concepts might apply to their upcoming residency training programs and future medical practice. Conclusions We present an innovative product that achieves the objective of competency-based education of students regarding the role of AI in medicine. This course can be integrated in the preclinical years with a focus on foundational knowledge, vocabulary, and concepts, and in clinical years with a focus on application of core knowledge to real-world scenarios.</t>
  </si>
  <si>
    <t>The article shows that the solution of the problem requires the creation of new science-based educational technologies based on innovations with transformative content, technological and didactic potentia. The effectiveness of technologies is confirmed by the improvement of the quality not only of teaching but also by productivity of the educational process and the active position of students in the study of the discipline. The inclusion of students in new activities, activating abilities, forming a real phenomenon of natural intelligence proved the promise of ALT. As a result of their introduction, the level of students' readiness to work in developing intelligent educational environments has increased.</t>
  </si>
  <si>
    <t>The multidisciplinary nature of artificial intelligence (AI) has allowed for rapid growth of its application in medical imaging. Artificial intelligence algorithms can augment various imaging modalities, such as X-rays, CT, and MRI, to improve image quality and generate high-resolution three-dimensional images. AI reconstruction of three-dimensional models of patient anatomy from CT or MRI scans can better enable urologists to visualize structures and accurately plan surgical approaches. AI can also be optimized to create virtual reality simulations of surgical procedures based on patient-specific data, giving urologists more hands-on experience and preparation. Recent development of artificial intelligence modalities, such as TeraRecon and Ceevra, offer rapid and efficient medical imaging analyses aimed at enhancing the provision of urologic care, notably for intraoperative guidance during robot-assisted radical prostatectomy (RARP) and partial nephrectomy.</t>
  </si>
  <si>
    <t>This paper applies two Artificial Intelligence (AI) techniques, fuzzy logic and expert system, to enhance the Kalman filter-based MEMS INS/GPS integration. For better INS error control, the expert knowledge on vehicle dynamics is utilized to simplify dynamics models and to extend measurement update schemes in the velocity filter. To optimize position fusion, a fuzzy inference system is developed to provide GPS signal degradation information for modification of the innovation-based adaptive measurement covariance in the position filter. The effectiveness of the proposed AI-based enhancement methods is demonstrated through several field tests.</t>
  </si>
  <si>
    <t>Since the emergence of artificial intelligence (AI) in medicine, endoscopy applications in gastroenterology have been at the forefront of innovations. The ever-increasing number of studies necessitates the need to organize and classify applications in a useful way. Separating AI capabilities by computer aided detection (CADe), diagnosis (CADx), and quality assessment (CADq) allows for a systematic evaluation of each application. CADe studies have shown promise in accurate detection of esophageal, gastric and colonic neoplasia as well as identifying sources of bleeding and Crohn's disease in the small bowel. While more advanced CADx applications employ optical biopsies to give further information to characterize neoplasia and grade inflammatory disease, diverse CADq applications ensure quality and increase the efficiency of procedures. Future applications show promise in advanced therapeutic modalities and integrated systems that provide multimodal capabilities. AI is set to revolutionize clinical decision making and performance of endoscopy.</t>
  </si>
  <si>
    <t>Explainable Artificial Intelligence (XAI) is targeted at understanding how models perform fea -ture selection and derive their classification decisions. This paper explores post-hoc explanations for deep neural networks in the audio domain. Notably, we present a novel Open Source audio dataset consisting of 30,000 audio samples of English spoken digits which we use for classification tasks on spoken digits and speakers' biological sex. We use the popular XAI technique Layer-wise Relevance Propagation LRP to identify relevant features for two neural network architectures that process either waveform or spectrogram representations of the data. Based on the relevance scores obtained from LRP, hypotheses about the neural networks' feature selection are derived and subsequently tested through systematic manipulations of the input data. Further, we take a step beyond visual explanations and introduce audible heatmaps. We demonstrate the superior interpretability of audible explanations over visual ones in a human user study.</t>
  </si>
  <si>
    <t>Artificial intelligence (AI) is expected to create various innovations for changing human workplaces. AI is characterized by features of learning and self-growth. Efficient AI learning should depend on human inputs, particularly from human professionals (e.g., doctors and nurses). Hence, professionals' intention to facilitate AI innovation is critical. However, little is known about how to design AI to strengthen such intention, warranting our research to answer this question. We use expectancy-value theory to identify three potential AI design elements and examine how they enhance the perception that AI enhances professionals' capabilities and their intention to facilitate AI innovation. These elements are contextual-specific features of AI, extending the expectancy-value theory to the novel AI technologies. We will test our model by using two-wave data of nursing professionals' responses. The results are expected to assist AI designs that effectively motivate professionals to facilitate AI innovations.</t>
  </si>
  <si>
    <t>Purpose To conduct a systematic review of the possibilities of artificial intelligence (AI) in neuroradiology by performing an objective, systematic assessment of available applications. To analyse the potential impacts of AI applications on the work of neuroradiologists. Methods We identified AI applications offered on the market during the period 2017-2019. We systematically collected and structured information in a relational database and coded for the characteristics of the applications, their functionalities for the radiology workflow and their potential impacts in terms of 'supporting', 'extending' and 'replacing' radiology tasks. Results We identified 37 AI applications in the domain of neuroradiology from 27 vendors, together offering 111 functionalities. The majority of functionalities 'support' radiologists, especially for the detection and interpretation of image findings. The second-largest group of functionalities 'extends' the possibilities of radiologists by providing quantitative information about pathological findings. A small but noticeable portion of functionalities seek to 'replace' certain radiology tasks. Conclusion Artificial intelligence in neuroradiology is not only in the stage of development and testing but also available for clinical practice. The majority of functionalities support radiologists or extend their tasks. None of the applications can replace the entire radiology profession, but a few applications can do so for a limited set of tasks. Scientific validation of the AI products is more limited than the regulatory approval.</t>
  </si>
  <si>
    <t>Artificial intelligence technology is trending in nearly every medical area. It offers the possibility for improving analytics, therapy outcome, and user experience during therapy. In dialysis, the application of artificial intelligence as a therapy-individualization tool is led more by start-ups than consolidated players, and innovation in dialysis seems comparably stagnant. Factors such as technical requirements or regulatory processes are important and necessary but can slow down the implementation of artificial intelligence due to missing data infrastructure and undefined approval processes. Current research focuses mainly on analyzing health records or wearable technology to add to existing health data. It barely uses signal data from treatment devices to apply artificial intelligence models. This article, therefore, discusses requirements for signal processing through artificial intelligence in health care and compares these with the status quo in dialysis therapy. It offers solutions for given barriers to speed up inno-vation with sensor data, opening access to existing and untapped sources, and shows the unique advantage of signal process -ing in dialysis compared to other health care domains. This research shows that even though the combination of different data is vital for improving patients' therapy, adding signal-based treatment data from dialysis devices to the picture can benefit the understanding of treatment dynamics, improving and individualizing therapy.Q 2022 by the National Kidney Foundation, Inc. All rights reserved.</t>
  </si>
  <si>
    <t>In the United States, regulatory oversight of medical devices has evolved with the changing technology. With the introduction into routine clinical practice software applications and computer-based devices, the U.S. Food and Drug Administration (FDA) has further defined categories of risk and intended use to better uphold patient safety, while encouraging innovation in medical technology. However, as new software technologies such as artificial intelligence (AI) are developed, refined, and introduced into the healthcare sector, there will be a need for regulatory bodies to rapidly respond. In the current review, we discuss the evolution of US FDA oversight of medical devices, initially of hardware, and the present stance on medical software applications, including devices augmented with artificial intelligence. (C) 2019 Fellowship of Postgraduate Medicine. Published by Elsevier Ltd. All rights reserved.</t>
  </si>
  <si>
    <t>Background: Over the last few decades, shoulder surgery has undergone rapid advancements, with ongoing exploration and the development of innovative technological approaches. In the coming years, technologies such as robot-assisted surgeries, virtual reality, artificial intelligence, patient-specific instrumentation, and different innovative perioperative and preoperative planning tools will continue to fuel a revolution in the medical field, thereby pushing it toward new frontiers and unprecedented advancements. In relation to this, shoulder surgery will experience significant breakthroughs. Main body: Recent advancements and technological innovations in the field were comprehensively analyzed. We aimed to provide a detailed overview of the current landscape, emphasizing the roles of technologies. Computer-assisted surgery utilizing robotic- or image-guided technologies is widely adopted in various orthopedic specialties. The most advanced components of computer-assisted surgery are navigation and robotic systems, with functions and applications that are continuously expanding. Surgical navigation requires a visual system that presents real-time positional data on surgical instruments or implants in relation to the target bone, displayed on a computer monitor. There are three primary categories of surgical planning that utilize navigation systems. The initial category involves volumetric images, such as ultrasound echogram, computed tomography, and magnetic resonance images. The second type is based on intraoperative fluoroscopic images, and the third type incorporates kinetic information about joints or morphometric data about the target bones acquired intraoperatively. Conclusion: The rapid integration of artificial intelligence and deep learning into the medical domain has a significant and transformative influence. Numerous studies utilizing deep learning-based diagnostics in orthopedics have remarkable achievements and performance.</t>
  </si>
  <si>
    <t>Purpose of reviewThis review highlights the timely relevance of artificial intelligence in enhancing assisted reproductive technologies (ARTs), particularly in-vitro fertilization (IVF). It underscores artificial intelligence's potential in revolutionizing patient outcomes and operational efficiency by addressing challenges in fertility diagnoses and procedures.Recent findingsRecent advancements in artificial intelligence, including machine learning and predictive modeling, are making significant strides in optimizing IVF processes such as medication dosing, scheduling, and embryological assessments. Innovations include artificial intelligence augmented diagnostic testing, predictive modeling for treatment outcomes, scheduling optimization, dosing and protocol selection, follicular and hormone monitoring, trigger timing, and improved embryo selection. These developments promise to refine treatment approaches, enhance patient engagement, and increase the accuracy and scalability of fertility treatments.SummaryThe integration of artificial intelligence into reproductive medicine offers profound implications for clinical practice and research. By facilitating personalized treatment plans, standardizing procedures, and improving the efficiency of fertility clinics, artificial intelligence technologies pave the way for value-based, accessible, and efficient fertility services. Despite the promise, the full potential of artificial intelligence in ART will require ongoing validation and ethical considerations to ensure equitable and effective implementation.</t>
  </si>
  <si>
    <t>Purpose As artificial intelligence (AI) has become increasingly popular and accessible, most companies have recognized its far-reaching potential. However, despite numerous research papers on organizational adoption of new technologies including AI, little is known about individual employees' intentions to use them. Given that organizational innovations are of limited value if they are not adopted by employees, the purpose of this study is to understand the underlying factors that push employees to make use of these new technologies in the workplace. Design/methodology/approach This study builds on previously developed technology acceptance models to provide a new theoretical model. The model is then tested using data collected from a survey of 203 employees and analyzed through structural equation modeling. Findings Findings show that five factors affect employees' intention to use AI either directly or as mediators. Organizational culture and habit exert a positive impact on employees' intention to use AI, whereas job insecurity has a negative impact. Perceived self-image and perceived usefulness fully mediate the relation between job insecurity and intention to use. Moreover, perceived self-image and perceived usefulness partially mediate the relationship between habit and intention to use. Originality/value To the best of the authors' knowledge, this study is among the first to determine the factors that influence employees' intention to use AI in general and more particularly chatbots within the workplace.</t>
  </si>
  <si>
    <t>The objective of the article was to investigate the use of Artificial Intelligence (AI) in recruitment and selection (R&amp;S) and impacts on Human Resource Management (HRM). The study used a survey of scientific papers and conferences materials indexed to the database of Web of Science and Scopus and published between the period 2000 and 2018. In addition, it was decided to make an opinion survey conducted with professionals and managers on the use of the tool as facilitator of the recruitment and selection process and impacts on HRM, contributing to the strategic positioning of the area within the organizations. Data was collected, through survey questionnaires applied between March and May 2019. A total of 150 questionnaires were collected. A quantitative descriptive analysis was performed to analyse the perception of the professionals about AI in HR, as well as the use of this technology in the automation of processes and contributions when used in R&amp;S processes. Of the 150 respondents, 74% are female, 61% are over 36 years old, 67.3% works in the service sector, and about 49% perform functions in the area of Human Resources. It was also observed that around 63% of respondents' companies have never used AI and about 19% use or have already used AI in the area of customer service. The lack of solid research lines in the subject was verified and it was concluded that the practice is still very embryonic, although the view of the respondents, ones is positive about the benefits that the AI can bring to the recruitment and selection of candidates. It is hoped that the questions pointed out in this essay elicit new theoretical and empirical studies that show the interactions between AI and HR.</t>
  </si>
  <si>
    <t>The technological revolution and industrial change have undergone radical changes. In particular, the artificial intelligence technology has grown strongly in recent years, and its close combination with Internet+ and mutual promotion has led to application in many fields and industries, and it has gradually been integrated into various aspects of social and economic development, bringing people unprecedented scenarios of production, leisure and entertainment, and greatly increasing efficiency, convenience and experience. With the development of the times, the public has a renewed demand for such industries as sports and leisure, and the Chinese martial arts has gradually embarked on the road of industrialization, and MMA events have grown rapidly under such favorable policies, with increasing amount of attention. However, along with the rapid development, there are also many problems that need to be optimized and solved. As a sports educator and a member of the martial arts community, the author, through the literature and field research methods, has strived to explore the optimized path and innovative measures of Chinese MMA events from the perspective of artificial intelligence technology in order to contribute a humble part to the innovative development of the martial arts industry.</t>
  </si>
  <si>
    <t>BACKGROUND: To promote the shared decision-making (SDM) between patients and doctors in pediatric outpatient departments, this study was designed to validate artificial intelligence (AI)-initiated medical tests for children with fever. METHODS: We designed an AI model, named Xiaoyi, to suggest necessary tests for a febrile child before visiting a pediatric outpatient clinic. We calculated the sensitivity, specificity, and F1 score to evaluate the efficacy of Xiaoyi's recommendations. The patients were divided into the rejection and acceptance groups. Then we analyzed the rejected examination items in order to obtain the corresponding reasons. RESULTS: We recruited a total of 11,867 children with fever who had used Xiaoyi in outpatient clinics. The recommended examinations given by Xiaoyi for 10,636 (89.6%) patients were qualified. The average F1 score reached 0.94. A total of 58.4% of the patients accepted Xiaoyi's suggestions (acceptance group), and 41.6% refused (rejection group). Imaging examinations were rejected by most patients (46.7%). The tests being time-consuming were rejected by 2,133 patients (43.2%), including rejecting pathogen studies in 1,347 patients (68.5%) and image studies in 732 patients (31.8%). The difficulty of sampling was the main reason for rejecting routine tests (41.9%). CONCLUSION: Our model has high accuracy and acceptability in recommending medical tests to febrile pediatric patients, and is worth promoting in facilitating SDM.</t>
  </si>
  <si>
    <t>The rapid advancements in generative artificial intelligence are set to significantly influence the medical sector, particularly ophthalmology. Generative adversarial networks and diffusion models enable the creation of synthetic images, aiding the development of deep learning models tailored for specific imaging tasks. Additionally, the advent of multimodal foundational models, capable of generating images, text and videos, presents a broad spectrum of applications within ophthalmology. These range from enhancing diagnostic accuracy to improving patient education and training healthcare professionals. Despite the promising potential, this area of technology is still in its infancy, and there are several challenges to be addressed, including data bias, safety concerns and the practical implementation of these technologies in clinical settings.</t>
  </si>
  <si>
    <t>Background: Legal, controlled, and regulated access to high-quality data from academic hospitals currently poses a barrier to the development and testing of new artificial intelligence (AI) algorithms. To overcome this barrier, the German Federal Ministry of Health supports the pAItient (Protected Artificial Intelligence Innovation Environment for Patient Oriented Digital Health Solutions for developing, testing and evidence-based evaluation of clinical value) project, with the goal to establish an AI Innovation Environment at the Heidelberg University Hospital, Germany. It is designed as a proof-of-concept extension to the preexisting Medical Data Integration Center.Objective: The first part of the pAItient project aims to explore stakeholders' requirements for developing AI in partnership with an academic hospital and granting AI experts access to anonymized personal health data.Methods: We designed a multistep mixed methods approach. First, researchers and employees from stakeholder organizations were invited to participate in semistructured interviews. In the following step, questionnaires were developed based on the participants' answers and distributed among the stakeholders' organizations. In addition, patients and physicians were interviewed.Results: The identified requirements covered a wide range and were conflicting sometimes. Relevant patient requirements included adequate provision of necessary information for data use, clear medical objective of the research and development activities, trustworthiness of the organization collecting the patient data, and data should not be reidentifiable. Requirements of AI researchers and developers encompassed contact with clinical users, an acceptable user interface (UI) for shared data platforms, stable connection to the planned infrastructure, relevant use cases, and assistance in dealing with data privacy regulations. In a next step, a requirements model was developed, which depicts the identified requirements in different layers. This developed model will be used to communicate stakeholder requirements within the pAItient project consortium. Conclusions: The study led to the identification of necessary requirements for the development, testing, and validation of AI applications within a hospital-based generic infrastructure. A requirements model was developed, which will inform the next steps in the development of an AI innovation environment at our institution. Results from our study replicate previous findings from other contexts and will add to the emerging discussion on the use of routine medical data for the development of AI applications.International Registered Report Identifier (IRRID): RR2-10.2196/42208</t>
  </si>
  <si>
    <t>Background: Artificial intelligence (AI)-based therapeutics, devices, and systems are vital innovations in cancer control; particularly, they allow for diagnosis, screening, precise estimation of survival, informing therapy selection, and scaling up treatment services in a timely manner. Objective: The aim of this study was to analyze the global trends, patterns, and development of interdisciplinary landscapes in AI and cancer research. Methods: An exploratory factor analysis was conducted to identify research domains emerging from abstract contents. The Jaccard similarity index was utilized to identify the most frequently co-occurring terms. Latent Dirichlet Allocation was used for classifying papers into corresponding topics. Results: From 1991 to 2018, the number of studies examining the application of AI in cancer care has grown to 3555 papers covering therapeutics, capacities, and factors associated with outcomes. Topics with the highest volume of publications include (1) machine learning, (2) comparative effectiveness evaluation of AI-assisted medical therapies, and (3) AI-based prediction. Noticeably, this classification has revealed topics examining the incremental effectiveness of AI applications, the quality of life, and functioning of patients receiving these innovations. The growing research productivity and expansion of multidisciplinary approaches are largely driven by machine learning, artificial neural networks, and AI in various clinical practices. Conclusions: The research landscapes show that the development of AI in cancer care is focused on not only improving prediction in cancer screening and AI-assisted therapeutics but also on improving other corresponding areas such as precision and personalized medicine and patient-reported outcomes.</t>
  </si>
  <si>
    <t>The university as we know it today is going to die. Indeed, we are now seeing the chaos that precedes any change. The influence of new players, such as artificial intelligence, is incompatible with a university that is an essential element of the contemporary industrial, financial, and ideological apparatus (Deneault in La mediocratie. Lux Editeur, Canada, 2015). The revolution of the academic world is imperative, given that the relations between academia and knowledge reflect the evolution of societies. As a result, we will have to guide innovation, which in itself holds no particular moral value. Innovation is as good as what we decide to do with it. However, the absence of a social project prevents us from creating a transversal policy in the economic, social, and cultural fields. This is why the new university that we are going to invent will allow us to take up the immense challenge of serving us in a world soon to be saturated with artificial intelligence. The objective of this research is to analyze the addition of digital technology to the world of conservative universities and to propose an optimal way of orienting scientific research and higher education represented by professor-researchers, to adapt to a digital future that is certainly approaching. This article is organized into three main sections. The first section will expose the changes in the profession of academic professors in both their informational and financial capacities; the second section will focus on the changes in the profession of researchers, also in their informational and financial capacities; and the last section will offer some suggestions to optimize the profession of researchers and professors in the context of their interaction with artificial intelligence.</t>
  </si>
  <si>
    <t>Artificial Intelligence is the most groundbreaking technology in this era. Artificial Intelligence can have massive impact on national purposes with economic value being the main target, as it brings the state more prosperity with technology innovation. The Indonesia government encourages the development of AI, however, current Indonesian Copyright Act is out of date and is not in line with the spirit of industrial revolution 4.0. One of the reason the existing Copyright Act is incoherent with the new technology is because the use of Fair Use doctrine is too narrow making it a barrier for the inventors. The Strict Fair Use doctrine has become irrelevant in the era of AI. This article will consider the ways to avoid the potential infringement of AI, and the concept of fair use doctrine that are relevant in the era of AI. This will include the modern copyright law optimizing the economic value of AI, and to reformulate copyright act to be more in line with the current technology development. The article will conclude with how flexible fair use will generate more economic value and benefits for state purposes and generate more economic value.</t>
  </si>
  <si>
    <t>This paper mainly discusses three issues: How Artificial Intelligence (AI) influences China's economy and shape the production factors. How to realize the network economy effect in China. What is the difference between the value of digital economy and that of traditional economy. On the basis of fully discussing the above problems, the author constructs a new AI economic growth model, and summarizes the research paradigm of digital economy based on value, network, and consensus.</t>
  </si>
  <si>
    <t>One consequence of artificial intelligence's unique features is that this form of technological innovation does not fall well within the current regulatory framework dedicated to the use of electronic media by the public Administrations. This paper offers its contribution to the current debate on administrative law's responsibility to deal with this issue, while also adding to the conversation on what criteria to consider in order to ensure the effectiveness of legal guarantees.</t>
  </si>
  <si>
    <t>Technological innovation is a key component of orthopedic surgery. Artificial intelligence (AI), which describes the ability of computers to process massive data and learn from it to produce outputs that mirror human cognition and problem solving, may become an important tool for orthopedic surgeons in the future. AI may be able to improve decision making, both clinically and surgically, via integrating additional data-driven problem solving into practice. The aim of this article will be to review the current applications of AI in the management of rotator cuff tears. The article will discuss various stages of the clinical course: predictive models and prognosis, diagnosis, intraoperative applications, and postoperative care and rehabilitation. Throughout the article, which is a review in terms of study design, we will introduce the concept of AI in rotator cuff tears and provide examples of how these tools can impact clinical practice and patient care. Though many advancements in AI have been made regarding evaluating rotator cuff tears-particularly in the realm of diagnostic imaging-further advancements are required before they become a regular facet of daily clinical practice.</t>
  </si>
  <si>
    <t>The use of artificial intelligence (AI) in a variety of research fields is speeding up multiple digital revolutions, from shifting paradigms in healthcare, precision medicine and wearable sensing, to public services and education offered to the masses around the world, to future cities made optimally efficient by autonomous driving. When a revolution happens, the consequences are not obvious straight away, and to date, there is no uniformly adapted framework to guide AI research to ensure a sustainable societal transition. To answer this need, here we analyze three key challenges to interdisciplinary AI research, and deliver three broad conclusions: 1) future development of AI should not only impact other scientific domains but should also take inspiration and benefit from other fields of science, 2) AI research must be accompanied by decision explainability, dataset bias transparency as well as development of evaluation methodologies and creation of regulatory agencies to ensure responsibility, and 3) AI education should receive more attention, efforts and innovation from the educational and scientific communities. Our analysis is of interest not only to AI practitioners but also to other researchers and the general public as it offers ways to guide the emerging collaborations and interactions toward the most fruitful outcomes.</t>
  </si>
  <si>
    <t>Risk management in commercial processes is among the most important procedures affecting the competitiveness of small and medium-sized enterprises (SMEs), their innovativeness and potential contribution to global sustainable development goals (SDGs). The ecosystem of commercial processes is the prerequisite to manage risk faced by SMEs. Commercial risk assessment and management using elements of artificial intelligence, big data, and machine learning technologies could be developed and maintained as external services for a group of SMEs allowing to share costs and benefits. This paper aims to provide a conceptual framework of commercial risk assessment and management solution based on elements of artificial intelligence. This conceptualization is done on the background of scientific literature, policy documents, and risk management standards. Main building blocks of the framework in terms of commercial risk categories, data sources and workflow phases are presented in the article. Business companies, state policy, and academic research focused recommendations on the further development of the framework and its implementation are elaborated.</t>
  </si>
  <si>
    <t>As a strategic technology, artificial intelligence (AI) contributes to the transformation of the economy and symbolises a new stage not only in the history of digital technologies but also in the global development of modern civilisation. It also plays an important role in improving the quality and accessibility of education. The use of AI allows us to move from standard methods of teaching and education management to individual and effective strategies. This article analyses the use of AI in the field of education management and highlights innovative approaches introduced by AI. The potential disadvantages and ethical issues arising from the integration of these technologies into the field of education are considered. Prospects and directions of AI use in education are outlined. Conclusions are drawn about the importance of AI for current and future education.</t>
  </si>
  <si>
    <t>Digitalization of the global economy is occurring apace and has spurred a new wave of trade negotiations, as governments and technology firms vie to establish international rules and standards for the digital era. This article examines the ways that trade policy-makers are responding to artificial intelligence (AI), arguably the most disruptive of the new digital technologies. In a digitalized global economy, trade rules have implications for AI innovation, uptake, and governance, yet existing trade rules have significant shortcomings and need updating in order to assist with effective AI governance. Updating is happening but, so far, the changes focus on promoting AI and disproportionately reflect the interests of large technology firms, the major innovators and owners of AI. New digital trade rules include stringent intellectual property protections for source code and algorithms, and strong commitments to enable the free flow of data across borders. However, much less progress has been made in addressing cross-border risks and harms associated with AI, in areas such as competition policy; ethical, transparent, and accountable use of AI; personal data protection; and protections against the exploitative use of algorithms in consumer and labour markets.</t>
  </si>
  <si>
    <t>The paper is intended to investigate the foster effects of political instability, leadership influence, experimentation and budget constraints responsible for poor performance and feedback from public sector organizations. Keeping in view the purpose of the study, the research framework for the study is descriptive. Firstly, Primary data is collected through questionnaires from individuals engaged with public sector organizations. Secondly, unstructured interviews conducted to explore the effect of Artificial intelligence. Through research analysis, the empirical evidence suggest that the innovation activity is intrigued with important conditions responsible for the performance of public sector organization. Political instability suggested negative significance while others have demonstrated positive significance concerning innovation reforms. Artificial Intelligence also demonstrates a strong scope for future public sector organizations. In the following research framework, the data is based on the judgments of employees engaged with public sector organizations. The responses are individual self-reported and not objective, so there is a fair possibility that response would be biased. Furthermore, the responses are from Pakistan's main cities which cannot be generalized to various countries. This study focuses on the performance of the public sector organization. A large amount of literature has emerged on the likelihood of innovation reforms for private sector firms over the course of time. This paper is widening the horizon to study the likelihood of innovation reforms for public sector organizations by adhering the innovation culture and identifying important factors which may influence. The paper also provides a base for finding more dimensions to implement innovation reforms and also guide policymakers to execute efficient policies. Furthermore, the study is based on questions covering what and how dimensions. This type of quantitative study lacks for why dimension. Therefore, semi-structured interviews and case analysis could explain more regarding innovation reforms. The research framework is the first attempt to examine the impact of different conditions on the implementation of innovation and Artificial intelligence influence in public sector organizations in Pakistan.</t>
  </si>
  <si>
    <t>Smart city technologies have enabled the tracking of urban residents to a more granular degree than previously was possible. The increase in data collection and analysis, enabled by artificial intelligence, presents privacy, safety, and other ethical concerns. This systematic review collects and organizes the body of knowledge surrounding ethics of smart cities. Authors used a keyword search in 5 databases to highlight 34 academic publications dated between 2014 and 2022. The work demonstrates that articles are generally focused on ethical concerns of privacy, safety, and fairness, specific technology-based reviews, or frameworks and lenses to guide conversation. This paper helps to organize a cross-disciplinary topic and collects the body of knowledge around smart city ethics into a singular, comprehensive source for practitioners, researchers, and stakeholders.</t>
  </si>
  <si>
    <t>This essay aims to discuss the importance of the use of artificial intelligence (AI) in the education area, seeking to establish elements of dialogue between a tool, AI, and an important field of research, education. In the first place, it is important to distinguish between technological innovation as a broad concept and innovation in the educational area. These two concepts have been mixed in many debates, since the expansion of distance learning education model, caused by covid-19 world health crisis. After that, the concept of AI is introduced, which modernly began its process of global dissemination via generative languages, presenting complexities not yet fully understood in the educational context. Finally, the paper suggests that there may be a lack of technical competence in the educational area to deal with fast moving changes, proposed initially by distance learning strategy. Also, especially important, and urgent, there might be a creation of some regulation for the use of AI in the educational area; however, it depends basically on political will and political system to its implementation. If this situation does not happen, the outcome may be an increase of precariousness of the educational services, due to an absence of understanding, from part of some education market main actors, of their intrinsic competences of education, exposing latent problems of inability to provide minimum learning guarantees to the students, with a good and acceptable level of teaching.</t>
  </si>
  <si>
    <t>Dentistry based on artificial intelligence (AI) is not a myth but turning into a reality. AI has revolutionized medicine and dentistry in various ways. AI is a technology that uses machines to imitate intelligent human behavior. AI is gaining popularity worldwide because of its significant impact and breakthrough in the field of intelligence innovation. It is a lifesaver in dentistry, particularly in the field of prosthodontics, because it aids in the design of prostheses and the fabrication of functional maxillofacial appliances. It also helps in the processes of patient documentation, diagnosis, treatment planning, and patient management, allowing oral healthcare professionals to work smarter rather than harder. While it cannot replace the work of a dentist because dentistry is not about disease diagnosis, it does involve correlation with other clinical findings and provides treatment to the patient. The integration of AI and digitization has brought a new paradigm in dentistry, with extremely promising prospects. The availability of insufficient and inaccurate data is now the only barrier to the deployment of AI. Therefore, dentists and clinicians must focus on collecting and entering authentic data into their database, which will be completely utilized for AI in dentistry shortly. This study focuses on various applications of AI in prosthodontics along with its limitations and future scope.</t>
  </si>
  <si>
    <t>The simultaneous maturation of multiple digital and telecommunications technologies in 2020 has created an unprecedented opportunity for ophthalmology to adapt to new models of care using tele-health supported by digital innovations. These digital innovations include artificial intelligence (AI), 5th generation (5G) telecommunication networks and the Internet of Things (IoT), creating an inter-dependent ecosystem offering opportunities to develop new models of eye care addressing the challenges of COVID-19 and beyond. Ophthalmology has thrived in some of these areas partly due to its many image-based investigations. Tele-health and AI provide synchronous solutions to challenges facing ophthalmologists and healthcare providers worldwide. This article reviews how countries across the world have utilised these digital innovations to tackle diabetic retinopathy, retinopathy of prematurity, age-related macular degeneration, glaucoma, refractive error correction, cataract and other anterior segment disorders. The review summarises the digital strategies that countries are developing and discusses technologies that may increasingly enter the clinical workflow and processes of ophthalmologists. Furthermore as countries around the world have initiated a series of escalating containment and mitigation measures during the COVID-19 pandemic, the delivery of eye care services globally has been significantly impacted. As ophthalmic services adapt and form a new normal, the rapid adoption of some of telehealth and digital innovation during the pandemic is also discussed. Finally, challenges for validation and clinical implementation are considered, as well as recommendations on future directions.</t>
  </si>
  <si>
    <t>This paper presents relations between information society (IS), electronics and artificial intelligence (AI) mainly through twenty-four IS laws. The laws not only make up a novel collection, currently non-existing in the literature, but they also highlight the core boosting mechanism for the progress of what is called the information society and AI. The laws mainly describe the exponential growth in a particular field, be it the processing, storage or transmission capabilities of electronic devices. Other rules describe the relations to production prices and human interaction. Overall, the IS laws illustrate the most recent and most vibrant part of human history based on the unprecedented growth of device capabilities spurred by human innovation and ingenuity. Although there are signs of stalling, at the same time there are still many ways to prolong the fascinating progress of electronics that stimulates the field of artificial intelligence. There are constant leaps in new areas, such as the perception of real-world signals, where AI is already occasionally exceeding human capabilities and will do so even more in the future. In some areas where AI is presumed to be incapable of performing even at a modest level, such as the production of art or programming software, AI is making progress that can sometimes reflect true human skills. Maybe it is time for AI to boost the progress of electronics in return.</t>
  </si>
  <si>
    <t>Generative Artificial Intelligence (GenAI) has emerged as a promising technology that can create original content, such as text, images, and sound. The use of GenAI in educational settings is becoming increasingly popular and offers a range of opportunities and challenges. This special issue explores the management and integration of GenAI in educational settings, including the ethical considerations, best practices, and opportunities. The potential of GenAI in education is vast. By using algorithms and data, GenAI can create original content that can be used to augment traditional teaching methods, creating a more interactive and personalized learning experience. In addition, GenAI can be utilized as an assessment tool and for providing feedback to students using generated content. For instance, it can be used to create custom quizzes, generate essay prompts, or even grade essays. The use of GenAI as an assessment tool can reduce the workload of teachers and help students receive prompt feedback on their work. Incorporating GenAI in educational settings also poses challenges related to academic integrity. With availability of GenAI models, students can use them to study or complete their homework assignments, which can raise concerns about the authenticity and authorship of the delivered work. Therefore, it is important to ensure that academic standards are maintained, and the originality of the student's work is preserved. This issue highlights the need for implementing ethical practices in the use of GenAI models and ensuring that the technology is used to support and not replace the student's learning experience.</t>
  </si>
  <si>
    <t>The environmental effect of operating activities in the manufacturing industry is crucial to the sustainable development of the economy and society. Since we have entered the era of information explosion, the artificial intelligence has been involved to address the environmental problems caused by daily operations. This study examines the complex relation between artificial intelligence application and corporate environmental investment. The results show that: (1) AI application have a direct and positive impact on corporate environmental investment; (2) Managerial myopia plays a negative moderating role, inhibiting the positive effect of AI application on corporate environmental investment; (3) Companies' pollution emission mediates the relationship between AI application and corporate environmental investment. When reduced by AI application, a lower pollution emission will trigger a larger scale of corporate environmental investment; (4) Compared with undervalued companies and those in the Western region, AI application has a greater positive impact on the environmental investment of the over-valued companies and those in the East -Central region. By verifying the relationship between artificial intelligence applications and manufacturing enterprise investment, this study has a positive impact on promoting green innovation in the manufacturing industry and is of great significance for sustainable development strategies.</t>
  </si>
  <si>
    <t>The widespread integration of artificial intelligence (AI) technology in the realms of energy and the environment has emerged as a catalyst for transformative shifts toward low -carbon energy structures. However, existing literature and practical applications have yet to delve into the intricate ways in which intelligent technology influences energy structures. Consequently, this study addresses this gap by constructing a comprehensive theoretical model that encompasses robots and differentiated energy inputs. By drawing on the Chinese case, this research investigates the impact of AI on low -carbon energy structure transformation, both theoretically and empirically. The study's results reveal that AI technology significantly advances the cause of low -carbon energy transformation. Notably, this effect is manifested in the post -Industry 4.0 era and regions endowed with abundant renewable energy resources and strong governmental support for innovation. Rigorous robustness tests substantiate the existence of this relationship. Furthermore, adopting smart technology fosters energy structure transformation through industrial restructuring, and introduces the energy rebound effect, thereby partially offsetting its positive impact. Importantly, the study underscores that the efficacy of AI is further heightened when the influx of innovation factors surpasses a certain threshold. These findings furnish crucial evidence and policy insights for China and other developing nations, offering guidance on accelerating energy transitions and attaining carbon neutrality.</t>
  </si>
  <si>
    <t>The emergence of generative artificial intelligence, such as large language models and text-to-image models, has had a profound impact on society. The ability of these systems to simulate human capabilities such as text writing and image creation is radically redefining a wide range of practices, from artistic production to education. While there is no doubt that these innovations are beneficial to our lives, the pervasiveness of these technologies should not be underestimated, and raising increasingly pressing ethical questions that require a radical resemantization of certain notions traditionally ascribed to humans alone. Among these notions, that of technological intentionality plays a central role. With regard to this notion, this paper first aims to highlight what we propose to define in terms of the intentionality gap, whereby, insofar as, currently, (1) it is increasingly difficult to assign responsibility for the actions performed by AI systems to humans, as these systems are increasingly autonomous, and (2) it is increasingly complex to reconstruct the reasoning behind the results they produce as we move away from good old fashioned AI; it is now even more difficult to trace the intentionality of AI systems back to the intentions of the developers and end users. This gap between human and technological intentionality requires a revision of the concept of intentionality; to this end, we propose here to assign preter-intentional behavior to generative AI. We use this term to highlight how AI intentionality both incorporates and transcends human intentionality; i.e., it goes beyond (preter) human intentionality while being linked to it. To show the merits of this notion, we first rule out the possibility that such preter-intentionality is merely an unintended consequence and then explore its nature by comparing it with some paradigmatic notions of technological intentionality present in the wider debate on the moral (and technological) status of AI.</t>
  </si>
  <si>
    <t>In the realm of modern financial regulation, the integration of artificial intelligence (AI) is considered to be a potential game-changer. With rapid technological advancement, AI can enhance regulatory capabilities by efficiently processing and analyzing complex financial data. This approach allows for more precise predictions and prevention of market risks, effective monitoring of potential market abuses, and a deeper understanding of financial markets. As a result, AI can substantially improve the efficiency and impact of government regulatory frameworks. This study examined the impact of governmental AI adoption on financial regulatory intensity in China, revealing significant findings across 30 provinces and municipalities from 2012 to 2022. The relevant findings are fourfold. (1) Governmental AI adoption for financial regulation significantly strengthens financial regulatory intensity. (2) The institutional environment and government transparency have respective promotional and restraining influences on this process. (3) Further tests reveal a nonlinear impact of governmental AI adoption for financial regulation on regional financial regulatory intensity. (4) Heterogeneity analysis demonstrates that the enhancing effect of governmental AI adoption is more pronounced in regions located in the east, with strong governance capabilities and well-developed digital environments. The conclusions of this study provide empirical evidence and practical guidance for local governments to develop and refine financial regulatory frameworks by adopting AI.</t>
  </si>
  <si>
    <t>This study explores the impact of artificial intelligence (AI) on user entrepreneurs, driving factors and user entrepreneurship process combined with its characteristics and development trends. Moreover, this study sorts out the logic of user entrepreneurship change in the AI era. This study achieves four findings. First, AI contributes to entrepreneurs by collecting large user data and intelligently analysing them to obtain optimal entrepreneurial judgements and decisions. Second, entrepreneurs may use AI systems to understand users' potential needs and get user demand information (e.g. more accurate and more major shortcomings of the products). Third, AI assists entrepreneurs in obtaining robust data of product users, including leading and ordinary users, for a wider audience. Fourth, AI replaces the original intergenerational product replacement model with intermittent and periodic characteristics for entrepreneurial activities and reforms the three-stage user entrepreneurial process: product element deconstruction, product verification matching and innovative product commercialization. This study provides a feasible direction for the key research issues.</t>
  </si>
  <si>
    <t>The emergence of electronic commerce (E-commerce) has changed the way of people buying as well as experience in online customer services. E-commerce is adopted as strategy to enhance business competitiveness but success in the online business world usually starts with providing the best customer service. Although organizations are struggling on improving their performance on customer service, some issues of traditional customer service continue to appear such as limited availability, inefficiency and costly. In order to overcome the limitation of traditional customer service, artificial intelligence (AI) is increasingly utilized in service nowadays to act as an assistant for human beings. Along with the integration of AI in customer service, human agents and AI can work together to provide perfect services to customers and increase productivity. Hence, this study aims to identify the constructs and characteristics of AI customer service in E-commerce. This paper started with formulating research questions, setting up objectives and proposing an AI customer service model. The proposed model was derived based on the understanding of traditional and AI customer service in e-commerce as well as the related models and papers from prior research. Finally, overall conclusions, limitations and future works will be presented with regard to AI customer service in E-commerce.</t>
  </si>
  <si>
    <t>Artificial intelligence (AI) applications are an integral and emerging component of digital agriculture. AI can help ensure sustainable production in agriculture by enhancing agricultural operations and decision-making. Recommendations about soil condition and pesticides or automatic devices for milking and apple picking are examples of AI applications in digital agriculture. Although AI offers many benefits in farming, AI systems may raise ethical issues and risks that should be assessed and proactively managed. Poor design and configuration of intelligent systems may impose harm and unintended consequences on digital agriculture. Invasion of farmers' privacy, damaging animal welfare due to robotic technologies, and lack of accountability for issues resulting from the use of AI tools are only some examples of ethical challenges in digital agriculture. This paper examines the ethical challenges of the use of AI in agriculture in six categories including fairness, transparency, accountability, sustainability, privacy, and robustness. This study further provides recommendations for agriculture technology providers (ATPs) and policymakers on how to proactively mitigate ethical issues that may arise from the use of AI in farming. These recommendations cover a wide range of ethical considerations, such as addressing farmers' privacy concerns, ensuring reliable AI performance, enhancing sustainability in AI systems, and reducing AI bias.</t>
  </si>
  <si>
    <t>Colorectal cancer is common and can be devastating, with long-term survival rates vastly improved by early diagnosis. Colon capsule endoscopy (CCE) is increasingly recognised as a reliable option for colonic surveillance, but widespread adoption has been slow for several reasons, including the time-consuming reading process of the CCE recording. Automated image recognition and artificial intelligence (AI) are appealing solutions in CCE. Through a review of the currently available and developmental technologies, we discuss how AI is poised to deliver at the forefront of CCE in the coming years. Current practice for CCE reporting often involves a two-step approach, with a 'pre-reader' and 'validator'. This requires skilled and experienced readers with a significant time commitment. Therefore, CCE is well-positioned to reap the benefits of the ongoing digital innovation. This is likely to initially involve an automated AI check of finished CCE evaluations as a quality control measure. Once felt reliable, AI could be used in conjunction with a 'pre-reader', before adopting more of this role by sending provisional results and abnormal frames to the validator. With time, AI would be able to evaluate the findings more thoroughly and reduce the input required from human readers and ultimately autogenerate a highly accurate report and recommendation of therapy, if required, for any pathology identified. As with many medical fields reliant on image recognition, AI will be a welcome aid in CCE. Initially, this will be as an adjunct to 'double-check' that nothing has been missed, but with time will hopefully lead to a faster, more convenient diagnostic service for the screening population.</t>
  </si>
  <si>
    <t>Myopia as an uncorrected visual impairment is recognized as a global public health issue with an increasing burden on health-care systems. Moreover, high myopia increases one's risk of developing pathologic myopia, which can lead to irreversible visual impairment. Thus, increased resources are needed for the early identification of complications, timely intervention to prevent myopia progression, and treatment of complications. Emerging artificial intelligence (AI) and digital technologies may have the potential to tackle these unmet needs through automated detection for screening and risk stratification, individualized prediction, and prognostication of myopia progression. AI applications in myopia for children and adults have been developed for the detection, diagnosis, and prediction of progression. Novel AI technologies, including multimodal AI, explainable AI, federated learning, automated machine learning, and blockchain, may further improve prediction performance, safety, accessibility, and also circumvent concerns of explainability. Digital technology advancements include digital therapeutics, self-monitoring devices, virtual reality or augmented reality technology, and wearable devices - which provide possible avenues for monitoring myopia progression and control. However, there are challenges in the implementation of these technologies, which include requirements for specific infrastructure and resources, demonstrating clinically acceptable performance and safety of data management. Nonetheless, this remains an evolving field with the potential to address the growing global burden of myopia.</t>
  </si>
  <si>
    <t>As the core driving force of the new round of informatization development and industrial revolution, the disruptive achievements of artificial intelligence (AI) are rapidly and comprehensively infiltrating into various fields of human activities. Although technologies and applications of AI have been widely studied and factors that affect AI adoption are identified in existing literature, the impact of success factors on AI adoption remains unknown. Accordingly, this paper proposes a framework to explore the impacts of success factors on AI adoption in telecom industry by integrating the technology, organization, and environment (TOE) framework and diffusion of innovation (DOI) theory. Particularly, this framework consists of factors regarding external environment, organizational capabilities, and innovation attributes of AI. The framework is empirically tested with data collected by surveying telecom companies in China. Structural equation modeling is applied to analyze the data. The study provides support for firms' decision-making and resource allocation regarding AI adoption.</t>
  </si>
  <si>
    <t>IntroductionThe transition from conventional cytotoxic chemotherapy to targeted cancer therapy with small-molecule anticancer drugs has enhanced treatment outcomes. This approach, which now dominates cancer treatment, has its advantages. Despite the regulatory approval of several targeted molecules for clinical use, challenges such as low response rates and drug resistance still persist. Conventional drug discovery methods are costly and time-consuming, necessitating more efficient approaches. The rise of artificial intelligence (AI) and access to large-scale datasets have revolutionized the field of small-molecule cancer drug discovery. Machine learning (ML), particularly deep learning (DL) techniques, enables the rapid identification and development of novel anticancer agents by analyzing vast amounts of genomic, proteomic, and imaging data to uncover hidden patterns and relationships.Area coveredIn this review, the authors explore the important landmarks in the history of AI-driven drug discovery. They also highlight various applications in small-molecule cancer drug discovery, outline the challenges faced, and provide insights for future research.Expert opinionThe advent of big data has allowed AI to penetrate and enable innovations in almost every stage of medicine discovery, transforming the landscape of oncology research through the development of state-of-the-art algorithms and models. Despite challenges in data quality, model interpretability, and technical limitations, advancements promise breakthroughs in personalized and precision oncology, revolutionizing future cancer management.</t>
  </si>
  <si>
    <t>As technological innovations gain the capacity to replace human labour, it is increasingly possible that artificial intelligence can lead to higher unemployment rates. This paper is devoted to forecasting unemployment that is based on artificial intelligence as an input of interest by using an artificial neural network learning process. The simulation is performed based on a sample including 23 of the most high-tech and developed economies, over the period from 1998 to 2016. The proposed artificial neural network with one layer and 10 neurons offers good results in terms of unemployment prediction, with an overall coefficient of determination of 0.912. Artificial intelligence input is a top contributor to the prediction of unemployment, along with foreign direct investment, total population, labour productivity, and lagged unemployment. Inflation and government size register a modest contribution. This suggests that forecasts that include this new variable will be more accurate.</t>
  </si>
  <si>
    <t>The DoD's artificial intelligence (AI) strategy requires the delivery of transformative and disruptive capabilities that impact the character of the future battlefield and the pace of threats that US forces must be prepared to handle. Candidate frameworks must also address key mission areas while enabling partnerships with the private sector, academia, and global allies. To meet these challenges, a flexible, cost-effective, and scalable computing infrastructure that incorporates cutting edge technologies and complies with stringent information assurance requirements is necessary. The DoD AI strategy mandates the agile employment of innovative AI capabilities that rapidly and iteratively execute experimentation with new operating concepts, and leverage lessons learned in subsequent experiments. Using cloud computing, we present a flexible approach to solve complex systems problems. Promoting rapid experimentation and collaboration on problems such as recursive algorithm implementation, deep learning, and inference in neural networks has enabled inherent advantages over existing computing frameworks. Leveraging the cloud to implement shared responsibility security models, serverless architectures, and high-performance virtual machines, aspects of the AI lifecycle including build, deploy, and monitor have resulted in an adaptable and scalable computing framework that is not only disruptive to the current computing paradigm but also promotes enhanced and productive collaboration.</t>
  </si>
  <si>
    <t>The possibility of artificial intelligence use for improvement of efficiency of development of hard-to-recover reserves in Russian oil and gas complex are considered in research article. The share of hard-to-recover reserves increases annually in cumulative oil production in the territory of the Russian Federation, therewith ups and downs of prices for oil well-known brands increase the risks of unforeseen costs and material losses when developing new reserves, that is why the authors establish a goal to analyze the efficiency of geological exploration and development of oil hard-to-recover reserves using artificial intelligence technologies and also based on the calculation of a comparative model for assessing the use of artificial intelligence on groups of fields of the Bazhenov formation. Artificial intelligence can have a beneficial effect on decrease of human error risk when selecting potential cased holes and facilitate in choosing the best methods of development and feed production stimulation. As a result of the comparative assessment of the return on investment in the development of wells using artificial intelligence and traditional technologies, the advantages and disadvantages of AI technologies were identified in the context of increasing the economic efficiency of hard-to-recover oil production.</t>
  </si>
  <si>
    <t>Featured Application The work provides insight into how AI is being applied to student assessment. Artificial Intelligence (AI) is being implemented in more and more fields, including education. The main uses of AI in education are related to tutoring and assessment. This paper analyzes the use of AI for student assessment based on a systematic review. For this purpose, a search was carried out in two databases: Scopus and Web of Science. A total of 454 papers were found and, after analyzing them according to the PRISMA Statement, a total of 22 papers were selected. It is clear from the studies analyzed that, in most of them, the pedagogy underlying the educational action is not reflected. Similarly, formative evaluation seems to be the main use of AI. Another of the main functionalities of AI in assessment is for the automatic grading of students. Several studies analyze the differences between the use of AI and its non-use. We discuss the results and conclude the need for teacher training and further research to understand the possibilities of AI in educational assessment, mainly in other educational levels than higher education. Moreover, it is necessary to increase the wealth of research which focuses on educational aspects more than technical development around AI.</t>
  </si>
  <si>
    <t>Nowadays, and increasingly, Artificial Intelligence (AI) occupies a leading role in the world, being used in the most diverse contexts. The retail sector is just one of them. The starting question that originated this article is: is Portugal receptive to the use of cutting-edge Artificial Intelligence in retail? In other words, what is the opinion of the Portuguese and residents in Portugal, as consumers, regarding the use of automation by retail companies? Based on the analysis of the answers to an online questionnaire (which obtained 132 answers), we will present our conclusions regarding this matter. The goal is to understand if Portuguese people / residents in Portugal are willing and interested in going to supermarkets like Amazon Go or Continente Labs (or Pingo Doce &amp; GO NOVA). In addition, it is intended to understand the reasons that lead them to respond skeptically, so that, in the future, strategies may be initiated by the companies of the sector, which based on greater and better education, may clarify, and perhaps change their assumptions and convictions. The results of this study reveal that the Portuguese and residents in Portugal are not yet interested in using automated supermarkets, showing some mistrust and reticence towards this new technology, although they recognize that it can increase the speed and efficiency of the service. In fact, of the 37,1% of respondents that consider it quite attractive, about 84% believe it may have a significant impact on the reduction of time spent shopping.</t>
  </si>
  <si>
    <t>Purpose Artificial intelligence (AI) is deemed to have a significant impact as a value driver for the firms and help them get an operational and competitive advantage. However, there exists a lack of understanding of how to appropriate value from this nascent technology. This paper aims to discuss the approaches toward knowledge and innovation strategies to fill this gap. Design/methodology/approach The discussion presents a review of the extant strategy and information systems literature to develop a strategy for organizational learning and value appropriation strategy for AI. A roadmap is drawn from ambidexterity and organizational learning theories. Findings This study builds the link between learning and ambidexterity to propose paths for exploration and exploitation of AI. The study presents an ambidextrous approach toward innovation concerning AI and highlights the importance of developing as well as reusing the resources. Research limitations/implications - This study integrates over three decades of strategy and information systems literature to answer questions about value creation from AI. The study extends the ambidexterity literature with contemporary. Practical implications - This study could help practitioners in making sense of AI and making use of AI. The roadmap could be used as a guide for the strategy development process. Originality/value This study analyzes a time-tested theoretical framework and integrates it with futuristic technology in a way that could reduce the gap between intent and action. It aims to simplify the organizational learning and competency development for an uncertain, confusing and new technology.</t>
  </si>
  <si>
    <t>The integration of renewable energy sources (RESs) has become more attractive to provide electricity to rural and remote areas, which increases the reliability and sustainability of the electrical system, particularly for areas where electricity extension is difficult. Despite this, the integration of hybrid RESs is accompanied by many problems as a result of the intermittent and unstable nature of RESs. The extant literature has discussed the integration of RESs, but it is not comprehensive enough to clarify all the factors that affect the integration of RESs. In this paper, a comprehensive review is made of the integration of RESs. This review includes various combinations of integrated systems, integration schemes, integration requirements, microgrid communication challenges, as well as artificial intelligence used in the integration. In addition, the review comprehensively presents the potential challenges arising from integrating renewable resources with the grid and the control strategies used. The classifications developed in this review facilitate the integration improvement process. This paper also discusses the various optimization techniques used to reduce the total cost of integrated energy sources. In addition, it examines the use of up-to-date methods to improve the performance of the electrical grid. A case study is conducted to analyze the impact of using artificial intelligence when integrating RESs. The results of the case study prove that the use of artificial intelligence helps to improve the accuracy of operation to provide effective and accurate prediction control of the integrated system. Various optimization techniques are combined with ANN to select the best hybrid model. PSO has the fast convergence rate for reaching to the minimum errors as the Normalized Mean Square Error (NMSE) percentage reaches 1.10% in 3367.50 s.</t>
  </si>
  <si>
    <t>Triboelectric nanogenerator based sensor has excellent material compatibility, low cost, and flexibility, which is a unique candidate technology for artificial intelligence. Triboelectric nanogenerators effectively provide critical infrastructure for new generation of sensing systems that collect information by large amounts of self-powered sensors. This review mainly discusses capability and prospect of triboelectric nanogenerators being applied to intelligent sports, security, touch control, and document management systems. The above fields have paid increasing attention in artificial intelligence technologies, such as machine learning, big data processing and cloud computing, demanding huge amount of sensors and complicated sensors network.</t>
  </si>
  <si>
    <t>The challenge of Higher Education is to connect students with the technological advances that characterize knowledge today, such as artificial intelligence, changing the traditional way of training for a more humanistic one framed in the digital era in order to solve problems. social and transcend time. The purpose of this research is to generate ethical guidelines in Higher Education for the use of artificial intelligence in the disruptive environments of the 21st century. The present study is based on Siemens' (2004) theory of connectivism, as well as Kohlberg's (1970) theory of moral development. The methodological route applied is documentary, descriptive with bibliographic design. The investigation led to concluding the importance of the arrival of artificial intelligence in a disruptive society. Leaders of organizations must be trained academically, in values without fear of changes in the disruptive environment with efficiency, creativity, passion and innovation. All training of leaders, teachers and students must be based on social needs, emerging technologies in society and ethical values to achieve change for the benefit of the common good. Likewise, it is recognized that teachers must imagine, think or long for possible futures to contribute to the construction of a more authentic, peaceful, real and innovative world. That is to say, visualizing the future helps to transform the present, the idea is not to react after technology, not degrading science or debasing the social ethics of human beings in the different areas of action</t>
  </si>
  <si>
    <t>In this editorial, revisiting Alavi and Leidner (2001) as a conceptual lens, we consider the organizational implications of generative artificial intelligence (GenAI) from a knowledge management (KM) perspective. We examine how GenAI impacts the processes of knowledge creation, storage, transfer, and application, highlighting both the opportunities and challenges this technology presents. In knowledge creation, GenAI enhances information processing and cognitive functions, fostering individual and organizational learning. However, it also introduces risks like AI bias and reduced human socialization, potentially marginalizing junior knowledge workers. For knowledge storage and retrieval, GenAI's ability to quickly access vast knowledge bases significantly changes employee interactions with KM systems. This raises questions about balancing human-derived tacit knowledge with AI-generated explicit knowledge. The paper also explores GenAI's role in knowledge transfer, particularly in training and cultivating a learning culture. Challenges include an overreliance on AI and risks in disseminating sensitive information. In terms of knowledge application, GenAI is seen as a tool to boost productivity and innovation, but issues like knowledge misapplication, intellectual property, and ethical considerations are critical. Conclusively, the paper argues for a balanced approach to integrating GenAI into KM processes. It advocates for harmonizing GenAI's capabilities with human insights to effectively manage knowledge in contemporary organizations, ensuring both technological advances and ethical responsibility.</t>
  </si>
  <si>
    <t>Purpose - At the forefront of current research is the investigation of how big data analytics capability (BDAC) and artificial intelligence capability (AIC) can enhance performance in concert. Therefore, current study intended to conduct more deep research into emerging phenomena and attempts to cover the gap by exploring how entrepreneurial orientations ( EO) emphasize the use of two emerging capabilities under the moderating role of environmental dynamism which in turn augment co-innovation and hotel performance. Design/methodology/approach - Data were collected from four-star and five-star hotels located in Kula Lumpur and Langkawi in Malaysia. A total of 260 responses were obtained from IT staff and senior managers with the assistance of a Manpower agency for data analysis. The hypotheses were examined by analyzing the data using PLS-SEM technique through Smart PLS 3 software. Findings - The result revealed that EO has a positive and significant effect on co-innovation (CIN). Additionally, the BDAC and AIC have been tested and proven to be potential mediators between EO and CIN. Also, environmental dynamism as moderator has positive and significant effect on BDAC and co-innovation performance, however, not significant impact on AIC and co-innovation performance. Lastly, findings displayed positive and significant moderated mediation impact of environmental dynamics on BDAC and CIN with hotel performance, but not significant influence on AIC and co-innovation with hotel performance. For theoretical corroboration of the research findings, the current study integrated EO, resource-based view theory and contingent dynamic capabilities (CDC), because neither single stance can explicate an extant research framework. Practical implications - This study anticipated the several implications for the entrepreneurs of hospitality industry. Managers are recommended to invest in the entrepreneurial traits of the employees/organizations and make strategic readjustment of their capabilities for sustained business performance. Originality/value - The study goes beyond the normal inquiry by investigating moderated mediation impact of environmental dynamism between two emerging capabilities, co-innovation and hotel performance relationships. Another novelty of this study is to culminate the exploitation and adoption of emerging IT-based capabilities in cross domains of management, entrepreneurship, information systems management within the hotel industry.</t>
  </si>
  <si>
    <t>Purpose This perspective article addresses the essential need to comprehend what artificial intelligence (AI) entails and how it can revolutionize the family business sector.Design/methodology/approach This article presents a literature review and the authors' perspectives to unravel the potential benefits of AI in family businesses.Findings It is crucial to understand what AI is and its various types before the authors can discern which AI tools can be beneficial or tailored to family businesses. A promising area for future research is the use of Theory of Mind AI, which can help minimize conflicts of interest among family business members and assist in clear decision-making and succession planning. However, integrating AI brings about ethical implications, such as data privacy concerns, the need for transparency in AI decision-making and the necessity to ensure fair AI practices. These are all critical issues that the future research will need to tackle.Originality/value This article emphasizes the potential of AI to be customized and incorporated to tackle the distinct dynamics, obstacles and opportunities prevalent in family-owned businesses. It also proposes future research areas that could enhance the application of AI in such enterprises.</t>
  </si>
  <si>
    <t>Rheumatoid arthritis is an autoimmune condition that predominantly affects the synovial joints, causing joint destruction, pain, and disability. Historically, the standard for measuring the long-term efficacy of disease-modifying antirheumatic drugs has been the assessment of plain radiographs with scoring techniques that quantify joint damage. However, with significant improvements in therapy, current radiographic scoring systems may no longer be fit for purpose for the milder spectrum of disease seen today. We argue that artificial intelligence is an apt solution to further improve upon radiographic scoring, as it can readily learn to recognize subtle patterns in imaging data to not only improve efficiency, but can also increase the sensitivity to variation in mild disease. Current work in the area demonstrates the feasibility of automating scoring but is yet to take full advantage of the strengths of artificial intelligence. By fully leveraging the power of artificial intelligence, faster and more sensitive scoring could enable the ongoing development of effective treatments for patients with rheumatoid arthritis.</t>
  </si>
  <si>
    <t>Can Artificial knowledge accelerate the advancement of MEDIBOTS? This is the current situation in the field of Robotics. What's to come is totally relied upon nanotechnology along these lines, Artificial insight joined with advanced mechanics and nano innovation is our moving innovation .In this field, the rising innovation which we will propose is nanobots. Nowadays clinical science is progressively improving with the endowments of new legitimate revelations and Nanobots furthermore can make another arrangement of encounters in this field. Nanobot is a superb instrument for future medication. We can envision a day when you could inject billions of these Nanobots that would swim around in your body and play out the given task. Nanobots could convey and infuse drugs into absconded cells. These Nanobots will have the alternative to fix tissues, clean veins and aeronautics courses, change our physiological limits, and even possibly check the developing cycle. Here we as a whole think about these innovations however the principle restriction is, getting cost costly and time taking cycle in making nanobots. So, to dodge such limitations we give modified cycle to robot so as to create new ones on their own utilizing AI (Artificial insight).</t>
  </si>
  <si>
    <t>At present, the mainstream mode of machine learning algorithms is the data-driven method, which mainly relies on the self-learning ability of deep neural networks and continuously evolving models in data-driven training. However, the pure data-driven method has some critical problems, such as high data collection cost, poor interpretability and easy to be be disturbed by noise. Although the knowledge-driven method has high stability, it lacks self-learning and evolution ability in the face of comprehensive and complex problems. In recent years, the convergence of data and domain knowledge has combined the advantages of both learning paradigms. One typical way is to embed domain knowledge into the data-driven model to improve the interpretability of the model, and then use the self-learning ability of the data-driven model to explore knowledge, and continuously iterate the domain knowledge to form a closed loop. The data-knowledge dual-driven methods have brought transformative innovations in machine learning. This review first introduced the advantages and necessity of the data-knowledge dual-driven model in the field of artificial intelligence. Then, the applications of the data-knowledge dual-driven model in the smart marine field were introduced. Finally, the challenges and trends of the data-knowledge dual-driven artificial intelligence are anticipated.</t>
  </si>
  <si>
    <t>Purpose - This paper examines the integration of artificial intelligence (AI) within family businesses, focusing on how AI can enhance their competitiveness, resilience and sustainability. The study seeks to provide insights into AI's application in family business contexts, addressing the unique strengths and challenges these businesses face. Design/methodology/approach - A systematic literature review was conducted to synthesize existing research on the adoption and integration of AI in family businesses. The review involved a comprehensive analysis of relevant academic literature to identify key trends, opportunities, challenges and factors influencing AI adoption in family-owned enterprises. Findings - The review highlights the significant potential of AI for family businesses, particularly in improving operations, decision-making and customer engagement. It identifies opportunities such as analysing customer data, enhancing brand building, streamlining operations and improving customer experiences through technologies like Generative AI, Machine Learning, AI Chatbots and NLP. However, challenges like resource constraints, inadequate infrastructure, low customization and AI knowledge gaps inhibit AI adoption in family firms. The study proposes an AI adoption roadmap tailored for family businesses and outlines future research directions based on emerging themes in AI use within these enterprises. Originality/value - This paper addresses the underexplored area of AI integration in family businesses, contributing to the academic understanding of the intersection between AI and family-owned enterprises. The study offers a comprehensive synthesis of existing research, providing valuable insights and practical recommendations for enhancing the competitiveness and sustainability of family businesses through AI adoption.</t>
  </si>
  <si>
    <t>The increase in cyber-attacks impacts the performance of organizations in the industrial sector, exploiting the vulnerabilities of networked machines. The increasing digitization and technologies present in the context of Industry 4.0 have led to a rise in investments in innovation and automation. However, there are risks associated with this digital transformation, particularly regarding cyber security. Targeted cyber-attacks are constantly changing and improving their attack strategies, with a focus on applying artificial intelligence in the execution process. Artificial Intelligence-based cyber-attacks can be used in conjunction with conventional technologies, generating exponential damage in organizations in Industry 4.0. The increasing reliance on networked information technology has increased the cyber-attack surface. In this sense, studies aiming at understanding the actions of cyber criminals, to develop knowledge for cyber security measures, are essential. This paper presents a systematic literature research to identify publications of artificial intelligence-based cyber-attacks and to analyze them for deriving cyber security measures. The goal of this study is to make use of literature analysis to explore the impact of this new threat, aiming to provide the research community with insights to develop defenses against potential future threats. The results can be used to guide the analysis of cyber-attacks supported by artificial intelligence.</t>
  </si>
  <si>
    <t>People tend to be hesitant toward algorithmic tools, and this aversion potentially affects how innovations in artificial intelligence (AI) are effectively implemented. Explanatory mechanisms for aversion are based on individual or structural issues but often lack reflection on real-world contexts. Our study addresses this gap through a mixed-method approach, analyzing seven cases of AI deployment and their public reception on social media and in news articles. Using the Contextual Integrity framework, we argue that most often it is not the AI technology that is perceived as problematic, but that processes related to transparency, consent, and lack of influence by individuals raise aversion. Future research into aversion should acknowledge that technologies cannot be extricated from their contexts if they aim to understand public perceptions of AI innovation.</t>
  </si>
  <si>
    <t>Interdisciplinary advancements, such as generative artificial intelligence (AI) and digital supply chains, can significantly contribute to achieving sustainable development goals (SDGs), particularly within tourism. This paper illuminates how it works well, focusing on the underexplored area of Environmental, Social, and Governance (ESG) performance within small and medium-sized tourism enterprises (SMEs) in China. Through a survey of 429 international SMEs, we apply the Resource-Based View and Dynamic Capabilities Theory to investigate how generative AI, such as ChatGPT, in digital supply chains can enhance innovation, collaboration, and, ultimately, ESG performance. The empirical findings underscore the pivotal role of generative AI in augmenting ESG performance via bolstering innovation and collaboration within digital supply chains. Additionally, the moderating effect of customer involvement positively influences the relationship between the digital supply chain and ESG performance. By demonstrating these relations, our study contributes to theoretical and practical efforts toward sustainable tourism and the broader achievement of the SDGs.</t>
  </si>
  <si>
    <t>The tremendous advances in digital information and communication technology have entered everything from our daily lives to the most intricate aspects of medical and surgical care. These advances are seen in electronic and mobile health and allow many new applications to further improve and make the diagnoses of patient diseases and conditions more precise. In the area of digital radiology with respect to diagnostics, the use of advanced imaging tools and techniques is now at the center of evaluation and treatment. Digital acquisition and analysis are central to diagnostic capabilities, especially in the field of cardiovascular imaging. Furthermore, the introduction of artificial intelligence (AI) into the world of digital cardiovascular imaging greatly broadens the capabilities of the field both with respect to advancement as well as with respect to complete and accurate diagnosis of cardiovascular conditions. The application of AI in recognition, diagnostics, protocol automation, and quality control for the analysis of cardiovascular imaging modalities such as echocardiography, nuclear cardiac imaging, cardiovascular computed tomography, cardiovascular magnetic resonance imaging, and other imaging, is a major advance that is improving rapidly and continuously. We document the innovations in the field of cardiovascular imaging that have been brought about by the acceptance and implementation of AI in relation to healthcare professionals and patients in the cardiovascular field.</t>
  </si>
  <si>
    <t>Mental health, an essential component of overall well-being, faces persistent challenges globally. Despite its crucial importance, adequate care remains elusive due to various barriers. Among these, the lack of access to mental health services, the associated social stigma, and the lack of trained professionals stand out. These barriers create significant gaps in providing quality services, leaving many needing more support. Artificial intelligence (AI) emerges as a powerful tool to address these challenges in the current era, characterized by increasing interconnectedness and technological advancements. Chatbots, powered by AI, represent an innovation that offers virtual care in an accessible and personalized way. Available 24/7, these chatbots can adapt to users' needs, marking a promising global solution to improve mental health care. This research project focuses on developing a virtual assistance prototype based on artificial intelligence, specifically a chatbot. The main objective is to provide effective and personalized support, overcoming accessibility limitations and guaranteeing user privacy. The integration of artificial intelligence seeks to create a tool that not only offers a high-quality treatment experience but also dynamically adapts to the individual needs of each user. The research will cover various crucial aspects, from technological considerations to ethical aspects, social acceptance, and evaluation of treatment effectiveness. The integration of artificial intelligence is perceived as a significant contribution to the health sector, establishing an interdisciplinary effort that fuses computer science, psychology, ethics, and technology to address critical issues in the field of mental health.</t>
  </si>
  <si>
    <t>The recent viral outbreaks have had a significant impact on interpersonal relationships, particularly in enclosed spaces. Detecting and preventing the transmission of diseases such as COVID-19 has become a top priority. These diseases are typically identifiable through the symptoms they cause in humans. However, the collection of personal and health data for use in Artificial Intelligence models can give rise to ethical, security, and privacy issues. Therefore, it is necessary to have architectures that maintain the principles of Trustworthy Artificial Intelligence by design. This work proposes a decentralised architecture based on Federated Learning for symptomatic disease detection using the edge computing paradigm, storing the information in the device that collected it, and the foundations of Trustworthy Artificial Intelligence. The architecture is designed to be robust, secure, transparent, and responsible while maintaining data privacy. The proposed approach can be used with medical information capture systems with different user profiles.</t>
  </si>
  <si>
    <t>As the key to digital transformation, artificial intelligence is believed to help achieve the goal of government as a platform and the agile development of digital services. Yet we know little about its potential role in local governance, especially the advances that AI-supported services for the public sector in local governance have ventured and the public value they have created. Combining the digital transformation concepts and public value theory, we fill the gap by examining artificial intelligence (AI) deployment in the public sector of a pilot city of digital transformation in China. Using a mixed-method approach, we show how AI configurations facilitate public value creation in the digital era and identify four dimensions of AI deployment in the public sector: data integration, policy innovation, smart application, and collaboration. Our case analysis on these four dimensions demonstrates two roles that AI technology plays in local governance-AI cage and AI colleague. The former builds the technology infrastructure and platform in each stage of service delivery, regulating the behaviors of frontline workers, while the latter helps frontline workers make decisions, thus improving the agility of public service provision.</t>
  </si>
  <si>
    <t>Artificial Intelligence brings exciting innovations in all aspects of life and creates new opportunities across industry sectors. At the same time, it raises significant questions in terms of trust, ethics, and accountability. This paper offers an introduction to the AI4Media project, which aims to build on recent advances of AI in order to offer innovative tools to the media sector. AI4Media unifies the frag-mented landscape of media-related AI technologies by investigating new learning paradigms and distributed AI, exploring issues of AI explainability, robustness and privacy, examining AI techniques for content analysis, and exploiting AI to address major societal challenges. In this paper, we focus on our vision of how such AI technologies can reshape the media sector, by discussing seven industrial use cases that range from combating disinformation in social media and supporting journalists for news story creation, to high quality video production, game design, and artistic co-creation. For each of these use cases, we highlight the present challenges and needs, and explain how they can be efficiently addressed by using innovative AI-driven solutions.</t>
  </si>
  <si>
    <t>In the next 5 years, artificial intelligence (AI) tools are expected to become commonplace in people's lives, especially in their work processes. Therefore, educational institutions feel intrinsically responsible for ensuring that their students acquire and develop competences associated with the appropriate use of this technology in their educational programs. However, what are the perceptions of students regarding the inclusion of artificial intelligence tools in their educational process and future careers, and what competencies can influence a greater adoption of this technology in the classroom? The objective of this article presents the results of an exploratory study in a sample population of students from a technological university in Mexico, in which their perception and openness toward the training and use of artificial intelligence tools for their professions was examined. Their perception of the development of complex thinking and its sub-competencies was evaluated, recognizing that complex thinking is a valuable cognitive skill to face changes in uncertain environments. The methodology of the study consisted of a multivariate descriptive statistical analysis using R software. The results determined a positive correlation between students' perceived improvement in the achievement of complex thinking competence and their perception of the use of AI tools. In conclusion, participants perceived the use of these tools as a feature of their profession, although they questioned whether this knowledge is included in their professional training. This article presents several findings that offer ample opportunities for future research.</t>
  </si>
  <si>
    <t>On 25 March 2017, the Centre for Innovation Law and Policy at the University of Toronto hosted a Conference on Artificial Intelligence, Technology, and the Law. The conference was supported by generous funding from the University of Toronto Press and from the Social Science and Humanities Research Council of Canada. The contributions to this special issue of the UTLJ are based on articles originally presented at the conference. Some of the speakers discussed the kinds of tasks that machine learning (ML) and natural language processing (NLP) can perform, when used to conduct legal research, to identify biases and discrepancies at the doctrinal level and in the performance of lawyers and judges, and to facilitate access to justice for those who cannot readily afford legal services. Other speakers considered the challenges that algorithms based on ML and NLP pose to democratic conceptions of legal authority. Taken together, the articles offered a range of views on the prospects and perils of AI for the practice of law and for the legal system as a whole. This introduction briefly describes the contributions, moving roughly from the more theoretical to the more concrete aspects of these issues.</t>
  </si>
  <si>
    <t>Simple Summary With the advancement of artificial intelligence, including machine learning, the field of oncology has seen promising results in cancer detection and classification, epigenetics, drug discovery, and prognostication. In this review, we describe what artificial intelligence is and its function, as well as comprehensively summarize its evolution and role in breast, colorectal, and central nervous system cancers. Understanding the origin and current accomplishments might be essential to improve the quality, accuracy, generalizability, cost-effectiveness, and reliability of artificial intelligence models that can be used in worldwide clinical practice. Students and researchers in the medical field will benefit from a deeper understanding of how to use integrative AI in oncology for innovation and research. Well-trained machine learning (ML) and artificial intelligence (AI) systems can provide clinicians with therapeutic assistance, potentially increasing efficiency and improving efficacy. ML has demonstrated high accuracy in oncology-related diagnostic imaging, including screening mammography interpretation, colon polyp detection, glioma classification, and grading. By utilizing ML techniques, the manual steps of detecting and segmenting lesions are greatly reduced. ML-based tumor imaging analysis is independent of the experience level of evaluating physicians, and the results are expected to be more standardized and accurate. One of the biggest challenges is its generalizability worldwide. The current detection and screening methods for colon polyps and breast cancer have a vast amount of data, so they are ideal areas for studying the global standardization of artificial intelligence. Central nervous system cancers are rare and have poor prognoses based on current management standards. ML offers the prospect of unraveling undiscovered features from routinely acquired neuroimaging for improving treatment planning, prognostication, monitoring, and response assessment of CNS tumors such as gliomas. By studying AI in such rare cancer types, standard management methods may be improved by augmenting personalized/precision medicine. This review aims to provide clinicians and medical researchers with a basic understanding of how ML works and its role in oncology, especially in breast cancer, colorectal cancer, and primary and metastatic brain cancer. Understanding AI basics, current achievements, and future challenges are crucial in advancing the use of AI in oncology.</t>
  </si>
  <si>
    <t>In order to enhance the technical innovation of interior design, this paper proposes an interior design approach based on artificial intelligence technology to optimize the overall scheme of interior design. The shape and contour features of different kinds of objects in the interior are modeled by visual information design, the information components of the visual images are determined using correlation scale analysis, and the maximum grayscale values are marked to implement 3D visual feature reconstruction. The reconstruction process is based on accurately aligned point cloud data, and parametric surface reconstruction is implemented for the target objects to obtain a more accurate 3D interior design model and make the interior scene simulation more realistic. In order to verify the effectiveness of the application of the interior design method based on artificial intelligence technology, simulation design experiments are conducted. The results show that the multi-element fusion (TBG) consideration characteristics of the proposed method are more uniformly distributed. The visual saturation and stereo image design levels reach 98% and 88.51%, respectively. The average error result is 0.06, which are both better than the 3D vision-based interior design method and the multi-element fusion-based interior design method, and have higher design reliability. It can be seen that the interior design method based on artificial intelligence technology helps to enhance the effect of intelligent application of interior design and promotes the optimization and upgrading of the interior design working experience.</t>
  </si>
  <si>
    <t>The purpose of the hereby paper is to present the possibilities of using artificial intelligence to identify the quality costs in service companies. The quality costs and the use of artificial intelligence in accounting systems are the subjects of the research. Analysis of available literature sources showed substantial gaps in the area of identifying quality costs using artificial intelligence. The author made the attempt to create a tool for identifying quality costs based on artificial intelligence. The work involved a critical analysis of scientific literature on accounting, quality management and IT as well as to selected journals. The present paper forms a body of theory to develop own tool enabling the implementation of quality costs calculation in service companies.</t>
  </si>
  <si>
    <t>The article discusses the importance of smart production during the progress of Industry 4.0 and the challenges that Big Data analytics and artificial intelligence (AI) tools face. Using AI tools, such as predictive maintenance, production optimisation and quality control systems, can improve production efficiency, quality and safety. This article also highlights the goals of AI technologies, such as reducing production downtimes, optimising production, improving product quality and safety, and increasing automation to achieve the zero-defect philosophy. It concludes that applying AI solutions can help to reduce defects, waste and errors in production processes, which will result in increasing the efficiency and quality of production processes.</t>
  </si>
  <si>
    <t>Modern education systems face new possibilities of application of innovative technological decisions in education that promote adaptive learning systems. Nowadays artificial intelligence becomes the central element of these systems and the basic tool to obtain competitive advantages on education services market. Thus, the aim of our research is to determine main trends, challenges and opportunities in application of artificial intelligence in education, exploring financial and social benefits, prospects and threats of that process. In order to achieve main aim of the research, some general and specific methods, such as content analysis, synthesis, abstraction and logical-graphic structuring, were used. Main trends are presented from three points of view: new horizons of teaching and learning opportunities, new threats for teaching and learning opportunities, and new financial and economic opportunities. Despite the social threats of AI usage, such as risks of human teacher unemployment and social interaction destruction within the learning process, market of AI for education systems steep increase. The highest rates of growth are typical for Asia-Pacific region, particularly for fast-growing economies such as China, and South Korea; North America market for Al in education still maintains the lead. Comparing trends in Al spread in education with financial successes of these countries we conclude that AI use in education systems can mitigate social drawbacks via greater accessibility for knowledge, higher quality of the educational process, individual and country competitiveness increase. Consequently, investments in innovation and promising Al programs in education remain a priority for economic growth and demand further support of educational policy makers.</t>
  </si>
  <si>
    <t>Since over twenty years now organizations have been tried various approaches of Knowledge Management beginning mostly with not always adequate tools. The feedback from AI experience shows that it helps elaborate a knowledge flow from building blocks of applications. These blocks providing various KM components should communicate to serve given organization and its stakeholders ensuring sustainable success of all participants. This paper discusses some selected experiences and performance of the flow using two main KM approaches. The influence of the knowledge flow on the capacity to innovate is also discussed. Finally, some perspectives on the impact of AI for improving Knowledge Management in organizations are given.</t>
  </si>
  <si>
    <t>Background:Childhood obesity has emerged as a significant public health challenge, with long-term implications that often extend into adulthood, increasing the susceptibility to chronic health conditions.Objective:The objective of this review is to elucidate the applications of artificial intelligence (AI) in the prevention and treatment of pediatric obesity, emphasizing its potential to complement and enhance traditional management methods.Methods:We undertook a comprehensive examination of existing literature to understand the integration of machine learning and other AI techniques in childhood obesity management strategies.Results:The findings from numerous studies suggest a strong endorsement for AI's role in addressing childhood obesity. Particularly, machine learning techniques have shown considerable efficacy in augmenting current therapeutic and preventive approaches.Conclusion:The intersection of AI with conventional obesity management practices presents a novel and promising approach to fortify interventions targeting pediatric obesity. This review accentuates the transformative capacity of AI, thereby advocating for continued research and innovation in this rapidly evolving domain.</t>
  </si>
  <si>
    <t>Simple Summary Camera traps, also known as game cameras or trail cameras, have increasingly been used in wildlife research over the last 20 years. Although early units were bulky and the set-up was complicated, modern camera traps are compact, integrated units able to collect vast digital datasets. Some of the challenges now facing researchers include the time required to view, classify, and sort all of the footage collected, as well as the logistics of establishing and maintaining camera trap sampling arrays across wide geographic areas. One solution to this problem is to enlist or recruit the public for help as 'citizen scientists' collecting and processing data. Artificial Intelligence (AI) is also being used to identify animals in digital photos and video; however, this process is relatively new, and machine-based classifications are not yet fully reliable. By combining citizen science with AI, it should be possible to improve efficiency and increase classification accuracy, while simultaneously maintaining and promoting the benefits associated with public engagement with, and awareness of, wildlife. Abstract Camera trapping has become an increasingly reliable and mainstream tool for surveying a diversity of wildlife species. Concurrent with this has been an increasing effort to involve the wider public in the research process, in an approach known as 'citizen science'. To date, millions of people have contributed to research across a wide variety of disciplines as a result. Although their value for public engagement was recognised early on, camera traps were initially ill-suited for citizen science. As camera trap technology has evolved, cameras have become more user-friendly and the enormous quantities of data they now collect has led researchers to seek assistance in classifying footage. This has now made camera trap research a prime candidate for citizen science, as reflected by the large number of camera trap projects now integrating public participation. Researchers are also turning to Artificial Intelligence (AI) to assist with classification of footage. Although this rapidly-advancing field is already proving a useful tool, accuracy is variable and AI does not provide the social and engagement benefits associated with citizen science approaches. We propose, as a solution, more efforts to combine citizen science with AI to improve classification accuracy and efficiency while maintaining public involvement.</t>
  </si>
  <si>
    <t>With the rapid development of information technology, the application of e-commerce in small and medium-sized enterprises is becoming more and more extensive. E-commerce is a development direction, not a simple transaction method. E-commerce is widely used in financial, service, and retail industries. The addition of e-commerce has promoted the transformation of these industries to informationization. This study uses the analytical capabilities of artificial intelligence to analyze the utilization rate of e-commerce in smes. The article and research ideas are firstly using artificial intelligence to build an analysis model, and secondly, using the results of model analysis to explore the utilization rate of e-commerce in small and medium-sized enterprises. Finally, according to the current situation of e-commerce utilization rate of small and medium-sized enterprises, relevant growth strategies are put forward. This paper builds an e-commerce application analysis model based on artificial intelligence technology. After multi-layer verification, the model has good performance in theory and practice. Using this model to analyze the application rate of e-commerce in small and medium-sized enterprises, we can find that there are still the following problems in the application of e-commerce in small and medium-sized enterprises. (1) Lack of experience and lack of guiding standards (2) Lack of reasonable business strategies (3) Lack of offline interaction with users. In order to solve these problems, small and medium-sized enterprises should (1) strengthen publicity and innovation and promote brand marketing (2) strengthen the cultivation and construction of talents (3) optimize the industrial model and reduce industrial costs (4) improve the industrial model and marketing of e-commerce system.</t>
  </si>
  <si>
    <t>This research stresses the importance of ethics in addressing ethical challenges and serving as a crucial guide in industry and education. It is recommended that organizations integrate ethical principles into their guiding documents and encourage ethical reflection among students. Ethics plays a crucial role in the generative artificial intelligence (GAI) responsible application for the benefit of society. The ethics use is essential in weighing up GAI's strengths and weaknesses.</t>
  </si>
  <si>
    <t>Antibiotic resistance is a worldwide public health problem due to the costs and mortality rates it generates. However, the large pharmaceutical industries have stopped searching for new antibiotics because of their low profitability, given the rapid replacement rates imposed by the increasingly observed resistance acquired by microorganisms. Alternatively, antimicrobial peptides (AMPs) have emerged as potent molecules with a much lower rate of resistance generation. The discovery of these peptides is carried out through extensive in vitro screenings of either rational or non-rational libraries. These processes are tedious and expensive and generate only a few AMP candidates, most of which fail to show the required activity and physicochemical properties for practical applications. This work proposes implementing an artificial intelligence algorithm to reduce the required experimentation and increase the efficiency of high-activity AMP discovery. Our deep learning (DL) model, called AMPs-Net, outperforms the state-of-the-art method by 8.8% in average precision. Furthermore, it is highly accurate to predict the antibacterial and antiviral capacity of a large number of AMPs. Our search led to identifying two unreported antimicrobial motifs and two novel antimicrobial peptides related to them. Moreover, by coupling DL with molecular dynamics (MD) simulations, we were able to find a multifunctional peptide with promising therapeutic effects. Our work validates our previously proposed pipeline for a more efficient rational discovery of novel AMPs.</t>
  </si>
  <si>
    <t>This review explores the transformative impact of artificial intelligence (AI) on restorative dentistry. By discussing the diagnostic processes, treatment planning, image analysis, prosthodontics, and material/biomaterial research, this study highlights the role of AI in optimizing precision and efficiency. It emphasizes personalized material selection, accelerated biomaterial research, and AI-enabled clinical workflows for enhanced patient outcomes. The review concludes with insights into the challenges, ethical considerations, and future trends, emphasizing the collaborative efforts needed for continued innovation in AI-driven restorative dentistry.</t>
  </si>
  <si>
    <t>Academic industry partnership (AIP) represents an important alliance between academic researchers and industry that helps translate technology and complete the innovation cycle within academic health systems. Despite diverging missions and skillsets the culture for academia and industry is changing in response to the current digital era which is spawning greater collaboration between physicians and businesses in this marketplace. In the field of pathology, this is further driven by the fact that traditional funding sources cannot keep pace with the innovation needed in digital pathology and artificial intelligence. This concept article from the Digital Pathology Association (DPA) describes the rules of engagement for pathology innovators in academia and for their corporate partners to help establish best practices in this critical area. Stakeholders include pathologists, basic and translational researchers, university technology transfer and sponsored research offices, as well as industry relations officers. The article discusses the benefits and pitfalls of an AIP, reviews different partnership models, examines the role of pathologists in the innovation cycle, explains various agreements that may need to be signed, covers conflict of interest and intellectual property issues, and offers recommendations for ensuring successful partnerships.</t>
  </si>
  <si>
    <t>Purpose: Clinical evaluation of eye versions plays an important role in the diagnosis of special strabismus. Despite the importance of versions, they are not standardized in clinical practice because they are subjective. Assuming that objectivity confers accuracy, this research aims to create an artificial intelligence app that can classify the eye versions into nine positions of gaze. Methods: We analyzed photos of 110 strabismus patients from an outpatient clinic of a tertiary hospital at nine gazes. For each photo, the gaze was identified, and the corresponding version was rated by the same examiner during patient evaluation. Results: The images were standardized by using the OpenCV library in Python language, so that the patient's eyes were located and sent to a multilabel model through the Keras framework regardless of the photo orientation. Then, the model was trained for each combination of the following groupings: eyes (left, right), gaze (1 to 9), and version (-4 to 4). Resnet50 was used as the neural network architecture, and the Data Augmentation technique was applied. For quick inference via web browser, the SteamLit app framework was employed. For use in Mobiles, the finished model was exported for use in through the Tensorflow Lite converter. Conclusions: The results showed that the mobile app might be applied to complement evaluation of ocular motility based on objective classification of ocular versions. However, further exploratory research and validations are required. Translational Relevance: Apart from the traditional clinical practice method, professionals will be able to envisage an easy-to-apply support app, to increase diagnostic accuracy.</t>
  </si>
  <si>
    <t>The importance of artificial intelligence in the banking industry is reflected in the speed at which financial institutions are adopting and implementing AI solutions to improve their services and adapt to new market demands. The aim of this research is to conduct a bibliometric analysis of the involvement of artificial intelligence in the banking sector to provide a comprehensive overview of the current state of research to guide future directions and support the sustainable development of this rapidly expanding field. Another important objective is to identify research gaps and underexplored areas in the field of artificial intelligence in banking. The methodology used is a bibliometric analysis using VOSviewer, analysing 1089 papers from the Web of Science database. The results of the study provide relevant information for banking professionals but also for policy makers. Thus, the study highlights key areas where banks are using artificial intelligence to gain competitive advantage, thereby guiding practitioners in strategic decision making. Moreover, by identifying emerging trends and patterns in AI adoption, the study helps banking practitioners with foresight, enabling them to anticipate and prepare for future developments in the field. In terms of governmental implications, the study can contribute to the development of more nuanced regulatory frameworks that effectively balance the promotion of AI innovation with the protection of ethical standards and consumer protection.</t>
  </si>
  <si>
    <t>Purpose of ReviewTo (i) review the concept of artificial intelligence (AI); (ii) summarize recent developments in artificial intelligence-enabled electrocardiogram (AI-ECG); (iii) address notable inherent limitations and challenges of AI-ECG; and (iv) discuss the future direction of the field.Recent FindingsAdvancements in machine learning and computing methods have led to application of AI-ECG and potential new applications to patient care. Further study is needed to verify previous findings in diverse populations as well as begin to confront the limitations needed for clinical implementation.SummaryNearly one century after the Nobel Prize was awarded to Willem Einthoven for demonstrating that an electrocardiogram (ECG) could record the electrical signature of the heart, the ECG remains one of the most important diagnostic tests in modern medicine. We now stand at the edge of true ECG innovation. Simultaneous advancements in computing power, wireless technology, digitized data availability, and machine learning have led to the birth of AI-ECG algorithms with novel capabilities and real potential for clinical application. AI has the potential to improve diagnostic accuracy and efficiency by providing fully automated, unbiased, and unambiguous ECG analysis along with promising new findings that may unlock new value in the ECG. These breakthroughs may cause a paradigm shift in clinical workflow as well as patient monitoring and management.</t>
  </si>
  <si>
    <t>While recent discussions about Artificial Intelligence (AI) as one of the most powerful technologies of our times tend to portray it as a predominantly technical issue, it also has major social, political and cultural implications. So far these have been mostly studied from ethical, legal and economic perspectives, while politics and policy have received less attention. To address this gap, this special issue brings together nine research articles to advance the studies of politics and policy of AI by identifying emerging themes and setting out future research agenda. Diverse but complementary contributions in this special issue speak to five overarching themes: understanding the AI as co-shaped by technology and politics; highlighting the role of ideas in AI politics and policy; examining the distribution of power; interrogating the relationship between novel technology and continuity in politics and policy; and exploring interactions among developments at local, national, regional and global levels. This special issue demonstrates that AI policy is not an apolitical field that can be dealt with just by relying on knowledge and expertise but requires an open debate among alternative views, ideas, values and interests.</t>
  </si>
  <si>
    <t>Combinational creativity, a form of creativity involving the blending of familiar ideas, is pivotal in design innovation. While most research focuses on how combinational creativity in design is achieved through blending elements, this study focuses on the computational interpretation, specifically identifying the 'base' and 'additive' components that constitute a creative design. To achieve this goal, the authors propose a heuristic algorithm integrating computer vision and natural language processing technologies, and implement multiple approaches based on both discriminative and generative artificial intelligence architectures. A comprehensive evaluation was conducted on a dataset created for studying combinational creativity. Among the implementations of the proposed algorithm, the most effective approach demonstrated a high accuracy in interpretation, achieving 87.5% for identifying 'base' and 80% for 'additive'. We conduct a modular analysis and an ablation experiment to assess the performance of each part in our implementations. Additionally, the study includes an analysis of error cases and bottleneck issues, providing critical insights into the limitations and challenges inherent in the computational interpretation of creative designs.</t>
  </si>
  <si>
    <t>Significant growth in the development and deployment of artificial intelligence (AI) is being witnessed. Driven by the great versatility of emerging computer science and material science, various AI sensors provide cost-effective approaches for a wide range of monitoring applications toward the realization of smart homes and personal healthcare. Advanced AI sensors have multiple sensors capable of detecting multidimensional information and human-brain-like computation device for data processing. Herein, this review outlines the recent advances in the development of AI sensors. This review first introduces the materials, fabrication methods, and algorithms of current AI sensors and their applications, i.e., complementary metal oxide semiconductor image sensors for computer vision, microelectromechanical systems, microphone sensors for voice recognition, and wearable sensors for gesture recognition. Then, the recent advances in AI wearables sensors and self-powered sensor systems are highlighted. Next, the current developments of neuromorphic computing systems, multimodality, and digital twins are reviewed. Last, a perspective on future directions for further research development is also provided. In summary, the trend of advanced AI sensors is the complementary between edge computing and cloud computing, which will show great potential in the applications of smart buildings, individual healthcare, the Internet of things, etc. Significant growth in the development of artificial intelligence (AI) is being witnessed. Advanced AI sensors can detect multidimensional information and human-brain-like computation device for data processing. This review introduces the trend of advanced AI sensors for both edge computing and cloud computing, which will show great potential in the applications of smart buildings, individual healthcare, the Internet of things, etc. image</t>
  </si>
  <si>
    <t>The application of artificial intelligence (AI) may revolutionize the healthcare system, leading to enhance efficiency by automatizing routine tasks and decreasing health-related costs, broadening access to healthcare delivery, targeting more precisely patient needs, and assisting clinicians in their decision-making. For these benefits to materialize, governments and health authorities must regulate AI, and conduct appropriate health technology assessment (HTA). Many authors have highlighted that AI health technologies (AIHT) challenge traditional evaluation and regulatory processes. To inform and support HTA organizations and regulators in adapting their processes to AIHTs, we conducted a systematic review of the literature on the challenges posed by AIHTs in HTA and health regulation. Our research question was: What makes artificial intelligence exceptional in HTA? The current body of literature appears to portray AIHTs as being exceptional to HTA. This exceptionalism is expressed along 5 dimensions: 1) AIHT's distinctive features; 2) their systemic impacts on health care and the health sector; 3) the increased expectations towards AI in health; 4) the new ethical, social and legal challenges that arise from deploying AI in the health sector; and 5) the new evaluative constraints that AI poses to HTA. Thus, AIHTs are perceived as exceptional because of their technological characteristics and potential impacts on society at large. As AI implementation by governments and health organizations carries risks of generating new, and amplifying existing, challenges, there are strong arguments for taking into consideration the exceptional aspects of AIHTs, especially as their impacts on the healthcare system will be far greater than that of drugs and medical devices. As AIHTs begin to be increasingly introduced into the health care sector, there is a window of opportunity for HTA agencies and scholars to consider AIHTs' exceptionalism and to work towards only deploying clinically, economically, socially acceptable AIHTs in the health care system.</t>
  </si>
  <si>
    <t>Artificial Intelligence (AI) can improve production efficiency and general quality of life through assisting human labor, potentially leading to the conversion of employment types, enhancing industrialization, and upgrading energy structure. This paper enriches the role of AI in improving sustainable growth by curbing hypocritical sustainable and greenwashing behaviors. By accessing the panel data from Chinese listed -firms for the period 2014 - 2021, we have shown that AI can significantly mitigate the existence of greenwashing behaviors by raising the disclosure quality of ESG rating scores. Moreover, the role of AI in mitigating greenwashing behaviors performs significantly in SOEs, less pollution -intensive industries, high environmental regulation and less developed green finance regions. Furthermore, the potential mechanisms of AI in mitigating greenwashing behaviors are displayed, including alleviating financial constraints, easing management cost, improving green innovations.</t>
  </si>
  <si>
    <t>Businesses today need to bear in mind that their knowledge can be lost very easily if not utilised in good time; therefore, continuous innovation is vital for businesses. The study attempts to set up a theoretical model that will make the estimation of the future innovation potential of businesses possible. Numerous initiatives and models have been elaborated based on benchmarking that make the identification of a business's state possible at a given time; however, a solution enabling forecasting has not evolved. Our goal is to elaborate a model that would make it possible to indicate numerically whether it is worth going on with a given research or a development project or not. The goal of the paper is to make up for the above mentioned gap. In addition to the commonly used indicators, the authors complement the quantification methods with parameters that also take into account the significance of intellectual capital. By using artificial intelligence and the model (as a result of a self-learning process), businesses will be able to estimate their future innovation results. The study presents the importance of intellectual capital in the estimation of innovation results, emphasizing the connection between knowledge management and innovation processes. Furthermore, it provides an overview of the best-known knowledge management and innovation models. It also compares and finds connections between the logic of individual steps taken in these models. Setting off from the absorption capacity of businesses, the study summarizes the elements of intellectual capital, and points out those ones that have not been included in the universally accepted European Standard (IMP3rove ') model measuring innovation capacity, but are of significant importance. As a new result of the study it will also be pointed out how these elements are measurable and how the new model can be applied supported by artificial intelligence.</t>
  </si>
  <si>
    <t>Over the past two decades, innovations powered by artificial intelligence (AI) have extended into nearly all facets of human experience. Our ethnographic research suggests that while young people sense they can't trust AI, many are not sure how it works or how much control they have over its growing role in their lives. In this study, we attempt to answer the following questions: (1) What can we learn about young people's understanding of AI when they produce media with and about it? and (2) What are the design features of an ethics-centered pedagogy that promotes STEM engagement via AI? To answer these questions, we co-developed and documented three projects at YRMedia, a national network of youth journalists and artists who create multimedia for public distribution. Participants are predominantly youth of color and those contending with economic and other barriers to full participation in STEM fields. Findings showed that by creating a learning ecology that centered the cultures and experiences of its learners while leveraging familiar tools for critical analysis, youth deepened their understanding of AI. Our study also showed that providing opportunities for youth to produce ethics-centered interactive stories interrogating invisibilized AI functionalities, and to release those stories to the public, empowered them to creatively express their understandings and apprehensions about AI.</t>
  </si>
  <si>
    <t>Artificial Intelligence is becoming ubiquitous in products and services that we use daily. Although the domain of AI has seen substantial improvements over recent years, its effectiveness is limited by the capabilities of current computing technology. Recently, there have been several architectural innovations for AI using emerging nanotechnology. These architectures implement mathematical computations of AI with circuits that utilize physical behavior of nanodevices purpose-built for such computations. This approach leads to a much greater efficiency vs. software algorithms running on von Neumann processors or CMOS architectures, which emulate the operations with transistor circuits. In this article, we provide a comprehensive survey of these architectural directions and categorize them based on their contributions. Furthermore, we discuss the potential offered by these directions with real-world examples. We also discuss major challenges and opportunities in this field.</t>
  </si>
  <si>
    <t>The objective of this study was to identify and analyze the perceptions of Generation Z (born between 1995 and 2009) regarding new practices, processes, and emerging topics in people management, with emphasis on the application of artificial intelligence, since this is a very recent generation, and authors are only beginning to consider it in sociodemographic studies. A survey with online questionnaires was used in the study. It was forwarded to the social networks of Generation Z students from a university in the city of Sao Paulo to identify how this generation has behaved in selection processes, in view of new trends, especially when artificial intelligence is used. Artificial intelligence use in selection processes is not very well accepted by the members of this generation, contradicting what is generally propagated and disclosed in the media. The respondents are more attracted to companies that offer growth opportunities, good salaries, and benefits than to companies that offer independence and autonomy.</t>
  </si>
  <si>
    <t>Introduction: Formulating reliable prognosis for ischemic stroke patients remains a challenging task. We aimed to develop an artificial intelligence model able to formulate in the first 24 h after stroke an individualized prognosis in terms of NIHSS. Patients and methods: Seven hundred ninety four acute ischemic stroke patients were divided into a training (597) and testing (197) cohort. Clinical and instrumental data were collected in the first 24 h. We evaluated the performance of four machine-learning models (Random Forest, K-Nearest Neighbors, Support Vector Machine, XGBoost) in predicting NIHSS at discharge both in terms of variation between discharge and admission (regressor approach) and in terms of severity class namely NIHSS 0-5, 6-10, 11-20, &gt;20 (classifier approach). We used Shapley Additive exPlanations values to weight features impact on predictions. Results: XGBoost emerged as the best performing model. The classifier and regressor approaches perform similarly in terms of accuracy (80% vs 75%) and f1-score (79% vs 77%) respectively. However, the regressor has higher precision (85% vs 68%) in predicting prognosis of very severe stroke patients (NIHSS &gt; 20). NIHSS at admission and 24 hours, GCS at 24 hours, heart rate, acute ischemic lesion on CT-scan and TICI score were the most impacting features on the prediction. Discussion: Our approach, which employs an artificial intelligence based-tool, inherently able to continuously learn and improve its performance, could improve care pathway and support stroke physicians in the communication with patients and caregivers. Conclusion: XGBoost reliably predicts individualized outcome in terms of NIHSS at discharge in the first 24 hours after stroke.</t>
  </si>
  <si>
    <t>Public sector organizations are increasingly interested in using data science and artificial intelligence capabilities to deliver policy and generate efficiencies in high-uncertainty environments. The long-term success of data science and artificial intelligence (AI) in the public sector relies on effectively embedding it into delivery solutions for policy implementation. However, governments cannot do this integration of AI into public service delivery on their own. The UK Government Industrial Strategy is clear that delivering on the AI grand challenge requires collaboration between universities and the public and private sectors. This cross-sectoral collaborative approach is the norm in applied AI centres of excellence around the world. Despite their popularity, cross-sector collaborations entail serious management challenges that hinder their success. In this article we discuss the opportunities for and challenges of AI for the public sector. Finally, we propose a series of strategies to successfully manage these cross-sectoral collaborations. This article is part of a discussion meeting issue 'The growing ubiquity of algorithms in society: implications, impacts and innovations'.</t>
  </si>
  <si>
    <t>Research Summary We create and validate a new measure of an occupation's exposure to AI that we call the AI Occupational Exposure (AIOE). We use the AIOE to construct a measure of AI exposure at the industry level, which we call the AI Industry Exposure (AIIE) and a measure of AI exposure at the county level, which we call the AI Geographic Exposure (AIGE). We also describe several ways in which the AIOE can be used to create firm level measures of AI exposure. We validate the measures and describe how they can be used in different applications by management, organization and strategy scholars. Managerial Summary Although artificial intelligence (AI) promises to spur economic growth, there is widespread concern that it could displace workers, alter industry trajectories, and reshape organizations. Despite the interest in this area, we have limited ability to study the effects of AI on occupations, firms, industries, and geographies because of limited availability of data that measures exposure to AI. To address this limitation, we create and validate a new measure of an occupation's exposure to AI that we call the AI Occupational Exposure (AIOE). We use the AIOE to construct a measure of AI exposure at the industry level (AIIE) and county level (AIGE). We describe how our measures can be useful to scholars and policy-makers interested in identifying the effect of AI on markets.</t>
  </si>
  <si>
    <t>The artificial intelligence technology is developing continuously, and it is applied to finance management to form financial artificial intelligence which can combine financial management with company daily operating management and use big data to realize financial forecast, financial analysis and so on. On one hand, this form will bring great challenges and worries to the accountants. On the other hand, it can provide convenience for the actual financial management of the enterprise which is worth affirming. In fact, the application of artificial intelligence to finance does not mean that it does not require financial talents. The financial artificial intelligence can only handle routine work and also needs many management talents to make professional judgment and decision based on the results of data analysis. To cultivate such management talents, we need to start with teaching reform in colleges and universities, and introduce new teaching methods to cultivate college students' cross-border thinking and comprehensive analysis ability. Based on the background, this paper firstly analyzes the urgency of the reform of financial management course from the current classroom teaching effect and the influence of artificial intelligence on the course of financial management. Then introduces the new teaching method which is called PAD Class (Presentation-Assimilation-Discussion) into the financial management teaching and expatiates the specific measures of each step. Finally it puts forward some notices from two aspects of teachers and students to improve college students' comprehensive analysis ability.</t>
  </si>
  <si>
    <t>One of the core envisions of the sixth-generation (6G) wireless networks is to accumulate artificial intelligence (AI) for autonomous controlling of the Internet of Everything (IoE). Particularly, the quality of IoE services delivery must be maintained by analyzing contextual metrics of IoE such as people, data, process, and things. However, the challenges incorporate when the AI model conceives a lake of interpretation and intuition to the network service provider. Therefore, this paper provides an explainable artificial intelligence (XAI) framework for qualityaware IoE service delivery that enables both intelligence and interpretation. First, a problem of quality-aware IoE service delivery is formulated by taking into account network dynamics and contextual metrics of IoE, where the objective is to maximize the channel quality index (CQI) of each IoE service user. Second, a regression problem is devised to solve the formulated problem, where explainable coefficients of the contextual matrices are estimated by Shapley value interpretation. Third, the XAI-enabled quality-aware IoE service delivery algorithm is implemented by employing ensemble-based regression models for ensuring the interpretation of contextual relationships among the matrices to reconfigure network parameters. Finally, the experiment results show that the uplink improvement rate becomes 42:43% and 16:32% for the AdaBoost and Extra Trees, respectively, while the downlink improvement rate reaches up to 28:57% and 14:29%. However, the AdaBoost-based approach cannot maintain the CQI of IoE service users. Therefore, the proposed Extra Treesbased regression model shows significant performance gain for mitigating the trade-off between accuracy and interpretability than other baselines.</t>
  </si>
  <si>
    <t>The recent breakthrough of artificial intelligence, as well as the wide adoption of the wisdom of the crowd, also known as collective intelligence, across sectors, has received attention and excitement across disciplines. In addition to the scientific breakthrough, recent public sector studies recognize AI's potential contributions in public services, such as big data for decision making, the development of smart cities, and social and health care. Studies have also recognized crowdsourcing's potential for service provisions, innovation, information generation, and policymaking. However, we have only a limited understanding of the connections between these two types of intelligence and adoption conditions to properly utilize them for the public sector. To understand what roles AI and crowds can play in enhancing public services and policymaking, we adopt a bibliometric analysis to identify emerging themes and interconnections between these two streams of literature. Our study provides key themes and significance for each cluster. Our first examination of AI and crowd literature regarding connection to public values, complementary in public decision making, as well as future potential for joint adoption by governments provides some implications for future considerations.</t>
  </si>
  <si>
    <t>Artificial intelligence (AI) has experienced significant momentum worldwide in recent years. However, its rapid growth has raised concerns about energy shortages due to its high energy consumption, despite its potential to conserve energy in various ways. This study seeks to investigate the impact of AI on enterprise energy intensity (EI) by analyzing data from Chinese manufacturing listed enterprises during the period of 2011-2019. The findings reveal that the widespread adoption of AI can significantly reduce enterprise EI. Specifically, incorporating an additional unit of industrial robots per hundred workers leads to an approximate 2.5% reduction in enterprise EI. These conclusions remain robust after performing various tests. Moreover, the reduction effect of AI on enterprise EI is more pronounced in enterprises with high energy-dependence, non-labor-intensive enterprises, and state-owned enterprises (SOEs). Mechanism analysis further indicates that AI achieves enterprise EI reduction by facilitating technological innovation and digital transformation. Additionally, the study highlights the influence of business cycles, industrial concentration, and environmental regulations on the impact of AI on reducing enterprise EI. These findings not only alleviate excessive concerns regarding AI's energy consumption but also emphasize the necessity for governments to formulate corresponding policies aimed at reducing enterprise EI.</t>
  </si>
  <si>
    <t>This document explores, based on the recognition and definition of the new digital paradigm, the following topics: first, the need to catalog new skills and abilities for emerging professions in economics, business and communication; secondly, the recognition of a historical opportunity for the necessary theoretical and methodological innovation in Social Sciences and Humanities and, thirdly, the application of Artificial Intelligence to improve the quality of scientific publications. These three issues turn out to be nuclear in the opinion of the authors, insofar as the three affect the necessary renewal people training who are going to have to manage data of all kinds that affect the lifestyles of all. The work, after detecting the deficiencies in regulated training systems, raises the opportunities offered by the new digital paradigm in the fields of theoretical and scientific publications to face the inescapable challenges of new intellectual tools and new methods.</t>
  </si>
  <si>
    <t>Artificial intelligence (AI) has proven time and time again to be a game-changer innovation in every walk of life, including medicine. Introduced by Dr. Gunn in 1976 to accurately diagnose acute abdominal pain and list potential differentials, AI has since come a long way. In particular, AI has been aiding in radiological diagnoses with good sensitivity and specificity by using machine learning algorithms. With the coronavirus disease 2019 pandemic, AI has proven to be more than just a tool to facilitate healthcare workers in decision making and limiting physician-patient contact during the pandemic. It has guided governments and key policymakers in formulating and implementing laws, such as lockdowns and travel restrictions, to curb the spread of this viral disease. This has been made possible by the use of social media to map severe acute respiratory syndrome coronavirus 2 hotspots, laying the basis of the smart lockdown strategy that has been adopted globally. However, these benefits might be accompanied with concerns regarding privacy and unconsented surveillance, necessitating authorities to develop sincere and ethical government-public relations.</t>
  </si>
  <si>
    <t>The article characterizes and defines the directions of artificial intelligence technology use in modern organizations and discusses those categories that will remain promising in the future. It highlights the main advantages and risks that currently exist with respect to the use of artificial intelligence and its development in Human Resources processes (HR processes). It was concluded that the main areas of use of artificial intelligence technology in modern organizations and categories that will continue to be promising in the future are defined: automation and optimization of processes; generating insights for decision making. It was emphasized that, in order to prevent the emergence of threats to humanity, in the process of developing artificial intelligence, specialists must establish certain restrictions and its developers must prioritize the issue of protection of user data and ensure control of its use.</t>
  </si>
  <si>
    <t>Artificial Intelligence (AI) is emerging in all industries. In many technical positions, deep learning expertises have been a necessary condition for recruitment. Therefore, the deep learning theory and its practical applications are widely introduced in the AI-related course, named Media and Cognition course. Besides, the environmental awareness and other AI-related research topics, such as Human-Computer interaction and cognitive psychology, are also introduced in this course. Each student was asked to carry out at least one AI project to demonstrate what they have learned about deep learning. The good accuracy, speed and robustness were necessary for these projects. Further requirements were meaningful and efficient interaction with human or external environment. Many specific topics and solutions of AI applications, such as medical, transportation and finance, were proposed by students in the last three years, which implied that the contents and teaching method are practical and productive for novice learners.</t>
  </si>
  <si>
    <t>In order to cope with social problems such as labor population decrease, the autonomous cell production robot system had been developed to realize automation in variable variety multi production. The intelligent technologies such as random bin picking, force control, and error recovery were developed to apply the robot from simple-transport-work to assemble-task. In addition to the talk about such technologies, it will also be described that open innovation method cooperating with universities to create research results which our company would not achieve independently. The examples of the latest robot technology development using artificial intelligence will also be described.</t>
  </si>
  <si>
    <t>Objective: The combination of artificial intelligence and cyber-physical systems (CPSs) in buildings has many advantages. Therefore, CPSs and artificial intelligence are studied based on previous research to promote their use in the construction industry. Methods: The design scheme of a CPS-based indoor environment measurement and control system for intelligent buildings is based on four modules: detection, control, execution, and communication. An agent is utilized as the smallest control unit, and the multi-agent system (MAS) simulates the connections between human neurons to achieve autonomous and flexible access to information. Multi agents are utilized to imitate the connections between human neurons. The physical world of the physics-based information fusion system is constructed. The basic concept of granular computing and the principle of granular formal concepts are analyzed to construct the information world of the CPS. The environmental information calculation module uses a back-propagation neural network (BPNN) for classification and pattern recognition. Results: After systematic testing and evaluation, it is found that the PSNR value, NRMSE value, and MAE value of the designed system are excellent, that is, the effectiveness and robustness of the system are high. The temperature control ability of the system is tested. The designed system is good at detecting temperatures and the corresponding situations, so the intelligent CPS can meet the indoor temperature response requirements. Conclusion: This research on the combination of a CPS and artificial intelligence in the construction industry can provide a theoretical basis and practical reference materials for the development of the intelligent construction industry. (C) 2020 Elsevier B.V. All rights reserved.</t>
  </si>
  <si>
    <t>Artificial intelligence (AI), specifically Deep Learning (DL) techniques are used for real-time analytics, fraud detection, autonomous driving, and speech recognition etc. These power and data hungry DL applications on cloud and at edge has increased Deep Neural Network (DNN) complexity. Multi-tiered Compute, Memory and Storage arrangements can help push AI applications by providing faster access to high volume of data and optimizing cost. AI memory needs are quite different from traditional workloads, requiring faster access to data. DRAM manufacturers struggle with challenges like density growth, cost and bit errors. High Bandwidth Memory (HBM) and GDDR help achieve almost real time access to the memory. Each of these memories have range of system trade-offs such as density, power efficiency and bandwidth. Unlike traditional memory, Persistent memory like MRAM, Phase change memory (PCM), Resistive RAM (ReRAM), Carbon Nanotube RAM (NRAM) etc. provide non-volatility. Persistent memory has a potential to reduce the latency and cost gap between DRAM and Storage. Persistent Memory is a promising technology for driving AI but face challenges of cost, scaling and reliability. Bigger the training data set, better the inference drawn by DNN. This comes with a huge storage demand. With increase in layer count of 3D NAND and innovations in circuit design and process technology, flash enables multi-bit TLC and QLC densities. PCIe bus with SSD provides low latency and high throughput, making flash the most optimal solution for AI storage. High aspect ratio channel etch, staircase contacts, defect control etc. are some of the challenges with upcoming flash generations.</t>
  </si>
  <si>
    <t>High-speed physiological data are proving to be one of the most untapped resources in healthcare today. Many medical devices produce data streams at frequencies of a reading a second or faster making the effective use of that data a Big Data challenge. A growing body of research studies are demonstrating common physiological patterns for a range of medical conditions at earlier stages in the condition progression paving the way for new artificial intelligence and machine learning based approaches that could also be more reliable. There is great potential for real-time assessment of this physiological data to improve patient outcomes and to do so on an individualized personalized level. Systemic use of Big Data and AI in Healthcare present many ethics and social implications. This keynote will demonstrate how Big Data and AI can be used systemically for new approaches in research and clinical care for differential diagnosis and condition management. Ethical and social implications will be considered within the context of the application of these approaches in neonatology.</t>
  </si>
  <si>
    <t>Artificial intelligence (AI) has shown tremendous growth over the last decade, with the more recent development of clinical applications in health care. The ability of AI to synthesize large amounts of complex data automatically allows health care providers to access previously unavailable metrics and thus enhance and personalize patient care. These innovations include AI-assisted diagnostic tools, prediction models for each treatment pathway, and various tools for workflow optimization. The extension of AI into sports medicine is still early, but numerous AI-driven algorithms, devices, and research initiatives have delved into predicting and preventing athlete injury, aiding in injury assessment, optimizing recovery plans, monitoring rehabilitation progress, and predicting return to play.</t>
  </si>
  <si>
    <t>INTRODUCTIONA wide range of modifiable risk factors for dementia have been identified. Considerable debate remains about these risk factors, possible interactions between them or with genetic risk, and causality, and how they can help in clinical trial recruitment and drug development. Artificial intelligence (AI) and machine learning (ML) may refine understanding.METHODSML approaches are being developed in dementia prevention. We discuss exemplar uses and evaluate the current applications and limitations in the dementia prevention field.RESULTSRisk-profiling tools may help identify high-risk populations for clinical trials; however, their performance needs improvement. New risk-profiling and trial-recruitment tools underpinned by ML models may be effective in reducing costs and improving future trials. ML can inform drug-repurposing efforts and prioritization of disease-modifying therapeutics.DISCUSSIONML is not yet widely used but has considerable potential to enhance precision in dementia prevention.HighlightsArtificial intelligence (AI) is not widely used in the dementia prevention field.Risk-profiling tools are not used in clinical practice.Causal insights are needed to understand risk factors over the lifespan.AI will help personalize risk-management tools for dementia prevention.AI could target specific patient groups that will benefit most for clinical trials.</t>
  </si>
  <si>
    <t>Artificial intelligence and machine learning have been increasingly applied for prediction in agricultural science. However, many models are typically black boxes, meaning we cannot explain what the models learned from the data and the reasons behind predictions. To address this issue, I introduce an emerging subdomain of artificial intelligence, explainable artificial intelligence (XAI), and associated toolkits, interpretable machine learning. This study demonstrates the usefulness of several methods by applying them to an openly available dataset. The dataset includes the no-tillage effect on crop yield relative to conventional tillage and soil, climate, and man-agement variables. Data analysis discovered that no-tillage management can increase maize crop yield where yield in conventional tillage is &lt;5000 kg/ha and the maximum temperature is higher than 32 &amp; DEG;. These methods are useful to answer (i) which variables are important for prediction in regression/classification, (ii) which var-iable interactions are important for prediction, (iii) how important variables and their interactions are associated with the response variable, (iv) what are the reasons underlying a predicted value for a certain instance, and (v) whether different machine learning algorithms offer the same answer to these questions. I argue that the goodness of model fit is overly evaluated with model performance measures in the current practice, while these questions are unanswered. XAI and interpretable machine learning can enhance trust and explainability in AI.&amp; COPY; 2022 The Author. Publishing services by Elsevier B.V. on behalf of KeAi Communications Co., Ltd. This is an open access article under the CC BY-NC-ND license (http://creativecommons.org/licenses/by-nc-nd/4.0/).</t>
  </si>
  <si>
    <t>ERP and artificial intelligence-based modern smart financial information system data analysis framework is designed in this study. The ERP management system is a core modern business management model based on information technology. The proposed work focused on the following innovations. (1) Agents can communicate with each other, work together and collaborate to complete tasks through a certain communication language. This is used to construct the data analytic model. (2) The information that needs to be integrated between PDM and ERP systems includes the product information, process information, and resource information. This is to construct the novel details. The experiment has proven the performance.</t>
  </si>
  <si>
    <t>The integration of artificial intelligence (AI) into otolaryngology heralds a new era of enhanced diagnostic precision, improved treatment strategies, and better patient outcomes. This advancement, however, brings to the fore the essential role of education and training in maximizing AI's potential within the field. The diverse spectrum of otolaryngology, encompassing audiology, rhinology, and sleep medicine, presents numerous opportunities for AI applications from predicting hearing loss progression and optimizing cochlear implant settings to managing chronic sinusitis and predicting the success of treatments for obstructive sleep apnea. Such innovations necessitate a paradigm shift in educational frameworks, merging traditional clinical skills with AI literacy. This involves introducing AI concepts, tools, and applications specific to otolaryngology in the curriculum, ensuring practitioners are equipped to leverage AI for diagnostics, patient monitoring, and surgical planning. Exploring the potential of large language models (LLMs) in medical education, simulating clinical scenarios for risk-free diagnostic practice and decisionmaking, is imperative. Underscoring the importance of continuous education for established otolaryngologists through workshops and seminars on the latest AI tools is another essential goal. Moreover, highlighting the need for a collaborative approach to address ethical considerations and ensure the responsible integration of AI while advocating for a multidisciplinary educational strategy is an important asset. As we navigate this transition, the commitment to training and education becomes paramount, preparing the otolaryngology community to embrace AI-driven healthcare innovations.</t>
  </si>
  <si>
    <t>Artificial Intelligence is increasingly becoming part of our everyday life. It is an important component of our business surroundings, education, household, everyday experience and leisure. It is expected to become one of the main drivers of economic growth. If there were any doubts about the necessity of its regulation few decades ago, today's rapid development imposes the need to decide on the method and approach to regulation. The quandary is about boundaries of possible regulation of the new technological processes as they are constantly changing and developing. Certain practices need to be defined. New areas and elements are emerging constantly. There is no single comprehensive and general definition of the notion of artificial intelligence. The challenges for artificial intelligence in the European Union will be revealed. The rules on product safety and liability for damage caused by the use of artificial intelligence, as well as the use of algorithms in competition law will be analysed in order to evaluate whether the introduction of new rules or adaptation of existing ones is necessary. The minimum common rules are required to strike a balance between the future development and promotion of innovation, while preserving legal certainty and respect for moral, ethical and social standards.</t>
  </si>
  <si>
    <t>Ethical and human rights issues of artificial intelligence (AI) are a prominent topic of research and innovation policy as well as societal and scientific debate. It is broadly recognised that AI-related technologies have prop-erties that can give rise to ethical and human rights concerns, such as privacy, bias and discrimination, safety and security, economic distribution, political participation or the changing nature of warfare. Numerous ways of addressing these issues have been suggested. In light of the complexity of this discussion, we undertook a Delphi study with experts in the field to determine the most pressing issues and prioritise appropriate mitigation strategies. The results of the study demonstrate the difficulty of defining clear priorities. Our findings suggest that the debate around ethics and human rights of AI would benefit from being reframed and more strongly emphasising the systems nature of AI ecosystems.</t>
  </si>
  <si>
    <t>Purpose Value creation based on artificial intelligence (AI) can significantly change global healthcare. Diagnostics, therapy and drug discovery start-ups are some key forces behind this change. This article aims to study the process of start-ups' value creation within healthcare. Design/methodology/approach A multiple case study method and a business model design approach were used to study nine European start-ups developing AI healthcare solutions. Obtained information was performed using within and cross-case analysis. Findings Three unique design elements were established, with 16 unique frames and three unifying design themes based on business models for AI healthcare start-ups. Originality/value Our in-depth framework focuses on the features of AI start-up business models in the healthcare industry. We contribute to the business model and business model innovation by systematically analyzing value creation, how it is delivered to customers, and communication with market participants, as well as design themes that combine start-ups and categorize them by specialization.</t>
  </si>
  <si>
    <t>Background The future of smart factories and pharmaceutical industries has evolved significantly since the 19th century. Computers have been used in the pharmaceutical field since the 1980s with the emergence of artificial intelligence (AI). In addition, automation and robotics are used in the pharmaceutical industry to improve the efficiency of pharmaceutical development and production.Purpose The present review article covers the future roles of AI, automation and robotics in pharmaceutical industries.Methods The current review article employed a comprehensive search strategy across relevant databases, including PubMed, Scopus and Web of Science, utilizing keywords such as AI, Automation, Robotics and Pharmaceutical Industries. The articles considered a focus on recent advancements and emerging trends in the intersection of AI, automation and robotics within pharmaceutical sectors.Results AI, incorporating predictive machine learning and reasoning techniques, aids in the preclinical identification of molecules and forecasting potential lead compounds before conducting clinical trials. automation offers significant benefits in monitoring and predictive maintenance of production lines, power distribution and control machines. Robotic process automation improves efficiency by connecting computer terminals to handle various manufacturing process elements.Conclusion Artificial intelligence, automation and Robotics have sparked innovations in the healthcare business, benefiting the global ecosystem and healthcare delivery. Incorporating these advanced tools in pharmaceutical industries from raw material selection to final product development could improve the quality and safety of the pharmaceutical products and reduce the time and cost.</t>
  </si>
  <si>
    <t>This paper starts from the basic principles of speech recognition, starting from acoustic models and features, and applies deep convolutional neural networks to speech recognition processing. It also introduces the overall process of speech recognition and mainstream algorithms to classify and summarize the speech recognition system. Due to the technological innovation of speech recognition and offline speech recognition systems, we found that traditional systems have low interactivity, poor flexibility, poor recognition command library, and other problems. We provide solutions for this paper according to the specific application environment. This paper introduces the design and implementation of an artificial intelligence teaching management system based on the Internet of Things (IoT) technology. Based on the design of the entire system, the system databases such as the video surveillance module, artificial intelligence security module, and remote control module are designed and realized the functions of these modules. Finally, RFID technology and database technology will be used to realize the informatization of training room personnel and equipment management, and the positioning and storage inspection of training room equipment. Secondly, from the perspective of environmental monitoring of the training room, temperature/humidity sensors and optical sensors are used to complete the collection of real-time environmental data in the training room, thereby transmitting the data to the host system. It realizes the pairing through the Zigbee wireless communication module. Real-time monitoring of training room and management system. This paper introduces speech recognition and artificial intelligence into the management system of the training room so that the training can be better recorded and managed.</t>
  </si>
  <si>
    <t>Visual Odometry (VO) is a crucial process for estimating camera motion in real-time based on visual information captured. The emergence of deep learning has significantly transformed VO and Explainable Artificial Intelligence (XAI) in Deep Vision-Based Odometry. This survey paper explores the latest advancements in VO facilitated by deep learning methods, focusing on explainability and interpretability. It provides an overview of state-of-the-art deep learning techniques and dissects each model into its elemental building blocks to understand their explainable and interpretable aspects. The survey also highlights research gaps in optical flow robustness, occlusion and dynamic objects, real-time processing, drift correction, semantic awareness, and sensor integration. The aim is to catalyze future innovations in deep learningbased VO and stimulate dialogue about potential directions for the next wave of research, emphasizing explainability and interpretability as integral components of advanced systems.</t>
  </si>
  <si>
    <t>The articles in this special section focus on current applications and innovations of artificial intelligence and machine learning in aerospace. Artificial intelligence (AI) and machine learning (ML) play an increasingly important role in aerospace applications and serve various military, commercial aviation, and space exploration sectors to ensure safety, dependability, and customer loyalty. AI/ML contributes to provide various automated systems used in aviation, such as fuel efficiency, smart maintenance, smart air traffic management, pilot training, passenger identification, threat identification, remote sensing, and fully autonomous aerial vehicles among other systems. AI/ML is concerned with algorithms and techniques that allow systems to learn and reason based on algorithms and techniques employing computational and statistical methods. It can significantly enhance speed, efficiency, workload, and safety to enable the integrating of more complex technologies, such as autonomous visionbased navigation and data ecosystems. Recently advanced data analytics provided the aviation industry a way to respond to COVID and advise airlines on when to swap aircraft for bigger or smaller planes and how the global health restrictions may change flight schedules. While there are many other innovative use cases of AI/ML in aviation and aerospace, the overarching conclusion is that the implementation must be driven by safety.</t>
  </si>
  <si>
    <t>This article investigates cybersecurity (and risk) in the context of 'technological singularity' from artificial intelligence. The investigation constructs multiple risk forecasts that are synthesised in a new framework for counteracting risks from artificial intelligence (AI) itself. In other words, the research in this article is not just concerned with securing a system, but also analysing how the system responds when (internal and external) failure(s) and compromise(s) occur. This is an important methodological principle because not all systems can be secured, and totally securing a system is not feasible. Thus, we need to construct algorithms that will enable systems to continue operating even when parts of the system have been compromised. Furthermore, the article forecasts emerging cyber-risks from the integration of AI in cybersecurity. Based on the forecasts, the article is concentrated on creating synergies between the existing literature, the data sources identified in the survey, and forecasts. The forecasts are used to increase the feasibility of the overall research and enable the development of novel methodologies that uses AI to defend from cyber risks. The methodology is focused on addressing the risk of AI attacks, as well as to forecast the value of AI in defence and in the prevention of AI rogue devices acting independently.</t>
  </si>
  <si>
    <t>Lesions missed by colonoscopy are one of the main reasons for post-colonoscopy colorectal cancer, which is usually associated with a worse prognosis. Because the adenoma miss rate could be as high as 26%, it has been noted that endoscopists with higher adenoma detection rates are usually associated with lower adenoma miss rates. Artificial intelligence (AI), particularly the deep learning model, is a promising innovation in colonoscopy. Recent studies have shown that AI is not only accurate in colorectal polyp detection but can also reduce the miss rate. Nevertheless, the application of AI in real-time detection has been hindered by heterogeneity of the AI models and study design as well as a lack of long-term outcomes. Herein, we discussed the principle of various AI models and systematically reviewed the current data on the use of AI on colorectal polyp detection and miss rates. The limitations and future prospects of AI on colorectal polyp detection are also discussed.</t>
  </si>
  <si>
    <t>Artificial Intelligence (AI) is an integral part of our lives with AI systems to revolutionise our daily practices. At the same time, the rapid pace of AI innovations entails inherent risks that can range from cyber-crime to social discrimination. Here, we administered a large scale survey (n = 1298) assessing peoples' concerns and expectations regarding AI's influence on society in the future decade. The AI concerns employed in this study, originate from the One hundred year study on Artificial Intelligence project. Taking Norway as a case study, we discuss the participants' prioritisation of concerns for their socio-demographic characteristics. Our findings show a divide in the society; with younger generations to expect a positive impact of AI on our lives in the future decade. More sceptical groups are afraid of structural changes in the economy and job losses, while supporters see opportunities that will improve our life quality. These findings can inform both academics and policymakers that should work closely to ensure fairness, explainability and maintain a trusting relationship between AI and society.</t>
  </si>
  <si>
    <t>As an important part of the teaching activities of science and engineering, combining artificial intelligence technology, face detection, biopsy detection, text and voice recognition technology are applied to the practical teaching, and presented in different ways in the pre-class supervision, in-class assessment and after-class evaluation stages, so as to make the practical teaching more automated and intelligent. APP also gets good feedback in the application stage.</t>
  </si>
  <si>
    <t>Diabetic retinopathy (DR) is one of the leading causes of blindness worldwide, and the limited availability of qualified ophthalmologists restricts its early diagnosis. For the past few years, artificial intelligence technology has developed rapidly and has been applied in DR screening. The upcoming technology provides support on DR screening and improves the identification of DR lesions with a high sensitivity and specificity. This review aims to summarize the progress on automatic detection and classification models for the diagnosis of DR.</t>
  </si>
  <si>
    <t>The Font del Ferro Institute has organized and held the first Practicum in Artificial Intelligence and Robotics in Secondary School (IARO) in november 22th of 2013. The definition of Practicum is: the practical part of a training activity in which a student participates. The essence of practicum IARO is practice to learn and learning by doing under the slogan: we do learn, we do not compete, we do share. The Practicum connotation suggests the practical activities related to intuitive type that we have studied or received training in the theoretical, ie to practice what I have previously learned and, if it means practice, practice. IARO has also been widely disseminated with the reference: Conference on Artificial Intelligence and Robotics in Education. This educational activity provides a practical orientation, with modern, innovative and captivating tools. It has the clear intent and purpose of conducting practice of what we have learned with the aim of promoting the mathematical, scientific, digital and technological competences. The main educational level involved in IARO is the secondary school. The general goal of this event is to integrate the student in a learning environment bridging its knowledge with the professional entities which applies robotics and intelligent systems like related to the actual practice of professional role to play. This will enable him about the acquisition of knowledge, information, skills and competencies necessary to practice in a particular area of the labor market. The methodology of this Practicum is based on robotics challenges done by the students which is divided in two stages. In the first stage, each team presents an oral presentation of their robot and also some robotics experiences they have had during the preparation phase. This challenge has to be emphasized with the exhibition of the mechanical robot features, a brief description of the software and the applied code and furthermore, a real robot application. The presentations, made entirely by students, were exposed to a mixed audience composed of students from various institutes and schools, teachers and professionals. A second stage includes a basic training oriented to real cases, from the perspective of professional entities. Interesting topics were discussed like educational artificial intelligence, 3D printing, industrial robotics and mobile. These professionals offered the most up-to-date information on their research area and also their expertise applied in the fields associated with the practicum, indicated in the activity program. Furthermore, there was an exhibition consisting of various robots and artificial intelligence (AI) applications, shared among students of various educational centers open to the public. It was focused on the students, the main protagonists. Keep in mind that when it comes to putting into practice we inevitably talk about skills and core competencies specifically given that we propose a model applicable to any typology and profile of students with their merits and virtues. So we will make a brief reference to the powers from the point of view first and second with a formal academic projection. The evaluation of the activity was performed by satisfaction surveys and the result was very positive. Finally, the interaction among the participants at the beginning and at the end of the conference as well as the comments done by the professionals and teachers suggests us remarkable aspects to incorporate more content in future editions.</t>
  </si>
  <si>
    <t>Within the context of the Industrial Revolution 4.0, the issue of Artificial Intelligence is becoming an important challenge throughout society. School plays an important role in preparing the young generation for emerging labor market changes. This paper presents opportunities for Computer Science curriculum innovations at primary and secondary schools that are currently being addressed in Slovakia. We present main ideas how to implement new available tools and approaches to teaching the topic of Artificial Intelligence. Based on the new educational materials we have developed, we have gained valuable experience from teacher training, pupil workshops as well as the pilot phase of testing directly in schools confirming that this topic can also be taught in an attractive and age-appropriate way.</t>
  </si>
  <si>
    <t>Artificial intelligence (AI) is changing the rules of the game in many industries. This case details how the combination of open innovation and artificial intelligence generates new opportunities in the tourism sector. Specifically, how to create new customer experiences through searching tools, social platforms and cognitive interfaces to make intelligent decisions. The authors show that it is possible to increase tourist satisfaction by offering a set of customized activities and experiences according to their personal characteristics and motivations. The combination of cutting-edge digital technologies makes it possible to design new services in an automated and cost-affordable manner. The experience has been carried out in Lanzarote (Canary Islands, Spain), with support of IBM's Watson system. This is a good example of AI-fueled innovation in services, which is adequate for courses on innovation, technology, entrepreneurship and competitive strategy.</t>
  </si>
  <si>
    <t>Economic globalization makes the competition among organizations increasingly fierce, and the dependence relationship among organizations is of particular importance. It is found that the influence of relationship learning (based on organizational relationships) on the technological innovation of organizations has become increasingly prominent. Artifi-cial intelligence (AI) technology, as a subversive emerging technology which is rapidly globalizing, is currently in a high-speed development stage. China's AI technology is showing a trend of rapid development in the civilian market, and its application in the military field has also risen as the country's top-level strategic goal. At present, the research and development (R&amp;D) system in the military and civilian markets is relatively independent, and the development of AI technology in civil and military applications is not balanced. This will hinder the AI technology innovation in the future. To promote the balanced development of AI technology in both military and civilian applications, it is necessary to establish a new organizational relationship of integrated development among military and civilian R&amp;D organizations. The relationship learning based on integrated development will help organizations quickly open up the information sharing channels, rapidly improve the ability of common understanding, promote the continuous improvement of relationship memory, and provide favorable support for promoting the innovation and development of AI technology in China.(c) 2020 China Science Publishing &amp; Media Ltd. Publishing Services by Elsevier B.V. on behalf of KeAi Communications Co. Ltd. This is an open access article under the CC BY-NC ND license (http://creativecommons.org/licenses/by-nc-nd/4.0/).</t>
  </si>
  <si>
    <t>Software Design (SD from now on) is a critical process in the Software Development Life Cycle. Like all processes, there is a constant search for the improvement of SD activities. Artificial Intelligence (AI) has proven to be an effective tool to perform activities of any kind, this includes SD assisting. This study presents the state of the art related to the application of AI techniques in SD activities, in order to achieve this goal, we carried out a systematic mapping study consisting of 36 papers. The studies reported the use of 28 AI techniques, such as Neural Networks and Decision Trees; considering 20 SD activities, like diagram generation and design pattern detection. The inclusion of AI techniques in SD is an increasing trend in software development. The collected studies demonstrate the effectiveness of this inclusion, showing successful applications, which in turn may create more interest in the coupling of AI and SD in further studies.</t>
  </si>
  <si>
    <t>In view of the shortcoming that the application of electromechanical students to understand the principles and practical problems of various artificial intelligence methods needs to be improved. This paper comprehensively expounds the teaching plan of artificial intelligence courses for the specific group of electromechanical engineering students from the perspectives of teaching goal formulation, teaching methods and assessment modes. At the same time, suggestions were made on the teaching process and assessment methods. These methods enhance the interest of professional students in learning and the ability to solve practical problems.</t>
  </si>
  <si>
    <t>Generative artificial intelligence constitutes a technocultural framework that presents both opportunities and challenges for methodological innovation in the social sciences. Within this context, the model called Content Analysis through Artificial Intelligence (CAAI) is proposed as an analytical possibility to address the so-called culture of connectivity (Van Dijck, 2013), where the massiveness, multimodality, interactivity, and brevity of messages overflow the everydayness of hyperconnected social interaction. Through an initial proposal supported by conversational technology and within the framework of the discussion on digital methods (Rogers, 2013), in terms of rigor and epistemological vigilance, a methodological debate is configured in which the relationship between critical research practices and automated computational techniques unfolds in matrices of modeling and reflexivity for contemporary scientific endeavors.</t>
  </si>
  <si>
    <t>BackgroundVariability exists in sertraline pharmacokinetic parameters in individuals, especially obvious in adolescents. We aimed to establish an individualized dosing model of sertraline for adolescents with depression based on artificial intelligence (AI) techniques.MethodsData were collected from 258 adolescent patients treated at the First Hospital of Hebei Medical University between December 2019 to July 2022. Nine different algorithms were used for modeling to compare the prediction abilities on sertraline daily dose, including XGBoost, LGBM, CatBoost, GBDT, SVM, ANN, TabNet, KNN, and DT. Performance of four dose subgroups (50 mg, 100 mg, 150 mg, and 200 mg) were analyzed.ResultsCatBoost was chosen to establish the individualized medication model with the best performance. Six important variables were found to be correlated with sertraline dose, including plasma concentration, PLT, MPV, GL, A/G, and LDH. The ROC curve and confusion matrix exhibited the good prediction performance of CatBoost model in four dose subgroups (the AUC of 50 mg, 100 mg, 150 mg, and 200 mg were 0.93, 0.81, 0.93, and 0.93, respectively).ConclusionThe AI-based dose prediction model of sertraline in adolescents with depression had a good prediction ability, which provides guidance for clinicians to propose the optimal medication regimen.</t>
  </si>
  <si>
    <t>Although, the Iranian Shi.i clergy have commonly been portrayed as conservative, reactionary and resistant to technological advancements, since the establishment of the Islamic Republic they have demonstrated a remarkable willingness to embrace the latest technological innovations in medicine, communication, or computer sciences with the aim of boosting their own operational effectiveness. The group has adeptly utilised the new social media environment to enhance interaction with the faithful and disseminate religious content. This has impacted not only their relationship with society, but also the overall activity of the group in the light of the Islamic Republic's challenges. This article examines Iranian Shi.i clerics' views on contemporary technology, focusing on the example of so-called artificial intelligence (pers. hush-e masnui). The study provides an overview of clerics' views on artificial intelligence and identifies the principal domains where the greatest gains of AI are perceived to have taken place. It aims to reveal the rationale behind the clergy's optimistic outlook on AI, by examining initiatives carried out within the Shi.i religious seminaries in Iran.</t>
  </si>
  <si>
    <t>Background: Clinicians' scope of responsibilities is being steadily transformed by digital health solutions that operate with or without artificial intelligence (DAI solutions). Most tools developed to foster ethical practices lack rigor and do not concurrently capture the health, social, economic, and environmental issues that such solutions raise. Objective: To support clinical leadership in this field, we aimed to develop a comprehensive, valid, and reliable tool that measures the responsibility of DAI solutions by adapting the multidimensional and already validated Responsible Innovation in Health Tool. Methods: We conducted a 3-phase mixed methods study. Relying on a scoping review of available tools, phase 1 (concept mapping) led to a preliminary version of the Responsible DAI solutions Assessment Tool. In phase 2, an international 2-round e-Delphi expert panel rated on a 5-level scale the importance, clarity, and appropriateness of the tool's components. In phase 3, a total of 2 raters independently applied the revised tool to a sample of DAI solutions (n=25), interrater reliability was measured, and final minor changes were made to the tool. Results: The mapping process identified a comprehensive set of responsibility premises, screening criteria, and assessment attributes specific to DAI solutions. e-Delphi experts critically assessed these new components and provided comments to increase content validity (n=293), and after round 2, consensus was reached on 85% (22/26) of the items surveyed. Interrater agreement was substantial for a subcriterion and almost perfect for all other criteria and assessment attributes. Conclusions: The Responsible DAI solutions Assessment Tool offers a comprehensive, valid, and reliable means of assessing the degree of responsibility of DAI solutions in health. As regulation remains limited, this forward-looking tool has the potential to change practice toward more equitable as well as economically and environmentally sustainable digital health care.</t>
  </si>
  <si>
    <t>Air Traffic Management (ATM) will be more complex in the coming decades due to the growth and increased complexity of aviation and has to be improved in order to maintain aviation safety. It is agreed that without significant improvement in this domain, the safety objectives defined by international organisations cannot be achieved and a risk of more incidents/accidents is envisaged. Nowadays, computer science plays a major role in data management and decisions made in ATM. Nonetheless, despite this, Artificial Intelligence (AI), which is one of the most researched topics in computer science, has not quite reached end users in ATM domain. In this paper, we analyse the state of the art with regards to usefulness of AI within aviation/ATM domain. It includes research work of the last decade of AI in ATM, the extraction of relevant trends and features, and the extraction of representative dimensions. We analysed how the general and ATM eXplainable Artificial Intelligence (XAI) works, analysing where and why XAI is needed, how it is currently provided, and the limitations, then synthesise the findings into a conceptual framework, named the DPP (Descriptive, Predictive, Prescriptive) model, and provide an example of its application in a scenario in 2030. It concludes that AI systems within ATM need further research for their acceptance by end-users. The development of appropriate XAI methods including the validation by appropriate authorities and end-users are key issues that needs to be addressed.</t>
  </si>
  <si>
    <t>Recent advances in generative artificial intelligence (GenAI), particularly large language models (LLMs), are profoundly impacting many fields. In chemical engineering, GenAI plays a pivotal role in the design, scale-up, and optimization of chemical and biochemical processes. The natural language understanding capabilities of LLMs enable the interpretation of complex chemical and biological data. Given the rapid developments of GenAI, this paper explores the extensive applications of GenAI in multiscale chemical engineering, spanning from quantum mechanics to macro-level optimization. At quantum and molecular levels, GenAI accelerates the discovery of novel products and enhances the understanding of fundamental phenomena. At larger scales, GenAI improves process design and operational efficiency, contributing to sustainable practices. We present several examples to demonstrate the role of GenAI, including its impact on nanomaterial hardness enhancement, novel catalyst generation, protein design, and the development of autonomous experimental platforms. This multiscale integration demonstrates the potential of GenAI to address complex challenges, drive innovation, and foster advancements in chemical engineering.</t>
  </si>
  <si>
    <t>Investigating the relation between artificial intelligence, robots and unemployment on a panel of 33 OECD countries covering the 2005-2017 period, we find that a 10% increase in the stock of industrial robots is associated with a 0.42 point increase in the unemployment rate. For artificial intelligence (AI), we use patents as a proxy of AI-related technological capabilities and find a positive correlation with the aggregated unemployment rate, albeit statistically weaker than the one found for robots. We then run the regressions on unemployment rates differentiated by education and age, and observe highly heterogeneous effects between groups. For example, the effect of robots is 2.5 times greater for 25.34 year-olds below upper secondary education levels than for the 55.64 year-olds with a tertiary degree. Lastly, the effect of robots is strongest on the unemployment rate of people with a medium level of education, providing some evidence that robots could contribute to the polarization of the labor market. A similar effect is found with AI, but the results are less robust than for robots.</t>
  </si>
  <si>
    <t>The construction sector has not been altogether successful in adopting automated systems. Related research on artificial intelligence has mainly been confined to the development of software models for a specific subset of construction work. This study aims to identify whether artificial intelligence is a potential critical success factor for construction project success. Data were collected through semi-structured interviews and analyzed using content analysis. The interviewees were selected on the basis of convenience and included highly experienced project managers from the global community with expertise in project management working on large construction projects. Our research shows that senior project managers perceive artificial intelligence as different from information technology and advanced project management software. Major drawbacks of artificial intelligence were found to be (i) lack of soft skills, (ii) lack of intelligence to interpret things in various ways like human beings, and (iii) lack of human relationship capabilities, including the ways people manage projects. The interviewees believe that artificial intelligence is still years away from becoming self-aware. This study improves the understanding of artificial intelligence as a success factor for construction projects and provides future directions for research in this field.</t>
  </si>
  <si>
    <t>The use of artificial intelligence (AI) has been rapidly progressing in medicine, particularly in radiology. AI has also been the source of great innovation and a prominent topic of discussion within radiology societies and ground-breaking research in recent years. Despite the risks and quality assurance issues involved in AI, it offers tremendous opportunities for changing how radiological services are delivered. Moreover, it is conceivable that AI could become a reliable, hard-working friend to the radiologist rather than a foe, in addition to being a useful training tool for radiologist trainees.</t>
  </si>
  <si>
    <t>Featured Application This study offers an overview of the importance of artificial intelligence in terms of education through its reflection in MOOCs. These courses are open to all citizens and involve the participation of public institutions and private companies; so, the content of this article is useful as a source for other researchers and for the transfer of knowledge beyond the formal education context.Abstract MOOCs (massive open online courses) are popular distance courses for which anyone can sign up online with no limits on the number of participants. Moreover, artificial intelligence is a combination of algorithms for the development of human and rational capabilities by machines. This article presents a quantitative study with a sample of 734 MOOCs on artificial intelligence from three important platforms. Through exploratory and factor analyses, and with the support of a category system, it is concluded that, there are similarities in terms of access to content, ease of navigation, design, toolbars, consistency, visible hypertexts, browsing support and links, help in content searching, and course development with regard to the technical dimension. Regarding the pedagogical dimension, xMOOCs represent the most extensive international trend, and unidirectional resources predominate. In relation to the content dimension, MOOCs that include content on the emerging and current uses of artificial intelligence in learning and training are remarkable, including three main trends in MOOCs on artificial intelligence: machine learning and education, ethics of AI, and human learning and inclusivity.</t>
  </si>
  <si>
    <t>Artificial intelligence (AI) is increasingly reshaping service by performing various tasks, constituting a major source of innovation, yet threatening human jobs. We develop a theory of AI job replacement to address this double-edged impact. The theory specifies four intelligences required for service tasks-mechanical, analytical, intuitive, and empathetic-and lays out the way firms should decide between humans and machines for accomplishing those tasks. AI is developing in a predictable order, with mechanical mostly preceding analytical, analytical mostly preceding intuitive, and intuitive mostly preceding empathetic intelligence. The theory asserts that AI job replacement occurs fundamentally at the task level, rather than the job level, and for lower (easier for AI) intelligence tasks first. AI first replaces some of a service job's tasks, a transition stage seen as augmentation, and then progresses to replace human labor entirely when it has the ability to take over all of a job's tasks. The progression of AI task replacement from lower to higher intelligences results in predictable shifts over time in the relative importance of the intelligences for service employees. An important implication from our theory is that analytical skills will become less important, as AI takes over more analytical tasks, giving the softer intuitive and empathetic skills even more importance for service employees. Eventually, AI will be capable of performing even the intuitive and empathetic tasks, which enables innovative ways of human-machine integration for providing service but also results in a fundamental threat for human employment.</t>
  </si>
  <si>
    <t>Artificial intelligence (AI) is deemed to increase workers' productivity by enhancing their creative abilities and acting as a general-purpose tool for innovation. While much is known about AI's ability to create value through innovation, less is known about how AI's limitations drive innovative work behaviour (IWB). With AI's limits in perspective, innovative work behaviour might serve as workarounds to compensate for AI limitations. Therefore, the guiding research question is: How will AI limitations, rather than its apparent transformational strengths, drive workers' innovative work behaviour in a workplace? A search protocol was employed to identify 65 articles based on relevant keywords and article selection criteria using the Scopus database. The thematic analysis suggests several themes: (i) Robots make mistakes, and such mistakes stimulate workers' IWB, (ii) AI triggers 'fear' in workers, and this 'fear' stimulates workers' IWB, (iii) Workers are reskilled and upskilled to compensate for AI limitations, (iv) AI interface stimulates worker engagement, (v) Algorithmic bias requires IWB, and (vi) AI works as a general-purpose tool for IWB. In contrast to prior reviews, which generally focus on the apparent transformational strengths of AI in the workplace, this review primarily identifies AI limitations before suggesting that the limitations could also drive innovative work behaviour. Propositions are included after each theme to encourage future research.</t>
  </si>
  <si>
    <t>Marine pollution, a major disturbance to the sustainable use of oceans, is becoming more prevalent around the world. Multidimensional and sustainable ocean governance have become increasingly focused on managing, reducing, and eliminating marine pollution. Artificial intelligence has been used more and more in recent years to monitor and control marine pollution. This systematic literature review, encompassing studies from the Web of Science and Scopus databases, delineates the extensive role of artificial intelligence in marine pollution management, revealing a significant surge in research and application. This review aims to provide information and a better understanding of the application of artificial intelligence in marine pollution. In marine pollution, 57% of AI applications are used for monitoring, 24% for management, and 19% for prediction. Three areas are emphasized: (1) detecting and responding to oil pollution, (2) monitoring water quality and its practical application, and (3) monitoring and identifying plastic pollution. Each area benefits from the unique capabilities of artificial intelligence. If the scientific community continues to explore and refine these technologies, the convergence of artificial intelligence and marine pollution may yield more sophisticated solutions for environmental conservation. Although artificial intelligence offers powerful tools for the treatment of marine pollution, it does have some limitations. Future research recommendations include (1) transferring experimental outcomes to industrial applications in a broader sense; (2) highlighting the cost-effective advantages of AI in marine pollution control; and (3) promoting the use of AI in the legislation and policy-making about controlling marine pollution.</t>
  </si>
  <si>
    <t>Piezoelectric nanogenerators (PENG) and triboelectric nanogenerators (TENG) have opened an exciting venue to sustainably harvest electrical energy from the environments, which have led to multifunctional applications in different fields. More recently, a paradigm shift has directed to the emerging artificial intelligence (AI) in PENG and TENG, aiming to address the challenges of the nanogenerators in analysis, design, fabrication, and appli-cation. AI-PENG and AI-TENG are envisioned to enhance and optimize the mechanical-to-electrical performance of the nanogenerators to a favorable behavior. However, an overview on the topic of AI-PENG and AI-TENG has not yet been exploited in the literature. In this review article, we showcase the recent progress of PENG and TENG and discuss the future trends of AI-enhanced nanogenerators with desirable electrical performance, i.e., using AI-enabled design models as a viable tool to design, predict, and optimize the structures and materials of PENG and TENG. This topical review explains why the nanogenerators are extensively considered as one of the promising energy solutions and are especially suitable for certain applications in engineering and life science, how to surpass the limitations of PENG and TENG by AI-based structural design and material discovery, and what technological avenues that AI-PENG and AI-TENG may provide for green energy in future innovations.</t>
  </si>
  <si>
    <t>The industrial landscape is swiftly progressing toward Industry 5.0, marking the fifth revolution characterized by the integration of sustainable practices and digital sovereignty. This article advocates for the adoption, expansion, and implementation of artificial intelligence (AI)-enabled hardware, tools, methods, and semiconductor technologies in the journey toward Industry 5.0. Beyond the initial proposal, the article explores primary research areas and the diverse challenges inherent in this transition. Notably, significant accomplishments in pivotal industrial use cases are appended, providing validation evidence. This comprehensive approach aims to bridge academic advancements with practical industrial application, fostering a symbiotic relationship between humans and machines for increased efficiency, innovation, and adaptability.</t>
  </si>
  <si>
    <t>Objective: The aim of this review was to summarize major topics in artificial intelligence (AI), including their applications and limitations in surgery. This paper reviews the key capabilities of AI to help surgeons understand and critically evaluate new AI applications and to contribute to new developments. Summary Background Data: AI is composed of various subfields that each provide potential solutions to clinical problems. Each of the core subfields of AI reviewed in this piece has also been used in other industries such as the autonomous car, social networks, and deep learning computers. Methods: A review of AI papers across computer science, statistics, and medical sources was conducted to identify key concepts and techniques within AI that are driving innovation across industries, including surgery. Limitations and challenges of working with AI were also reviewed. Results: Four main subfields of AI were defined: (1) machine learning, (2) artificial neural networks, (3) natural language processing, and (4) computer vision. Their current and future applications to surgical practice were introduced, including big data analytics and clinical decision support systems. The implications of AI for surgeons and the role of surgeons in advancing the technology to optimize clinical effectiveness were discussed. Conclusions: Surgeons are well positioned to help integrate AI into modern practice. Surgeons should partner with data scientists to capture data across phases of care and to provide clinical context, for AI has the potential to revolutionize the way surgery is taught and practiced with the promise of a future optimized for the highest quality patient care.</t>
  </si>
  <si>
    <t>Chronic obstructive pulmonary disease (COPD) stands as a significant global health challenge, with its intricate pathophysiological manifestations often demanding advanced diagnostic strategies. The recent applications of artificial intelligence (AI) within the realm of medical imaging, especially in computed tomography, present a promising avenue for transformative changes in COPD diagnosis and management. This review delves deep into the capabilities and advancements of AI, particularly focusing on machine learning and deep learning, and their applications in COPD identification, staging, and imaging phenotypes. Emphasis is laid on the AI-powered insights into emphysema, airway dynamics, and vascular structures. The challenges linked with data intricacies and the integration of AI in the clinical landscape are discussed. Lastly, the review casts a forward-looking perspective, highlighting emerging innovations in AI for COPD imaging and the potential of interdisciplinary collaborations, hinting at a future where AI doesn't just support but pioneers breakthroughs in COPD care. Through this review, we aim to provide a comprehensive understanding of the current state and future potential of AI in shaping the landscape of COPD diagnosis and management.</t>
  </si>
  <si>
    <t>Artificial intelligence (AI) is gradually influencing every aspect of everyday life, including education. AI can also provide special support to learners through academic sustainability or discontinuation predictions. While AI research remains in its early stages, we must examine how it evolves and exerts its potential over time. By utilizing AI in physical education (PE), we can increase its potential use in sports applications, and enact changes upon the nature of PE, its visualization, and repeatability. Based on the concept of AI and related research areas, this study explores its principles and use in PE, and presents a focused, in-depth analysis of the areas of PE technology where AI could be applied-customized PE classes, knowledge provision, learner evaluation, and learner counseling methods. Our findings highlight the expertise required for future PE teachers in applying AI. Regarding practice implications, this study addresses the topic of AI innovations affecting all life domains, including PE; it highlights AI applications' relevance to PE technology, based on existing research; it proposes that the implications of AI for PE may apply to other educational domains; and finally, it contributes to existing literature and also shares future research prospects regarding AI applications in education and sports.</t>
  </si>
  <si>
    <t>Artificial intelligence has inspired a significant number of studies on the interface between cultural heritage and photography. The aims of these studies are, among others, to streamline damage monitoring or diagnoses for heritage preservation, enhance the production of high-fidelity 3D models of cultural assets, or improve the analysis of heritage images using computer vision. This article presents the results of a systematic literature review to highlight the recent state of these studies, published in the last five years and available in the Scopus, Web of Science, and JSTOR databases. The aim is to identify the potential and challenges of artificial intelligence through the connection between cultural heritage and photography, the latter of which represents a relevant methodological aspect in these investigations. In addition to the advances exemplified, the vast majority of studies indicate that there are also many obstacles to overcome. In particular, there is a need to improve artificial intelligence methods that still have significant flaws. These include inaccuracy in the automatic classification of images and limitations in the applications of the results. This article also aims to reflect on the meaning of these innovations when considering the direction of the relationship between cultural heritage and photography.</t>
  </si>
  <si>
    <t>While the dawn of Artificial Intelligence (Al) solutions have aided in solving some of societal challenges, globalization and technological innovation potentially have the capability to disrupt, suspend, or change existing legal order, preventing the realization of business and human rights principles. For example, with Ai-enabled systems, Africans can now access better healthcare, education, health, and transportation. However, AI has the potential to undermine human rights concerns. This article contextualizes the usage of AI systems and its implications for human rights violations. With particular reference to Africa, it gives an overarching context capable of constructing legal reactions to corporate related human rights violations. Some of the questions posed are: What are the ways human rights can be protected from exploitative tendencies of AI companies? How can African states, and businesses respond to regulatory challenges triggered by loss of work due to automation? What innovations and new methodologies are to be designed to engage with a sustainable and automated future? Finally, we propose reforms for corporate entities developing and deploying AI to respect human rights.</t>
  </si>
  <si>
    <t>The emergence of new industries that are not closely related to existing regional paths remains an underexplained process in evolutionary economic geography. This paper responds to this gap through a case study of a maturing ecosystem of activity related to artificial intelligence in Montreal, Canada. Conceptually it brings together recent thinking in economic geography about agency in path development with complementary concepts from the literature on technological innovation systems. The empirical findings demonstrate the role of multiple agents in system-building and legitimation activities that have varied across pre-formative and formative phases of new path development in this analytical knowledge field.</t>
  </si>
  <si>
    <t>In this article authors discuss existing ideas about liability of artificial intelligence based on guilty and strict approaches to defining the elements of civil liability in the Russian Federation and European Union. These approaches have drawbacks, which are, first of all, in the excessive limitation of the development of innovations, and with low efficiency in achieving the goals of civil legal responsibility and the implementation of its functions. The risk-based approach proposed by the author to the determination of the elements of civil liability for the actions of artificial intelligence is intended to neutralize the named drawbacks. Based on the analysis of the spheres of application and artificial intelligence technology, the risk-based approach allows a more efficient and flexible approach to the definition of the subject of responsibility, its types and limits, ensuring a balance between the development of innovation and the goals of civil liability. As a result of the study, the author's definition of a risk-based approach to civil liability for the actions of artificial intelligence has been given, its features, elements have been disclosed, and its advantages over existing approaches to civil liability have been demonstrated.</t>
  </si>
  <si>
    <t>Traditionally, quantitative and qualitative characteristics of human resources of enterprises are formalized in the form of structures, which reflect the ratios of these characteristics for different groups of employees. However, changes in the set and the nature of the competencies are currently one of the key aspects of change in the qualification structure of the personnel, especially when it comes to the development of innovative industrial personnel. The structuring of personnel characteristics allows developing a model of key competencies required for excellent innovative performance. In this paper, we consider the applicability of diagnostic indicators of personnel competencies in self-developing, self-organizing systems in order to solve the problems of candidates' optimal selection for a specific senior position in the innovative industrial companies. Software with the built-in procedure that combines the competence model, active examination, cluster analysis and logit modelling, specially created by the authors, allows to realize in practice the idea of creating artificial intelligence, applied to the problem of optimal candidates' selection from a finite set of alternatives.</t>
  </si>
  <si>
    <t>The evolution of diffusion and adoption theories models took place during the last half of 20th century. Despite the longevity they are still used today, and the use was increasing in the last years, reflecting its importance as valid tools to understand the complexity of technology adoption phenomenon. During the last twenty years, one of the areas in the field of information technologies that re-emerged with a most advanced development, was artificial intelligence. This study aims to identify what is the state-of-the-art on adoption theories of information technologies at individual level, and what challenges comes from artificial intelligence that could stress the conventional adoption theories. Finally, a new work is described as a proposal to overcome these challenges.</t>
  </si>
  <si>
    <t>In the construction industry, applications of artificial intelligence (AI) are still uncommon. Digitalization, industry 4.0 and the increasing implementation of AI systems already show a rise in efficiency and innovation in many industries. Thus, there are still untapped opportunities for construction. The aim of this work is to identify drivers and barriers for the implementation of AI in the construction sector and its adjacent industries. Data on prevailing factors was collected in a systematic review of more than 100 studies, surveys, and statistics. Of these, 35 documents were selected because of their relevance and quality. As a whole, they contain the feedback of 36,269 companies from Europe and North America. Through a descriptive statistical analysis, the information was quantified, classified, and summarized. 23 prevailing factors were defined, 15 of them were reported in the literature as drivers and 21 as barriers. Some factors were assigned to both categories. Results show that on the one hand, drivers such as the pursuit of productivity increase and improved software and hardware act as the main catalytic agents for the usage of AI in the construction industry. On the other hand, barriers such as the shortage of skilled workers and insufficient system and data security act as the main inhibitory agents preventing the adoption. From a macro perspective, most of the drivers and barriers correspond to economic and technological factors. Social factors are present abundantly only in the group of barriers. A low number of political factors was observed in both groups.</t>
  </si>
  <si>
    <t>Artificial intelligence moves millions of euros and occupies an important part of governments' political and strategic agendas. In this article we reflect on this varied concept through interviews with three people who hold important positions in the field of artificial intelligence and who also have in common the fact that they were born and trained in Catalonia. We talked with them about the origins of this technological revolution, its impact on social organization and the labour market, its ethical implications, the future trends which are emerging and also on what role we Catalans play in this. With regards to the Catalan question we wanted to know if our universities are capable of generating the necessary talent, how to strategically boost the fabric of business in this area, what role the Administration should play and what should happen for artificial intelligence to communicate in Catalan. Throughout these conversations, the interviewees have conveyed to us the urgency and need to work on the definition of country-specific strategies in order not to be left behind socially and structurally in what seems to be a revolution without limits.</t>
  </si>
  <si>
    <t>Smart campus is the development trend of education information construction, especially the widespread application of artificial intelligence technology. The development and promotion of the Internet of Things, mobile learning equipment, wireless network equipment, and smart software have greatly improved the level of smart campus applications. The construction of education ecosystem is the goal, to explore the application field of artificial intelligence in smart campus, and to propose a development strategy from smart campus to smart campus construction.</t>
  </si>
  <si>
    <t>In medicine, emergence of artificial intelligence which origin from years 1950, is the outcome of three radical disruptive innovations: (1) digitalization of medical imaging techniques that allows their parametric use, (2) algorithms development that allows use of natural language processing on medical records, and (3) deep learning algorithms allowing treatment of uncategorized data (e.g. image classification). These systems can already automatically detect lesion and open the way to detection of lung, prostate, breast cancer. Their accuracy is superior to radiologists. Integrated to other medical date such as clinical biological, genetic, they will modify deeply the organization and structuration of the medical system. (C) 2019 l'Academie nationale de medecine. Published by Elsevier Masson SAS. All rights reserved.</t>
  </si>
  <si>
    <t>eXplainable artificial intelligence (XAI) methods have emerged to convert the black box of machine learning (ML) models into a more digestible form. These methods help to communicate how the model works with the aim of making ML models more transparent and increasing the trust of end-users in their output. SHapley Additive exPlanations (SHAP) and Local Interpretable Model Agnostic Explanation (LIME) are two widely used XAI methods, particularly with tabular data. In this perspective piece, the way the explainability metrics of these two methods are generated is discussed and a framework for the interpretation of their outputs, highlighting their weaknesses and strengths is proposed. Specifically, their outcomes in terms of model-dependency and in the presence of collinearity among the features, relying on a case study from the biomedical domain (classification of individuals with or without myocardial infarction) are discussed. The results indicate that SHAP and LIME are highly affected by the adopted ML model and feature collinearity, raising a note of caution on their usage and interpretation. SHapley Additive exPlanations and Local Interpretable Model Agnostic Explanation are two widely used eXplainable artificial intelligence methods. However, they have limitations related to model-dependency and the presence of collinearity among the features which result in unrealistic explanations. This perspective discusses these two issues through two case studies and provides possible solutions to overcome and eliminate their impactsimage (c) 2024 WILEY-VCH GmbH</t>
  </si>
  <si>
    <t>The exponential ascension of artificial intelligence (AI) prompts profound inquiries concerning equitable access to its advantages versus environmental externalities. While trailblazing economies relish AI's benefits such as economic expansion and technological eminence, the colossal energy required to train and operate AI systems exacts a hefty toll on the environment, disproportionately burdening marginalized nations. This imbalanced paradigm epitomizes disparities of the digital divide, with impoverished nations bearing externalities while lacking access to innovations. Thisstudy aims to explore the intricate relationship between AI and environmental sus-tainability through a qualitative methodology encompassing a literature review anddocument analysis of industry practices and viewpoints. The findings unveil AI as adouble-edged sword, with empirical analyses exposing its striking carbon emissionsand resource depletion, which if left unchecked, could impede global decarboniza-tion initiatives. However, AI also demonstrates strong potential for optimizing energysystems, predictive modelling, and advancing climate solutions if conscientiouslydeveloped. The study elucidates this conundrum and proposes responsible innova-tion pathways involving renewable energy adoption, enhanced efficiency, optimizedhardware, carbon accounting, transparency, and legislative mindfulness. Integrat-ing climate justice and digital divide perspectives illuminates avenues for steeringAI's trajectory towards environmental stewardship and inclusive accessibility throughproactive collaboration across sectors. Ultimately, collective wisdom will determine whether AI ushers in climate justice or injustice</t>
  </si>
  <si>
    <t>Aims Coronary flow reserve (CFR) assessment has proven clinical utility, but Doppler-based methods are sensitive to noise and operator bias, limiting their clinical applicability. The objective of the study is to expand the adoption of invasive Doppler CFR, through the development of artificial intelligence (AI) algorithms to automatically quantify coronary Doppler quality and track flow velocity.Methods and results A neural network was trained on images extracted from coronary Doppler flow recordings to score signal quality and derive values for coronary flow velocity and CFR. The outputs were independently validated against expert consensus. Artificial intelligence successfully quantified Doppler signal quality, with high agreement with expert consensus (Spearman's rho: 0.94), and within individual experts. Artificial intelligence automatically tracked flow velocity with superior numerical agreement against experts, when compared with the current console algorithm [AI flow vs. expert flow bias -1.68 cm/s, 95% confidence interval (CI) -2.13 to -1.23 cm/s, P &lt; 0.001 with limits of agreement (LOA) -4.03 to 0.68 cm/s; console flow vs. expert flow bias -2.63 cm/s, 95% CI -3.74 to -1.52, P &lt; 0.001, 95% LOA -8.45 to -3.19 cm/s]. Artificial intelligence yielded more precise CFR values [median absolute difference (MAD) against expert CFR: 4.0% for AI and 7.4% for console]. Artificial intelligence tracked lower-quality Doppler signals with lower variability (MAD against expert CFR 8.3% for AI and 16.7% for console).Conclusion An AI-based system, trained by experts and independently validated, could assign a quality score to Doppler traces and derive coronary flow velocity and CFR. By making Doppler CFR more automated, precise, and operator-independent, AI could expand the clinical applicability of coronary microvascular assessment. [Graphical Abstract]</t>
  </si>
  <si>
    <t>Ideation is a source of innovation and creativity, and is commonly used in early stages of engineering design processes. This paper proposes an integrated approach for enhancing design ideation by applying artificial intelligence and data mining techniques. This approach consists of two models, a semantic ideation network and a visual concepts combination model, which provide inspiration semantically and visually based on computational creativity theory. The semantic ideation network aims to provoke new ideas by mining potential knowledge connections across multiple knowledge domains, and this was achieved by applying step-forward and path-track algorithms which assist in exploring forward given a concept and in tracking back the paths going from a departure concept through a destination concept. In the visual concepts combination model, a generative adversarial networks model is proposed for generating images which synthesize two distinct concepts. An implementation of these two models was developed and tested in a design case study, which indicated that the proposed approach is able to not only generate a variety of cross-domain concept associations but also advance the ideation process quickly and easily in terms of quantity and novelty. (C) 2019 Published by Elsevier Inc.</t>
  </si>
  <si>
    <t>In the field of metastatic skeletal oncology imaging, the role of artificial intelligence (AI) is becoming more prominent. Bone metastasis typically indicates the terminal stage of various malignant neoplasms. Once identified, it necessitates a comprehensive revision of the initial treatment regime, and palliative care is often the only resort. Given the gravity of the condition, the diagnosis of bone metastasis should be approached with utmost caution. AI techniques are being evaluated for their efficacy in a range of tasks within medical imaging, including object detection, disease classification, region segmentation, and prognosis prediction in medical imaging. These methods offer a standardized solution to the frequently subjective challenge of image interpretation.This subjectivity is most desirable in bone metastasis imaging. This review describes the basic imaging modalities of bone metastasis imaging, along with the recent developments and current applications of AI in the respective imaging studies. These concrete examples emphasize the importance of using computer-aided systems in the clinical setting. The review culminates with an examination of the current limitations and prospects of AI in the realm of bone metastasis imaging. To establish the credibility of AI in this domain, further research efforts are required to enhance the reproducibility and attain robust level of empirical support.</t>
  </si>
  <si>
    <t>Although there has been no shortage of technological innovation in recent decades, a solution to sociodemographic disparities in the forensic setting has remained elusive. Artificial intelligence (AI) is a uniquely powerful emerging technology that is likely to either exacerbate or mitigate existing disparities and biases. This column argues that the implementation of AI in forensic settings is inevitable, and that practitioners and researchers should focus on developing AI systems that reduce bias and advance sociodemographic equity rather than attempt to impede the use of this novel technology.</t>
  </si>
  <si>
    <t>This paper is the introduction to the special issue entitled: 'Governing artificial intelligence: ethical, legal and technical opportunities and challenges. Artificial intelligence (AI) increasingly permeates every aspect of our society, from the critical, like urban infrastructure, law enforcement, banking, healthcare and humanitarian aid, to the mundane like dating. AI, including embodied AI in robotics and techniques like machine learning, can improve economic, social welfare and the exercise of human rights. Owing to the proliferation of AI in high-risk areas, the pressure is mounting to design and govern AI to be accountable, fair and transparent. How can this be achieved and through which frameworks? This is one of the central questions addressed in this special issue, in which eight authors present in-depth analyses of the ethical, legal-regulatory and technical challenges posed by developing governance regimes for AI systems. It also gives a brief overview of recent developments in AI governance, how much of the agenda for defining AI regulation, ethical frameworks and technical approaches is set, as well as providing some concrete suggestions to further the debate on AI governance. This article is part of the theme issue 'Governing artificial intelligence: ethical, legal, and technical opportunities and challenges'.</t>
  </si>
  <si>
    <t>The demand for high-quality healthcare and well-being services is remarkably increasing due to the ageing global population and modern lifestyles. Recently, the integration of wearables and artificial intelligence (AI) has attracted extensive academic and technological attention for its powerful high-dimensional data processing of wearable biosensing networks. This work reviews the recent developments in AI-assisted wearable biosensing devices in disease diagnostics and fatigue monitoring demonstrating the trend towards personalised medicine with highly efficient, cost-effective, and accurate point-of-care diagnosis by finding hidden patterns in biosensing data and detecting abnormalities. The reliability of adaptive learning and synthetic data and data privacy still need further investigation to realise personalised medicine in the next decade. Due to the worldwide popularity of smartphones, they have been utilised for sensor readout, wireless data transfer, data processing and storage, result display, and cloud server communication leading to the development of smartphone-based biosensing systems. The recent advances have demonstrated a promising future for the healthcare system because of the increasing data processing power, transfer efficiency and storage capacity and diversifying functionalities.</t>
  </si>
  <si>
    <t>Artificial intelligence (AI) has undergone major advances over the past decades, propelled by key innovations in machine learning and the availability of big data and computing power. This paper surveys the historical progress of AI from its origins in logic-based systems like the Logic Theorist to recent deep learning breakthroughs like Bidirectional Encoder Representations from Transformers (BERT), Generative Pretrained Transformer 3 (GPT-3) and Large Language Model Meta AI (LLaMA). The early rule-based systems using handcrafted expertise gave way to statistical learning techniques and neural networks trained on large datasets. Milestones like AlexNet and AlphaGo established deep learning as a dominant AI approach. Transfer learning enabled models pre-trained on diverse corpora to excel at specialised downstream tasks. The scope of AI expanded from niche applications like playing chess to multifaceted capabilities in computer vision, natural language processing and dialogue agents. However, current AI still needs to catch up to human intelligence in aspects like reasoning, creativity, and empathy. Addressing limitations around real-world knowledge, biases, and transparency remains vital for further progress and aligning AI with human values. This survey provides a comprehensive overview of the evolution of AI and documents innovations that shaped its advancement over the past six decades.</t>
  </si>
  <si>
    <t>Organizations invest in Artificial Intelligence (AI) to increase revenue, reduce costs, improve business efficiency, and gain a competitive advantage. However, the strategic benefits of its implementation remain obscure, and the current literature lacks solid recommendations for business leaders and managers. This paper aims to investigate the challenges business leaders face with AI implementations. We synthesize findings from a comprehensive analysis of the existing literature and undertake a content analysis of the top AI use cases across seven industries. Based on these findings, we propose a five-step method to develop organizational competencies to enable them to (re)think their current AI innovation strategy. Our research also aims to contribute to the body of knowledge on AI technology by providing recommendations to business leaders and practitioners who are faced with resolving the various challenges of AI.</t>
  </si>
  <si>
    <t>The advent of artificial intelligence (AI) and machine learning (ML) has revolutionized the field of medicine. Although highly effective, the rapid expansion of this technology has created some anticipated and unanticipated bioethical considerations. With these powerful applications, there is a necessity for framework regulations to ensure equitable and safe deployment of technology. Generative Adversarial Networks (GANs) are emerging ML techniques that have immense applications in medical imaging due to their ability to produce synthetic medical images and aid in medical AI training. Producing accurate synthetic images with GANs can address current limitations in AI development for medical imaging and overcome current dataset type and size constraints. Offsetting these constraints can dramatically improve the development and implementation of AI medical imaging and restructure the practice of medicine. As observed with its other AI predecessors, considerations must be taken into place to help regulate its development for clinical use. In this paper, we discuss the legal, ethical, and technical challenges for future safe integration of this technology in the healthcare sector.</t>
  </si>
  <si>
    <t>With the continuous developments of information technology, advanced computer technology and information technology have been promoted and used in the field of music. As one of the products of the rapid development of information technology, Artificial Intelligence (AI) involves many interdisciplinary subjects, adding new elements to music education. By analyzing the advantages of AI in music education, this paper systematically summarizes the application of AI in music education and discusses the development prospects of AI in music education. With the aid of AI, the combination of intelligent technology and on-site teaching solves the lack of individuation in the traditional mode and enhances students' interest in learning.</t>
  </si>
  <si>
    <t>Third sector organizations are structurally highly dependent on public subsidies and grants. This paper analyses a complementary means of financing them through the main forms of Fintech, including crowdfunding, blockchain technology and the use of Artificial Intelligence (AI) applied to this field. In parallel, some of the specific cases that are having a greater impact in the area of technological innovation are examined, including the Social Exchange and the Crowcoop project in crowdfunding, the complementary social cryptocurrencies, such as the Par Coin, the ILLA Coin and the G1 Free Coin based on Blockchain technology and, finally, the Ulysses, Dataro or Salesforce programmes in the area of AI. In recent times we are witnessing the implementation of different regulatory frameworks that will provide instrumentality to the new financing models. In the European Union, we have the Action Plan for the Social Economy, the Markets in Cryptoassets Regulation (MiCA) and the proposal for a European Regulation establishing harmonized rules in the field of Artificial Intelligence (AI). For their part, in Spain, laws on the digital transformation of the financial system and on the creation and growth of companies have encouraged the integration and development of new digital business models. In the European Union we have the Action Plan for the Social Economy, the Markets in Cryptoassets Regulation (MiCA) and the proposal for a European Regulation establishing harmonized rules on Artificial Intelligence (AI). For their part, in Spain, laws on the digital transformation of the financial system and on the creation and growth of companies have encouraged the integration and development of new digital business models. All of this, together with the widespread access to and use of technology, provides the third sector with the necessary tools for the implementation of Fintech, offering greater possibilities for sustainability and financial independence.</t>
  </si>
  <si>
    <t>The advent of artificial intelligence (AI)-based technologies has opened new opportunities for manufacturers to maintain their technological edge and address pressing societal challenges. This research investigates the nature of the relationships between AI capabilities, servitization, and the role of absorptive capacity. Building on dy-namic capabilities literature, we developed and empirically tested a model using structural equation modeling (SEM) and further applied a fuzzy-set qualitative comparative analysis (fsQCA). Through the construct of AI capabilities and its four sub-dimensions, we find supportive evidence from our model estimates employing data from 185 manufacturing firms in the US and EU. The study findings highlight the positive impact of AI capa-bilities on servitization; this relationship is positively moderated by absorptive capacity. Furthermore, the road to servitization is through advancing AI capabilities related to internal process and resource optimization coupled with AI for social innovation services. The study's theoretical and pragmatic implications are discussed.</t>
  </si>
  <si>
    <t>While an increasing number of organizations have introduced artificial intelligence as an important facilitating tool for learning online, the application of artificial intelligence in e-learning has become a hot topic for research in recent years. Over the past few decades, the importance of online learning has also been a concern in many fields, such as technological education, STEAM, AR/VR apps, online learning, amongst others. To effectively explore research trends in this area, the current state of online learning should be understood. Systematic bibliometric analysis can address this problem by providing information on publishing trends and their relevance in various topics. In this study, the literary application of artificial intelligence combined with online learning from 2010 to 2021 was analyzed. In total, 64 articles were collected to analyze the most productive countries, universities, authors, journals and publications in the field of artificial intelligence combined with online learning using VOSviewer through WOS data collection. In addition, the mapping of co-citation and co-occurrence was explored by analyzing a knowledge map. The main objective of this study is to provide an overview of the trends and pathways in artificial intelligence and online learning to help researchers understand global trends and future research directions.</t>
  </si>
  <si>
    <t>The article considers the strategy for the development of artificial intelligence (AI) in the PRC in the context of state policy in the field of innovative development, aimed at turning the PRC into a powerful innovative power with high international competitiveness by 2020. The author shows the role of the state in creating and implementing this strategy, which is designed to promote a change in the way of economic growth, has a long-term character and involves significant public and private investment, with a strong coordinating center and a close connection between military and civil innovations within the framework of civil-military integration. The author's vision is the new three-stage strategy of China's innovative development until 2050, announced by Beijing in may 2016, which includes the development of Artificial Intelligence as one of the most important directions, while focusing on creating its own innovative technologies for dual (military and civil purposes) instead of the previous development and improvement of borrowed foreign technologies. Another important document is the Program for the development of next-generation artificial intelligence in 2017, which sets three strategic goals: the first - by 2020, the AI industry in China should reach the level of similar industries in major developed countries; the second goal - by 2025. China needs to achieve a leading position in some areas of AI; the third goal is to become the world's main center of AI innovation by 2030. The assessment of the system of financing and achievements of China's fundamental science in the field of artificial intelligence, as well as in the field of AI commercialization, is given. The main problem on the way of implementing development programs in China is identified - the lack of qualified scientific and technical personnel - and the ways to solve it at the present stage are considered. The issues of Russian-Chinese cooperation in the field of artificial intelligence development are considered; its objective necessity is noted not only in connection with the interests of economic and social development of the two countries, but also in connection with the growing global trend of AI implementation in the military field, which leads to the emergence of new problems in the field of international security.</t>
  </si>
  <si>
    <t>Background: The burdenization in education is one of the most common phenomena because the tough routine and extensive amount of knowledge based on the level of education usually affected the financial status in the education field. Introduction of the integrated circuit through artificial intelligence revealed a new era of innovation by providing effective and appropriate information without any cost.Aim: To analyze the impact of artificial intelligence as a revolutionary in handling financial burdens in the educational field through the meta-analysis.Method: A qualitative meta-analysis conducted from researches between 2019 and 2023 written in English language through the electronic search engine of google chrome, fire fox and Microsoft edge databases: Google Scholar, Emerald Insight, Research Gate, Science Direct, and PubMed. Keywords used in the research included: artificial intelligence, AI, revolutionary era, financial burden, educational field. Using the syntaxes as and, or, with, if etc.Results: The outcome from the forest graph indicated that approximately 85% of the period reviewed literature population extensively supports artificial intelligence in the educational field with the limitation of burden in the educational field. The funnel graph indicated the interconnectedness of the studies regarding the particular perspective of artificial intelligence's importance. Conclusion: The revolutionizing the new era of modernization enhances the importance of artificial intelligence to the educational field because of the spontaneous availability of all the educational requirements without greater burdenization.</t>
  </si>
  <si>
    <t>Artificial intelligence (AI) is a sort of new technical science which can simulate, extend and expand human intelligence by developing theories, methods and application systems. In the last five years, the application of AI in medical research has become a hot topic in modern science and technology. Gynecological malignant tumors involves a wide range of knowledge, and AI can play an important part in these aspects, such as medical image recognition, auxiliary diagnosis, drug research and development, treatment scheme formulation and other fields. The purpose of this paper is to describe the progress of AI in gynecological malignant tumors and discuss some problems in its application. It is believed that AI improves the efficiency of diagnosis, reduces the burden of clinicians, and improves the effect of treatment and prognosis. AI will play an irreplaceable role in the field of gynecological malignant oncology and will promote the development of medicine and further promote the transformation from traditional medicine to precision medicine and preventive medicine. However, there are also some problems in the application of AI in gynecologic malignant tumors. For example, AI, inseparable from human participation, still needs to be more humanized, and needs to further protect patients' privacy and health, improve legal and insurance protection, and further improve according to local ethnic conditions and national conditions. However, it is believed that with the continuous development of AI, especially ensemble classifier, and deep learning will have a profound influence on the future of medical technology, which is a powerful driving force for future medical innovation and reform.</t>
  </si>
  <si>
    <t>Artificial intelligence (AI) is emerging as a technology at the center of many political, economic, and societal debates. This paper formulates a new AI patent search strategy and applies this to provide a landscape analysis of AI innovation dynamics and technology evolution. The paper uses patent analyses, network analyses, and source path link count algorithms to examine AI spatial and temporal trends, cooperation features, cross-organization knowledge flow and technological routes. Results indicate a growing yet concentrated, non-collaborative and multi-path development and protection profile for AI patenting, with cross-organization knowledge flows based mainly on interorganizational knowledge citation links.</t>
  </si>
  <si>
    <t>Cognitive biases within Artificial Intelligence are a common phenomenon. Before this background, we asked ChatGPT what the cognitive biases of AI are. In this article, we critically reflect on the response we got from Generative AI, and discuss cognitive biases in general. We then focus on concrete implications for handling cognitive biases. Such as Algorithms and techniques that can help AI systems identify and reduce bias could be implemented, and standardized techniques to check AI systems for bias before implementation. We also highlight the importance of realizing procedures for ongoing observation and input to identify and rectify prejudices in AI systems once they are put into use. We conclude that solving such biases calls for an allencompassing strategy that incorporates experts from other fields and places an emphasis on moral issues in addition to technological fixes. By doing this, we can encourage the creation of AI technologies that are not just advanced but also ethical, equitable, and beneficial to society as a whole.</t>
  </si>
  <si>
    <t>In this article, the authors are examining the application opportunities of artificial intelligence in the material handling industry. A structured literature review with the help of a mapping study is being conducted in the study to show how the material handling industry can benefit from the implementation of artificial intelligence. The paper will demonstrate how artificial intelligence can assist in transforming material handling processes from manual to autonomous operations impacting greatly the overall efficiency and effectiveness of different industries. The paper is using the Scopus and Science Direct databases to show what are the advantages and the constraints based on the selected articles.</t>
  </si>
  <si>
    <t>This study reviews recent advancements in food science and technology, analyzing their impact on the development of intelligent food packaging within the complex food supply chain. Modern food technology has brought about intelligent food packaging, which includes sensors, indicators, data carriers, and artificial intelligence. This innovative packaging helps monitor food quality and safety. These innovations collectively aim to establish an unbroken chain of food safety, freshness, and traceability, from production to consumption. This research explores the components and technologies of intelligent food packaging, focusing on key indicators like time-temperature indicators, gas indicators, freshness indicators, and pathogen indicators to ensure optimal product quality. It further incorporates various types of sensors, including gas sensors, chemical sensors, biosensors, printed electronics, and electronic noses. It integrates data carriers such as barcodes and radio-frequency identification to enhance the complexity and functionality of this system. The review emphasizes the growing influence of artificial intelligence. It looks at new advances in artificial intelligence that are driving the development of intelligent packaging, making it better at preserving food freshness and quality. This review explores how modern food technologies, especially artificial intelligence integration, are revolutionizing intelligent packaging for food safety, quality, reduced waste, and enhanced traceability.</t>
  </si>
  <si>
    <t>The World Health Organization and other institutions are considering Artificial Intelligence (AI) as a technology that can potentially address some health system gaps, especially the reduction of global health inequalities in low- and middle-income countries (LMICs). However, because most AI-based health applications are developed and implemented in high-income countries, their use in LMICs contexts is recent and there is a lack of robust local evaluations to guide decision-making in low-resource settings. After discussing the potential benefits as well as the risks and challenges raised by AI-based health care, we propose five building blocks to guide the development and implementation of more responsible, sustainable, and inclusive AI health care technologies in LMICs.</t>
  </si>
  <si>
    <t>Although effective communication is fundamental to nutrition and dietetics practice, providing novice practitioners with efficacious training remains a challenge. Traditionally, human simulated patients have been utilised in health professions training, however their use and development can be cost and time prohibitive. Presented here is a platform the authors have created that allows students to interact with virtual simulated patients to practise and develop their communication skills. Leveraging the structured incorporation of large language models, it is designed by pedagogical content experts and comprises individual cases based on curricula and student needs. It is targeted towards the practice of rapport building, asking of difficult questions, paraphrasing and mistake making, all of which are essential to learning. Students appreciate the individualised and immediate feedback based on validated communication tools that encourage self-reflection and improvement. Early trials have shown students are enthusiastic about this platform, however further investigations are required to determine its impact as an experiential communication skills tool. This platform harnesses the power of artificial intelligence to bridge the gap between theory and practice in communication skills training, requiring significantly reduced costs and resources than traditional simulated patient encounters.</t>
  </si>
  <si>
    <t>Artificial intelligence (AI) is transforming services by providing personalized solutions, enhancing customer experience, and reducing operational costs. To tackle the challenges posed by the extensive and diverse literature on AI services, a comprehensive review was conducted using text mining techniques on journal articles. Twelve key research topics were identified, and the enabler-interface-business framework was developed. In addition, a value creation mechanism for AI services consisting of 6Cs (i.e., connection, collection, and computation, communication, control, and co-creation) was proposed. The study provides a complete overview of AI services, facilitating academic discussion and industrial transformation.</t>
  </si>
  <si>
    <t>Along with the development of 5G network and Internet of Things technologies, there has been an explosion in personalized healthcare systems. When the 5G and Artificial Intelligence (AI) is introduced into diabetes management architecture, it can increase the efficiency of existing systems and complications of diabetes can be handled more effectively by taking advantage of 5G. In this article, we propose a 5G -based Artificial Intelligence Diabetes Management architecture (AIDM), which can help physicians and patients to manage both acute complications and chronic complications. The AIDM contains five layers: the sensing layer, the transmission layer, the storage layer, the computing layer, and the application layer. We build a test bed for the transmission and application layers. Specifically, we apply a delay -aware RA optimization based on a double -queue model to improve access efficiency in smart hospital wards in the transmission layer. In application layer, we build a prediction model using a deep forest algorithm. Results on real -world data show that our AIDM can enhance the efficiency of diabetes management and improve the screening rate of diabetes as well.</t>
  </si>
  <si>
    <t>This demonstration paper introduces the Smart Out-of-Home Advertising Platform (SOAP), which leverages Geographic Information Systems (GIS) data and state-of-the-art Artificial Intelligence (AI) approaches to provide: (i) a documented, data-informed pricing model for billboards, which can be used to justify billboard prices to advertisers; and (ii) a set of non-dominated solutions (each corresponding to a different allocation of billboards to a given campaign) that explores the trade-offs between multiple conflicting objectives (e.g., cost and coverage). To the best of our knowledge, SOAP is the first to tackle such challenges in the context of Multi Objective Optimization (MOO).</t>
  </si>
  <si>
    <t>Despite the impressive progress of artificial intelligence, performance of many systems has shown severe bias, horrible discrimination, and fatal errors. These immoral flaws have triggered philosophers, roboticists, futurists who have flooded the community with a proliferation of ethical principles for disciplining these systems. Regardless of the ambiguity and lack of consensus on these principles, the missing block is the translation of suggested normative principles into best practices, measures, regulations, policies, and research agenda. The first objective of this study is to introduce this emerging landscape of ethics to the information system community. The second objective is to reshuffle suggested principles, summarize them, and reproduce them in a form of ten grand research challenges and subfields that may guide future endeavors.</t>
  </si>
  <si>
    <t>Artificial Intelligence (AI) chatbots provide a novel format for individuals to interact with large language models (LLMs). Recently released tools allow nontechnical users to develop chatbots using natural language. Surgical education is an exciting area in which chatbots developed in this manner may be rapidly deployed, though additional work will be required to ensure their accuracy and safety. In this paper, we outline our initial experience with AI chatbot creation in surgical education and offer considerations for future use of this technology. (J Surg Ed 81:772 - 775. (c) 2024 The Author(s). Published by Elsevier Inc. on behalf of Association of Program Directors in Surgery. This is an open access article under the CC BY license (http://creativecommons.org/licenses/by/4.0/))</t>
  </si>
  <si>
    <t>In this paper, we reflect on the use of Artificial Intelligence (AI) in Bulgaria's online retail sector. As a proposal, it is suggested that AI is an essential tool to contemporary business management because it increases and complements the competitive advantages of the company. The main objective of this paper is to analyze the case of online supermarkets to propose models of innovation and optimization on the performance in the market. Regarding the methodological frame of this paper, we use a mixed methodology due to the use of statistical data and structured and semi-structured interviews conducted with the managers in charge of the application of artificial intelligence. It also uses Big Data statistical techniques (Biplot). The research results are focused on transforming the business models due to AI. We include recommendations addressed to the impact of AI and Big Data on business performance.</t>
  </si>
  <si>
    <t>It was always a challenging task to create artificial opponents for strategy video games. It is usually quite easy to discover and exploit their weaknesses because their tactics usually do not adapt to changing conditions and to human opponent tactics. In this paper two artificial intelligence techniques for well known Puerto Rico strategy game are proposed. One of them does not rely on any precoded tactics, but tries to dynamically learn and adapt to the changing game environment. Both techniques were compared on the basis of results of games played against each other and also against human expert players.</t>
  </si>
  <si>
    <t>Objective: Although educating radiology trainees about artificial intelligence (AI) has become increasingly emphasized, the types of AI educational curricula are not well understood. We performed a systematic review of original studies describing curricula used to teach AI concepts and practical applications for radiology residents and fellows. Materials and methods: We performed a PubMed search for original studies published as of July 22, 2022, describing AI curricula geared toward radiology residents or fellows. Studies meeting inclusion criteria were evaluated for curricula design, implementation details, and outcomes. Descriptive statistics were used to summarize these curricula. Results: Five studies were included describing an AI curriculum, all geared toward radiology residents. All five curricula were led by radiologists, mostly by individual academic radiology departments (4; 80%) with one led by the ACR Resident and Fellow Section. Curricula design included didactic sessions (5; 100%), assigned readings (4; 80%), hands-on learning (3; 60%), and journal clubs (3; 60%); only one had individualized learning plans. All four studies that evaluated the impact of the curricula on participants' knowledge or attitudes showed positive effects. Discussion: Amid increasing recognition of the importance of AI education for radiologists-in-training, several AI curricula for radiology residents have been implemented. Although curricula designs varied and it is unclear if one type is superior, they have had a positive impact on residents' knowledge and attitudes toward AI. As AI becomes increasingly adopted in radiology, these curricula serve as models for other departments and programs to develop AI educational initiatives to prepare the next generation of radiologists for the AI era.</t>
  </si>
  <si>
    <t>The large-scale application of triboelectric nanogenerator (TENG) based self-powered devices holds promise for cancer treatment for millions of new cancer patients each year. TENG based sensors are capable of collecting patient data over a long time and provide precise cancer data sources for artificial intelligent process. TENG based devices possess great potential for targeted drug therapy, photodynamic therapy and electric field therapy on the tumor area based on the results of artificial intelligence analysis. This review summarizes and discusses the capabilities and prospects of TENG in cancer treatment, recovery, management, prevention and diagnosis. Cancer treatment and diagnosis are currently popular areas where TENGs with artificial intelligence has been applied in precision cancer research. TENGs with artificial intelligence based systems will be a potential candidate for applications in the field of cancer management and prevention.</t>
  </si>
  <si>
    <t>Background: Trustworthiness in Artificial Intelligence (AI) innovation is a priority for governments, researchers and clinicians; however, clinicians have highlighted trust and confidence as barriers to their acceptance of AI within a clinical application. While there is a call to design and develop AI that is considered trustworthy, AI still lacks the emotional capability to facilitate the reciprocal nature of trust.Aim: This paper aims to highlight and discuss the enigma of seeking or expecting trust attributes from a machine and, secondly, reframe the interpretation of trustworthiness for AI through evaluating its reliability and validity as consistent with the use of other clinical instruments.Results: AI interventions should be described in terms of competence, reliability and validity as expected of other clinical tools where quality and safety are a priority. Nurses should be presented with treatment recommendations that describe the validity and confidence of prediction with the final decision for care made by nurses. Future research should be framed to better understand how AI is used to deliver care. Finally, there is a responsibility for developers and researchers to influence the conversation about AI and its power towards improving outcomes.Conclusion: The sole focus on demonstrating trust rather than the business-as-usual requirement for reliability and validity attributes during implementation phases may result in negative experiences for nurses and clinical users.Implications for practice: This research will have significant implications for the way in which future nursing is practised. As AI-based systems become a part of routine practice, nurses will be faced with an increasing number of interventions that require complex trust systems to operate. For any AI researchers and developers, understanding the complexity of trust and creditability in the use of AI in nursing will be crucial for successful implementation. This research will contribute and assist in understanding nurses' role in this change.</t>
  </si>
  <si>
    <t>Automation of pharmaceutical safety case processing represents a significant opportunity to affect the strongest cost driver for a company's overall pharmacovigilance budget. A pilot was undertaken to test the feasibility of using artificial intelligence and robotic process automation to automate processing of adverse event reports. The pilot paradigm was used to simultaneously test proposed solutions of three commercial vendors. The result confirmed the feasibility of using artificial intelligence-based technology to support extraction from adverse event source documents and evaluation of case validity. In addition, the pilot demonstrated viability of the use of safety database data fields as a surrogate for otherwise time-consuming and costly direct annotation of source documents. Finally, the evaluation and scoring method used in the pilot was able to differentiate vendor capabilities and identify the best candidate to move into the discovery phase.</t>
  </si>
  <si>
    <t>Purpose Creativity is an important skill for design teams to reach new and useful solutions. Designers often use one or more of creativity and innovation techniques (CITs) to achieve the desired creative potential during new product development (NPD). The selection of adequate CITs requires considerable expertise, given the multiple application contexts and the extensive number of techniques available. The purpose of this study is to present a creativity support system able to manage this amount of information and provide valuable knowledge to improve NPD. Design/methodology/approach This study presents a knowledge-based system prototype using artificial intelligence (AI) to support knowledge management on the selection of CITs for design. CITs assertion is modelled through a double inference process using five categories, correlating over 500 different entry scenarios to 24 implemented CITs. The techniques are classified according to: design stage, innovation focus, team relationship, execution method and difficult of use. Prototype outputs explanations on the inference process and chosen techniques information. Findings To demonstrate the system scope, two opposite design cases are presented. The system was validated by experts in knowledge management and mechanical engineering design. The validation process demonstrates relevance of the approach and improvement directions for future developments. Originality/value Though literature contains toolkits and taxonomy for CITs, no work applies AI to identify design scenarios, select best CITs and instruct about their use. Validators reported to know less than half of the available techniques, showing a clear knowledge gap among design experts.</t>
  </si>
  <si>
    <t>The increasing use of digital technologies has significantly reshaped marketing and consumer behavior (CB) as online communities and cutting-edge innovations such as artificial intelligence (AI) disrupt and advance consumer attitudes on specific products and services. As such, online communities that are supported by AI technologies creating new knowledge from consumer interactions through platforms like social media as consumers share experiences on specific products or services. Since AI is designed to learn and improve with data generated from digital technologies linked to consumer interactions, AI relies on consumer knowledge-sharing (KS) activities to replicate new knowledge for product and service improvement. However, given the knowledge gap in this area, this article applies the fsQCA technique to data generated from 291 participants to develop CB metaframework predicted on the concepts of AI, CB, and KS. Our results suggest that AI advances consumer attitudes and behaviors when knowledge is acquired while online communities promote curiosity and engage consumers to learn by sharing experiences about specific products or services. Furthermore, understanding the causality between AI, CB, and KS concepts offers critical decision-making insights to marketing experts across the industry.</t>
  </si>
  <si>
    <t>In this paper we propose the idea that Artificial intelligence (AI) is ushering in a new era of Earlier Medicine, which is a predictive approach for disease prevention based on AI modeling and big data. The flourishing health care technological landscape is showing great potential-from diagnosis and prescription automation to the early detection of disease through efficient and cost-effective patient data screening tools that benefit from the predictive capabilities of AI. Monitoring the trajectories of both in- and outpatients has proven to be a task AI can perform to a reliable degree. Predictions can be a significant advantage to health care if they are accurate, prompt, and can be personalized and acted upon efficiently. This is where AI plays a crucial role in Earlier Medicine implementation.</t>
  </si>
  <si>
    <t>Studying the distribution of the patent cooperation networks from the perspective of assignees provides a very important reference to improve the analysis of the market situation, master the layout of industrial technology and seek partners or mergers and acquisitions. This study uses the Derwent patent database and the patent metric approach to investigate the cooperative network structure of the assignees. The overall patent output in the artificial intelligence field on a global scale exhibited a rapid growth, and the proportion of cooperative patents significantly increased; the cooperation structure between the assignees was loose, and the innovation efficiency was low.</t>
  </si>
  <si>
    <t>Simple Summary In this study, we evaluated the performance of a previous validated artificial intelligence-based assessment algorithm using line-field confocal optical coherence tomography (LC-OCT) to diagnose actinic keratosis (AK). The AI system accurately graded AK lesions in a large patient cohort and showed high agreement with visual assessments by experts. This non-invasive and fast AI-based approach has the potential to improve the efficiency and accuracy of AK diagnosis, leading to better clinical outcomes for patients.Abstract Actinic keratosis (AK) is a common skin cancer in situ that can progress to invasive SCC. Line-field confocal optical coherence tomography (LC-OCT) has emerged as a non-invasive imaging technique that can aid in diagnosis. Recently, machine-learning algorithms have been developed that can automatically assess the PRO score of AKs based on the dermo-epidermal junction's (DEJ's) protrusion on LC-OCT images. A dataset of 19.898 LC-OCT images from 80 histologically confirmed AK lesions was used to test the performance of a previous validated artificial intelligence (AI)-based LC-OCT assessment algorithm. AI-based PRO score assessment was compared to the imaging experts' visual score. Additionally, undulation of the DEJ, the number of protrusions detected within the image, and the maximum depth of the protrusions were computed. Our results show that AI-automated PRO grading is highly comparable to the visual score, with an agreement of 71.3% for the lesions evaluated. Furthermore, this AI-based assessment was significantly faster than the regular visual PRO score assessment. The results confirm our previous findings of the pilot study in a larger cohort that the AI-based grading of LC-OCT images is a reliable and fast tool to optimize the efficiency of visual PRO score grading. This technology has the potential to improve the accuracy and speed of AK diagnosis and may lead to better clinical outcomes for patients.</t>
  </si>
  <si>
    <t>1. Human-computer interaction has become the core concept of artificial intelligence, and the deep integration of music and artificial intelligence makes contemporary music creation including literature, philosophy, aesthetics, and big data research, etc. From the leading, forward-looking, integration, high-end, and anticipation all elaborate that the collaborative innovation and development of music and artificial intelligence will provide fruitful theoretical research results for the newcognition of the newera as well as human innovation and development. 2, until now through various signal capture so that more and more things as a medium to participate in electronic music composition, the way of music composition has become more rich and diversified than ever before. In the new era of artificial intelligence and human-computer interaction in the direction of contemporary music, especially electronic music composition tools like a dark horse, gradually more and more composers to recognize, accept and use in the actual composition. 3. In the field of serious music composition, in order to solve the problems of electronic music in terms of human vacancy and distance in terms of emotional communication with listeners, some composers began to try to combine electronic music with live instrumental music. 4. Entering the second decade of the twenty-first century, the popularity of mobile intelligent terminals, such as smartphones and tablet computers, has brought new developments in human-computer interaction in music composition. 5, artificial intelligence and human-computer interaction in the field of music composition on the application, so with the discipline of computer science development, along the regular and reasonable direction of the rising dimension. 6, music artificial intelligence has been deeply developed.</t>
  </si>
  <si>
    <t>With the proliferation of artificial intelligence (AI) in all aspects of human life, AI systems have become the driving force of the digital economy. In this study, we consulted seven relevant normative documents and four secondary studies and identified 17 quality attributes of trustworthy AI.</t>
  </si>
  <si>
    <t>Innovations in digital technologies, especially in artificial intelligence (AI), promise substantial benefits to the agricultural sector. Agriculture is increasingly expected to ensure food security and food safety while at the same time considering the environmental aspects. AI in the agricultural sector offers the potential to feed a continuously growing global population and still contribute to achieving the UN's Sustainable Development Goals (SDGs). Despite its promises, the use of AI in agriculture is still limited. We argue that the slow uptake is due to the diverse ways in which AI impacts the agri-food industry, due to the diversity of foods, supply chains, climates, and land in the agricultural sector. We propose that this is also exacerbated by ethical concerns arising from AI use, the varying degrees of technological development and skills, and the economic impacts of agricultural AI. A literature review of multiple disciplines in agricultural AI (economic, environmental, social, ethical, and technological) and a focus group of experts. AI-powered systems in agriculture raise various sets of concerns in multiple disciplines that need to be aligned to provide sustainable AI solutions for the agriculture domain. Our research proposes that it is important to adopt an interdisciplinary approach when developing AI in agriculture. AI in agriculture should be developed by interdisciplinary collaboration because it has a greater chance to be robust, economically-valuable and socially desirable, which may lead to greater acceptance and trust among farmers when using it.</t>
  </si>
  <si>
    <t>Artificial intelligence already has numerous applications with a real influence on people's lives. However, these uses are generating many challenges for the law and institutions, which is why an appropriate regulatory and ethical framework is required. In this monograph, attention is centred on the applications of artificial intelligence in public administration, and the legal risks that this involves are identified.</t>
  </si>
  <si>
    <t>There has been considerable debate around the ethical issues raised by data-driven technologies such as artificial intelligence. Ethical principles for the field have focused on the need to ensure that such technologies are used for good rather than harm, that they enshrine principles of social justice and fairness, that they protect privacy, respect human autonomy and are open to scrutiny. While development of such principles is well advanced, there is as yet little consensus on the mechanisms appropriate for ethical governance in this field. This paper examines the prospects for the university ethics committee to undertake effective review of research conducted on data-driven technologies in the university context. Challenges identified include: the relatively narrow focus of university-based ethical review on the human subjects research process and lack of capacity to anticipate downstream impacts; the difficulties of accommodating the complex interplay of academic and commercial interests in the field; and the need to ensure appropriate expertise from both specialists and lay voices. Overall, the challenges identified sharpen appreciation of the need to encourage a joined-up and effective system of ethical governance that fosters an ethical culture rather than replacing ethical reflection with bureaucracy.</t>
  </si>
  <si>
    <t>Following years of intensive international debate of the ethical and human rights implications of artificial intelligence (AI)-related technologies, there are numerous proposals to legislate and regulate these technologies. One aspect of possible legislative frameworks for AI is the creation of a new regulator or other body with the remit to provide oversight of AI. This article reviews the ethical and human rights challenges as well as proposed mitigation strategies, in order to the discuss how a regulatory body might be designed to address these challenges. It focuses on a particular form that a new body might take, more specifically on a potential European Agency for AI. Based on a multi-step methodology of stakeholder interaction, the article proposes a terms of reference for such an Agency and discusses the characteristics it would need to display to ensure that it could adequately engage with current and future ethical and human rights challenges arising from the development, deployment and use of AI. This proposal is then contrasted with the proposed European Artificial Intelligence Board included in the draft European Regulation on AI (the AI Act).</t>
  </si>
  <si>
    <t>With the high speed developing technologies of artificial intelligence technology and Internet multimedia, the environment of social public opinion tends to be complex, which puts forward new challenges to the ideological and political education (IPE) of colleges and universities (IPECU) as well as the innovation and entrepreneurship education (IEE) of college students. Under the platform of artificial intelligence and multimedia teaching, the integration of IPE and IEE of college students should be adjusted appropriately according to the actual situation. The goal, content and mode of college students' IEE and IPE have natural commonality under the platform of artificial intelligence and multimedia teaching, and they promote and influence each other. This paper is to further explore the integration strategy of artificial intelligence and multimedia teaching in IPECU of entrepreneurship education through the analysis of the existing problems and causes in colleges and universities. The author summarizes the core coupling of the current situation of IPECU in entrepreneurship education, as well as the influencing factors of the external environment, and puts forward the corresponding countermeasures.</t>
  </si>
  <si>
    <t>Due to the success of artificial intelligence (AI) applications in the medical field over the past decade, concerns about the explainability of these systems have increased. The reliability requirements of black-box algorithms for making decisions affecting patients pose a challenge even beyond their accuracy. Recent advances in AI increasingly emphasize the necessity of integrating explainability into these systems. While most traditional AI methods and expert systems are inherently interpretable, the recent literature has focused primarily on explainability techniques for more complex models such as deep learning. This scoping review critically analyzes the existing literature regarding the explainability and interpretability of AI methods within the clinical domain. It offers a comprehensive overview of past and current research trends with the objective of identifying limitations that hinder the advancement of Explainable Artificial Intelligence (XAI) in the field of medicine. Such constraints encompass the diverse requirements of key stakeholders, including clinicians, patients, and developers, as well as cognitive barriers to knowledge acquisition, the absence of standardised evaluation criteria, the potential for mistaking explanations for causal relationships, and the apparent trade-off between model accuracy and interpretability. Furthermore, this review discusses possible research directions aimed at surmounting these challenges. These include alternative approaches to leveraging medical expertise to enhance interpretability within clinical settings, such as data fusion techniques and interdisciplinary assessments throughout the development process, emphasizing the relevance of taking into account the needs of final users to design trustable explainability methods.</t>
  </si>
  <si>
    <t>Supply chain finance (SCF) is receiving increasing awareness in research as a result of uncertainties in the global financing for supply chain (SC). There are limited and fragmented studies in the implementations of financial services in SC management. This article builds on recovery from the financial crisis of 2008 and posts COVID-19 pandemic, where uncertainties crippled SCF providers and brokers services. At the same time, cutting-edge technological advancements such as Artificial Intelligence (AI) are revolutionizing the processes of business ecosystem in which SCF is entrenched. This article thus adopts a fuzzy set theoretical approach to unpack the entities relationship validity for sustainable SCF mate-framework, and the originality of AI concepts to sustainable SCF to identify the issues and inefficiencies. The results indicate that AI contributes significant economic opportunities and deliver the most effective utilization of the supply networks. In addition, the article provides a theoretical contribution to financing in SC and broadens the managerial implications in improving performance.</t>
  </si>
  <si>
    <t>The integration of phenotypes and genotypes is at an unprecedented level and offers new opportunities to establish deep phenotypes. There are a number of challenges to overcome, specifically, accelerated growth of data, data silos, incompleteness, inaccuracies, and heterogeneity within and across data sources. This perspective report discusses artificial intelligence (AI) approaches that hold promise in addressing these challenges by automating computable phenotypes and integrating them with genotypes. Collaborations between biomedical and AI researchers will be highlighted in order to describe initial successes with an eye toward the future.</t>
  </si>
  <si>
    <t>Recent technological innovations have profoundly transformed the approach to surgical training, necessitating a substantial paradigm shift by combining traditional approaches with new tools and methods. The use of simulated and interactive environments through eXtended Reality (XR) technologies, in combination with Artificial Intelligence (AI) techniques, is increasingly becoming a standard in this field. In this paper, a review of reviews exploring the combined use of XR technologies and AI techniques for surgical training has been conducted. The specific objective is to analyze the attention that the scientific community has devoted to this topic, focusing on both specific surgical specialties and general applications. The analysis suggests the need for a systematic and comprehensive update of the literature that examines studies across all surgical domains, includes a discussion of technological and methodological aspects, as well as clinical considerations, and contemplates the use of standardized metrics for study evaluation.</t>
  </si>
  <si>
    <t>Artificial Intelligence (AI) has emerged as a leading technology that can significantly enhance healthcare systems., including diagnosis and treatment recommendations, patient engagement and adherence, and health predictions, because of recent developments in digitized data acquisition, cloud computing, IoT, and Machine learning. In this study, we conducted a bibliometric analysis to evaluate the trend of healthcare applications' research assessment publications indexed in Scopus from 1991 to 2022. A biblioshiny program was used for data visualization to produce distance- and graph-based maps. Moreover, the study presented a unique set of topics and terms that correlate with certain areas related to AI. using the popular Latent Dirichlet Allocation technique. A Corpus of 2,335 articles from 8,536 authors were analysed. The top 20 journals have been extracted to provide the recent trends in healthcare applications concerning AI Results reveal shifting trends in AI and its applications in healthcare. Certain areas of machine learning and deep learning are gaining momentum while others are diminishing. Artificial intelligence (AI) has transformed modern healthcare since its 1950s inception. AI, particularly machine learning, has enriched disease prediction, diagnosis, and treatment, benefiting patients and healthcare providers. This paper presents a comprehensive analysis of AI's current healthcare research landscape. Employing bibliometric analytics, it explores document trends, top sources, influential countries, dynamic keywords, and emerging research topics. The study highlights the United States as a dominant force in AI healthcare research, with over 5,000 citations. Keyword analysis reveals the shift from fuzzy logic to deep learning, signifying its increasing relevance. Deep learning research surged, reaching 616 publications in 2021. The analysis identifies common keywords in AI healthcare articles. Moreover, using the popular Latent Dirichlet Allocation technique, the study presented a unique set of topics and terms that correlate with certain areas related to AI. A Corpus of 2,335 articles from 8,536 authors were analysed. While limitations exist, such as the need for broader databases like the Web of Science, this study underscores AI's evolving role in healthcare. It demonstrates AI's potential to revolutionize patient care and healthcare operations, laying the foundation for future innovations.</t>
  </si>
  <si>
    <t>This paper examines the significance of Industry 4.0 and artificial intelligence (AI) in the manufacturing sector, particularly by emphasising the role of design phase in the machinery life cycle. The design phase of a machine is a complex task that requires an advanced engineering and physics knowledge level. Nevertheless in the technology era, computer-aided design tools facilitate the design task. The area of data execution and simulation of machine behaviour in different scenarios is being researched and exploited by technologies, such as the Internet of Things (IoT) or AI. With this paper, three AI-based tools are proposed and conceptualised to support AI-assisted optimisation to generate design proposals to manufacture industrial equipment, structural components, mechanisms and control components.</t>
  </si>
  <si>
    <t>To further innovate English teaching reform and promote the optimization and development of intelligent and innovative English teaching resources, an intelligent educational robot has been developed based on the current vigorous development of artificial intelligence educational robot technology. In addition, a set of educational robot assisted teaching curriculum resources is designed based on the robot, which is applied in primary school English teaching practice, and has achieved good application effect. The research shows that the robot can complete the functions of English vocabulary teaching, role play and free dialogue, and can further improve students' attention and initiative in classroom practice. The results of the questionnaire survey show that the teaching curriculum based on educational robot has higher scores in the completion of teaching objectives, the design of teaching content, the fluency of teaching links and the innovation of teaching process, which is superior to the traditional English teaching. This exploration provides important case data and theoretical basis for primary school English teaching reform, and it is of great significance to further innovate educational resources and promote teaching reform.</t>
  </si>
  <si>
    <t>The International Workshop on Artificial Intelligence for Signal, Image Processing, and Multimedia (AI-SIPM) aims to provide a platform for researchers, practitioners, and industry professionals to exchange ideas, discuss recent advancements, and explore future directions in the field of artificial intelligence (AI) applied to signal processing, image processing, and multimedia technologies. This workshop will feature presentations of novel research findings, practical applications, and innovative solutions addressing various challenges and opportunities in AI-driven signal and image processing, as well as multimedia analysis and understanding. Researchers and practitioners from academia, industry, and government agencies are invited to submit their original research contributions and participate in discussions that foster collaboration and knowledge sharing across different domains. Through this workshop, we aim to accelerate advancements in AI-driven technologies for signal processing, image analysis, and multimedia applications, contributing to the advancement of research and innovation in this rapidly evolving field.</t>
  </si>
  <si>
    <t>The progressions in the innovations and the expansion in the computerized scaling down are making gadgets become more intelligent. The development of Internet of Things (IoT) and the cloud platform have made things stunningly better. Moving all information to the cloud for handling has steadily neglected to meet the continuous prerequisite of IoT benefits because of high network traffic and delay. The restrictions in cloud platform in resource allocation, service providing, and delay in transmission prompt us to move from cloud to edge. Edge computing (EC) moves the computation part from the cloud to the edge nodes (ENs). This will considerably improve the quality of service (QoS) of the IoT programs that demand less latency. With the forward leaps in deep learning, recent research has seen a blasting of artificial intelligence (AI) applications in various fields like suggestion systems, decision systems, and surveillance systems. The rise of the artificial intelligence in the edge computing has ended up being main focus as it boosts up the speed and number of the IOT applications. Edge computing that pushes processing and services from the network center to the network edge, widely accepted as a productive solution. The outcome is edge AI, or edge knowledge (EI) is starting to get a huge measure of interest. The research on edge intelligence is only in the starting stage. We do a comprehensive survey of the recent research efforts on evolution of EI, the security challenges encountered by distributed ENs as they are more defenseless against attacks for shortened computing equipment and storage. The incredible learning capacity of AI empowers the framework to recognize malignant assaults more precisely and effectively.</t>
  </si>
  <si>
    <t>Climate change, overpopulation and the squandering of resources currently pose problems of such magnitude that they require a change in the trend to mitigate their effects. It is essential to make society aware of the facts and to educate the population about the advantages that new technologies can provide for efficient urban development. We therefore ask whether an ordinary medium-sized city can become a Smart City. In order to assess this possibility, our study analyzes different models of Smart Cities implemented in Spain (e.g., Madrid, Barcelona, Valencia, Malaga and Santander), contrasting them with the specific case of one city that is not yet a Smart City (Granada) in order to discuss which strategic technological actions to implement in different topical areas of action: the economy, sustainability, mobility, government, population, and quality of life. The study uses Cohen's wheel to give researchers in the field a series of indicators and factors that can be used to analyze public data with statistical methods in order to obtain clear positive scores for Madrid and Barcelona. The analysis shows Granada's deficiencies in the scores for digital government, accessibility, the efficiency of public transport, and mobility, among others. Finally, the data obtained demonstrate the need to implement an integrated dashboard with different proposals in the strategic areas analyzed in order to achieve the transformation of conventional cities into Smart Cities.</t>
  </si>
  <si>
    <t>Artificial intelligence (AI) is a game changer in many fields, including cultural heritage. It supports the planning and preservation of heritage sites and cities, enables the creation of virtual experiences to enrich cultural tourism and engagement, supports research, and increases access and understanding of heritage objects. Despite some impressive examples, the full potential of AI for economic, social, and cultural change is not yet fully visible. Against this background, this article aims to (a) highlight the scope of AI in the field of cultural heritage and innovation, (b) highlight the state of the art of AI technologies for cultural heritage, (c) highlight challenges and opportunities, and (d) outline an agenda for AI, cultural heritage, and innovation.</t>
  </si>
  <si>
    <t>Recent evidence indicates an upsurge in artificial intelligence and robotics (AI) patenting activities in the latest years, suggesting that solutions based on AI technologies might have started to exert an effect on the economy. We test this hypothesis using a worldwide sample of 5257 companies having filed at least a patent related to the field of AI between 2000 and 2016. Our analysis shows that, once controlling for other patenting activities, AI patent applications generate an extra-positive effect on companies' labor productivity. The effect concentrates on SMEs and services industries, suggesting that the ability to quickly readjust and introduce AI-based applications in the production process is an important determinant of the impact of AI observed to date.</t>
  </si>
  <si>
    <t>Cardiovascular disease (CVD) is a major cause of mortality worldwide, especially in resource-limited countries with limited access to healthcare resources. Early detection and accurate imaging are vital for managing CVD, emphasizing the significance of patient education. Generative artificial intelligence (AI), including algorithms to synthesize text, speech, images, and combinations thereof given a specific scenario or prompt, offers promising solutions for enhancing patient education. By combining vision and language models, generative AI enables personalized multimedia content generation through natural language interactions, benefiting patient education in cardiovascular imaging. Simulations, chat-based interactions, and voice-based interfaces can enhance accessibility, especially in resource-limited settings. Despite its potential benefits, implementing generative AI in resource-limited countries faces challenges like data quality, infrastructure limitations, and ethical considerations. Addressing these issues is crucial for successful adoption. Ethical challenges related to data privacy and accuracy must also be overcome to ensure better patient understanding, treatment adherence, and improved healthcare outcomes. Continued research, innovation, and collaboration in generative AI have the potential to revolutionize patient education. This can empower patients to make informed decisions about their cardiovascular health, ultimately improving healthcare outcomes in resource-limited settings.</t>
  </si>
  <si>
    <t>Technological innovation and democratization of artificial intelligence (AI) have been leveraging the potential success in every field we know today, while more is yet to come. This paper presents an analysis of AI achievements within the fashion industry, particularly in e-commerce fashion brand platforms, and how it is impacting the consumer personal sphere, particularly the decision-making process of young (Gen-Z) consumers. The field of AI has been evolving in such a way that allows companies to not only improve their supply and customer demand, but also provide a shopping experience that goes beyond the mechanical select and buy: AI-driven touchpoints influence and enrich each stage of the decision-making process, whether more positively or negatively. Ultimately, this paper intends to provide the reader with a better knowledge of AI and fashion e-commerce joining applications, and to delineate their impact on the online customer journey.</t>
  </si>
  <si>
    <t>Artificial Intelligence (AI) has become a daily presence. Its applications in healthcare have proved to be a complement to clinical practice with good results. However, incorporating disruptive technologies in medicine is not easy, due to the principles of non-maleficence, beneficence, autonomy and justice that must be ensured by the medical act, and because it is complex and difficult to break paradigms in an environment where experience and clinical perception have key value.From the use of the thermometer to computational algorithms that diagnose diseases in medical images with greater precision than the human eye, technologies have had to undergo scientific demonstration of their benefits. To this end, evidence-based medicine is now complemented by modern computational techniques for processing huge amount of data in ways that had not been possible before, obtaining valuable new information that enables timely prevention and early disease detection, more accurate diagnoses, increasingly personalized interventions and treatments, and automated follow-up and interaction between patients and healthcare centers. Increasing research in different fields of health sciences support this affirmation. In this review we show some milestones of machine learning and AI incorporation in healthcare, and projections on how our institutions can contribute through research, development and innovation to ensure that these technologies positively impact and benefit patients.</t>
  </si>
  <si>
    <t>The rapidly expanding field of artificial intelligence (AI) is often accompanied by calls for parallel research on its societal implications. For research about AI in healthcare, this translates to some form of patient engagement. In this article, we question whether patient engagement and participation really contribute to responsible AI. We first summarise existing critiques of patient participation. We review the critiques of the critiques, themselves motivated by the wish to contribute, and not to leave the field solely to computer- and data scientists. In the final section, we express our doubts about the possibilities for developing positive, generative interventions, and explore 'refusal' and 'hesitation' as forms of critique and engagement. The conclusion presents a checklist for refusing patient participation, an addition to the growing repertoire of tools for patient participation and responsible innovation. The article draws on and contributes to the STS tradition of creative and speculative writing.</t>
  </si>
  <si>
    <t>The field of artificial intelligence has gained a significant attention in the media. Some counties claim to be the leaders in the field, other countries claim to be winning in the race for leadership in artificial intelligence. This article conducts a statistical (i.e., bibliometric) analysis of research data records on artificial intelligence by year, country, language, and organisation. The results are clearly in favour of the USA on a national level, and English is clearly the dominant language for disseminating results. But in terms of leading organisation in the field of artificial intelligence creates more confusing result - e.g., between the Chinese Academy of Sciences and the University of California - in the leadership race. The forecasts from this study on future evolution of artificial intelligence is that it is unlikely that (in the next 60 years) AI 'superintelligence' would trigger a catastrophic event for humanity.</t>
  </si>
  <si>
    <t>Artificial intelligence (AI) technologies offer novel, distinctive opportunities and pose new significant challenges to organizations that set them apart from other forms of digital technologies. This article discusses the distinct effects of AI technologies in organizations, the tensions they raise and the opportunities they present for information systems (IS) research. We explore these opportunities in term of four business capabilities: automation, engagement, insight/decision making and innovation. We discuss the differentiated effects that AI brings about and the implications for future IS research.</t>
  </si>
  <si>
    <t>The current sea monitoring equipments are being used for a variety of purposes around the world. Currently used vehicles have some drawbacks. The first is the high fuel cost. The Vehicle engines cost more fuel as they have to release more power and environment and pollution. As well as not being able to stay under the sea for long days, there will often be a need for vehicles to come to the surface to refuel. The second is the vibrations and noise of these vehicles. The vibrations caused by these can be detrimental to the biodiversity of the ocean. Also, the noise makes it easier for enemies to identify our vehicles. Similarly when these vehicles go under water, water waves form on the surface. With this in mind, radar can detect what a vehicle under the sea looks like. In this paper, an artificial intelligence based microbiological model was proposed to monitor the sea level. With this biological model can greatly reduce fuels. It can get more capacity than normal vehicles. As fuel consumption decreases, so it does environmental pollution and since it operates quietly and without high vibrations, there is no threat to the biodiversity of the ocean.</t>
  </si>
  <si>
    <t>In the rapidly evolving landscape of electrochemical energy storage (EES), the advent of artificial intelligence (AI) has emerged as a keystone for innovation in material design, propelling forward the design and discovery of batteries, fuel cells, supercapacitors, and many other functional materials. This review paper elucidates the burgeoning role of AI in materials from foundational machine learning (ML) techniques to its current pivotal role in advancing the frontiers of materials science for energy storage, including enhancing the performance, durability, and safety of battery technologies, fuel cell efficiency and longevity, and the materials fine-tuning in supercapacitors to achieve superior energy storage capabilities. Collectively, we present a comprehensive overview of the recent AI advancements that have significantly accelerated the development of next-generation materials for EES, offering insights into future research trajectories and the potential for AI to unlock new horizons in materials science.</t>
  </si>
  <si>
    <t>Purpose This study reviews existing research and current applications of artificial intelligence (AI) in the hospitality and tourism industry. It further proposes a new evaluation framework to inform the susceptibility of AI adoptions. Design/methodology/approach This is a synthesis and evaluation study that qualitatively summarizes and presents findings on AI applications in the hospitality and tourism industry. Current AI applications are rated using a seven-dimensional framework based on Rogers' (2003) diffusion theory. Findings AI adoption susceptibility in the hospitality and tourism industry varies based on the type of AI. Search/booking engines, virtual agents and chatbots rank high in the adoption susceptibility. Research limitations/implications This study bridges innovation diffusion theoretical underpinnings and AI applications. The findings support researchers, developers and managers in evaluating the adoption susceptibility of AI technologies in the hospitality and tourism industry. Originality/value This paper is among the few that focus on assessing AI adoption susceptibility in the hospitality and tourism industry. This paper develops a theory-based framework for systematically evaluating AI innovations in hospitality and tourism.</t>
  </si>
  <si>
    <t>Ultrasound-guided regional anaesthesia (UGRA) involves the targeted deposition of local anaesthesia to inhibit the function of peripheral nerves. Ultrasound allows the visualisation of nerves and the surrounding structures, to guide needle insertion to a perineural or fascial plane end point for injection. However, it is challenging to develop the necessary skills to acquire and interpret optimal ultrasound images. Sound anatomical knowledge is required and human image analysis is fallible, limited by heuristic behaviours and fatigue, while its subjectivity leads to varied interpretation even amongst experts. Therefore, to maximise the potential benefit of ultrasound guidance, innovation in sono-anatomical identification is required. Artificial intelligence (AI) is rapidly infiltrating many aspects of everyday life. Advances related to medicine have been slower, in part because of the regulatory approval process needing to thoroughly evaluate the risk-benefit ratio of new devices. One area of AI to show significant promise is computer vision (a branch of AI dealing with how computers interpret the visual world), which is particularly relevant to medical image interpretation. AI includes the subfields of machine learning and deep learning, techniques used to interpret or label images. Deep learning systems may hold potential to support ultrasound image interpretation in UGRA but must be trained and validated on data prior to clinical use. Review of the current UGRA literature compares the success and generalisability of deep learning and non-deep learning approaches to image segmentation and explains how computers are able to track structures such as nerves through image frames. We conclude this review with a case study from industry (ScanNav Anatomy Peripheral Nerve Block; Intelligent Ultrasound Limited). This includes a more detailed discussion of the AI approach involved in this system and reviews current evidence of the system performance. The authors discuss how this technology may be best used to assist anaesthetists and what effects this may have on the future of learning and practice of UGRA. Finally, we discuss possible avenues for AI within UGRA and the associated implications.</t>
  </si>
  <si>
    <t>Artificial intelligence (AI) systems have been proposed for reproductive medicine since 1997. Although AI is the main driver of emergent technologies in reproduction, such as robotics, Big Data, and internet of things, it will continue to be the engine for technological innovation for the foreseeable future. What does the future of AI research look like? ((C)2020 by American Society for Reproductive Medicine.)</t>
  </si>
  <si>
    <t>The application of new technologies, such as artificial intelligence (AI), to science affects the way and methodology in which research is conducted. While the responsible use of AI brings many innovations and benefits to science and humanity, its unethical use poses a serious threat to scientific integrity and literature. Even in the absence of malicious use, the Chatbot output itself, as a software application based on AI, carries the risk of containing biases, distortions, irrelevancies, misrepresentations and plagiarism. Therefore, the use of complex AI algorithms raises concerns about bias, transparency and accountability, requiring the development of new ethical rules to protect scientific integrity. Unfortunately, the development and writing of ethical codes cannot keep up with the pace of development and implementation of technology. The main purpose of this narrative review is to inform readers, authors, reviewers and editors about new approaches to publication ethics in the era of AI. It specifically focuses on tips on how to disclose the use of AI in your manuscript, how to avoid publishing entirely AI-generated text, and current standards for retraction.</t>
  </si>
  <si>
    <t>Software defines our everyday experiences! Communication in families as well as in the workplace is largely software mediated. The choices we make, from the news articles we read to the movies we watch and the people we date, are to a large extent software supported. Personalized news portals, navigation systems, social media platforms, shopping portals, music streaming services, and dating apps are only some examples of systems that affect what we experience, think, and do. Improvements in human computer interaction have led to a wide universal adoption of these systems in many areas. Artificial intelligence, learning about the users and their preferences, and striving for simplification in interaction, reduces the need to make active decisions and thereby removes chance and choice. Will this lead to highly optimized systems - that apparently work great for the user, but at the same time end the element of randomness and serendipity in our lives? Simplified content creating, recommender systems and augmented reality are drivers for this. Can interactive human centered artificial intelligence help to keep the user in control or is this just an illusion?</t>
  </si>
  <si>
    <t>Based on integrating the fundamental attribute and the unique property of the collaborative innovation network, this paper establishes a collaborative innovation network model of Artificial Intelligence industry through depicting external stimulus conversion progresses and behaviors of network heterogeneous agents. Heterogeneous agents are the network elements of the model which regards the stimulus response as the evolutionarymechanism. Tencent is one of the largest Internet integrated service providers and one of the Internet companies with the largest number of service users in China, which has also set its sights on the development of the AI industry. Taking Tencent's patent cooperation network in the field of Artificial Intelligence as an example and using system simulation method, we analyze the evolutionary law of the collaborative innovation network topology structure, the coupling evolution phenomenon of the knowledge and the network topology structure, distinct roles that agents play in the network, and relationship between the agents' openness and the knowledge flow efficiency. We find the phenomenon of small world emergence more than once through the evolution of collaborative innovation network, whose degrees and reasons are also distinctive. There exists coupling evolution between the technological knowledge and the network structure. The collaborative innovation network is always oriented towards competitive industries. The agents' openness has an essential influence on the lifting range of the technological knowledge. Strengthening themain position of enterprises in AI technological innovation and enhancing the degree of openness among heterogeneous agents are a powerful guarantee for improving the performance of collaborative innovation.</t>
  </si>
  <si>
    <t>Artificial Intelligence (AI) and Machine learning (ML) are the emerging areas that have a major potential to boost the healthcare services. AI/ML modalities have been integrated into multiple domains of clinical practice, biomedical research, and healthcare administration. The key categories involved are screening and daily fitness monitoring, diagnostic services in radiology, pathology, and gastroenterology, and assistance in clinical decision-making and palliative care. Nevertheless, the large-scale integration of AI/ML in healthcare faces formidable challenges such as increased installation and maintenance costs, medical errors with a potential to harm patients, gaps in AI-related ethical frameworks, unemployment and decreased capacity building among the human workforce. Currently, numerous entrepreneurial ventures have been developed in the context of innovation in healthcare AI/ML. Their products and services range from vitals' monitoring to advanced diagnostics. In a nutshell, AI/ML may play a crucial role in resolving the issues pertaining to complexity and up surging data in healthcare system. Altogether, AI/ML is a part of modern healthcare, whose further implementation is subject to comprehensively addressing relevant challenges.</t>
  </si>
  <si>
    <t>The potential of artificial intelligence (AI) in health care and education has become increasingly evident, promising to revolutionize how healthcare professionals deliver services and how learners engage with educational content. AI enhances individualized student learning experiences and transforms education delivery by adapting to emerging healthcare advancements. We emphasize the current need for more exploration of AI's applications in day-to-day education in physiotherapy schools. We conducted a PubMed search, revealing a significant gap in research on AI in physiotherapy education compared to medical and dental education. Knowledge gaps and varied perspectives among Canadian healthcare students, including physiotherapy students, highlight the need for targeted educational strategies and ethical considerations. We conclude with a call to bridge the digital divide in physiotherapy education, stressing the importance of integrating AI to empower students and foster innovation in physiotherapy education.</t>
  </si>
  <si>
    <t>In July 2017, China's State Council released the country's strategy for developing artificial intelligence (AI), entitled 'New Generation Artificial Intelligence Development Plan' ((sic)). This strategy outlined China's aims to become the world leader in AI by 2030, to monetise AI into a trillion-yuan (ca. 150 billion dollars) industry, and to emerge as the driving force in defining ethical norms and standards for AI. Several reports have analysed specific aspects of China's AI policies or have assessed the country's technical capabilities. Instead, in this article, we focus on the socio-political background and policy debates that are shaping China's AI strategy. In particular, we analyse the main strategic areas in which China is investing in AI and the concurrent ethical debates that are delimiting its use. By focusing on the policy backdrop, we seek to provide a more comprehensive and critical understanding of China's AI policy by bringing together debates and analyses of a wide array of policy documents.</t>
  </si>
  <si>
    <t>The pace of deploying artificial intelligence (AI) techniques to healthcare has been speeding up. Many of the initiatives have been technology driven aiming at finding problems matching the new technology while systematic, demand driven search for solutions has been limited. Here we describe the process of identifying opportunities for deploying artificial intelligence to healthcare and social services on regional and national levels in Finland. The process includes idea generation and elaboration using a design thinking method complemented with architectural design for identifying required AI capabilities for the 34 best use cases. In this paper, we focus on the development of use case Mobile Solution for Home Care Coordination and Communication to observe the evolving balance of technology push and demand pull faced in the process.</t>
  </si>
  <si>
    <t>The goal of this research is to discuss and develop a chatbot, named Edgard, in the fields of electronic literature, interaction design and Artificial Intelligence (AI). It will address technologies and its contradictions, pointing out its significant role as a platform for creativity, innovation and knowledge production, as well as the importance of critical thinking in the ethical application of these technologies, whose emergence reveals a new industrial revolution.</t>
  </si>
  <si>
    <t>This study aims to examine the latest academic research conducted in the last decade on the future benefits, challenges, and impact of Artificial Intelligence and its adoption in the communication profession. The study is grounded in the perceptions of reviews from relevant academic articles and emphasizes the technological innovations related to Artificial Intelligence applications within the public relations, advertising, and journalism professions. The followings are some of the key questions asked in the current study: 1) How is the implementation of Artificial Intelligence going to impact the jobs of the communication profession? 2) Can robots replace public relations, advertising, and journalism professionals? and 3) What kind of opportunities and challenges will AI-powered systems bring to these three professions? The findings suggest that Artificial Intelligence would benefit the communication profession and those who adopt Artificial Intelligence technologies would certainly gain a competitive advantage. It appears that the future of the communication profession would be a blend of both Artificial Intelligence technologies and human insight. Also, it is emphasized that it would be a rather narrow view to see that Artificial Intelligence would create robots to replace humans while performing various tasks or would outperform human intelligence in most of its dimensions.</t>
  </si>
  <si>
    <t>Artificial intelligence (AI) research and regulation seek to balance the benefits of innovation against any potential harms and disruption. However, one unintended consequence of the recent surge in AI research is the potential re-orientation of AI technologies to facilitate criminal acts, term in this article AI-Crime (AIC). AIC is theoretically feasible thanks to published experiments in automating fraud targeted at social media users, as well as demonstrations of AI-driven manipulation of simulated markets. However, because AIC is still a relatively young and inherently interdisciplinary area-spanning socio-legal studies to formal science-there is little certainty of what an AIC future might look like. This article offers the first systematic, interdisciplinary literature analysis of the foreseeable threats of AIC, providing ethicists, policy-makers, and law enforcement organisations with a synthesis of the current problems, and a possible solution space.</t>
  </si>
  <si>
    <t>The last decade has seen a large increase in artificial intelligence research within healthcare. However, relatively few attempts of clinical trials have been made for such configurations. One of the main challenges arise in the extensive infrastructure necessary, both for development, but particularly to run prospective studies. In this paper, infrastructural requirements are first presented, together with constraints due to underlying production systems. Then, an architectural solution is presented, with the aim of both enabling clinical trials and streamline model development. Specifically, the suggested design is intended for research of heart failure prediction from ECG, but is generalizable to projects using similar data protocols and installed base.</t>
  </si>
  <si>
    <t>Glioblastoma a deadly brain cancer that is nearly universally fatal. Accurate prognostication and the successful application of emerging precision medicine in glioblastoma relies upon the resolution and exactitude of classification. We discuss limitations of our current classification systems and their inability to capture the full heterogeneity of the disease. We review the various layers of data that are available to substratify glioblastoma and we discuss how artificial intelligence and machine learning tools provide the opportunity to organize and integrate this data in a nuanced way. In doing so there is the potential to generate clinically relevant disease sub-stratifications, which could help predict neuro-oncological patient outcomes with greater certainty. We discuss limitations of this approach and how these might be overcome. The development of a comprehensive unified classification of glioblastoma would be a major advance in the field. This will require the fusion of advances in understanding glioblastoma biology with technological innovation in data processing and organization.</t>
  </si>
  <si>
    <t>Background: Chatbots empowered by artificial intelligence (AI) can increasingly engage in natural conversations and build relationships with users. Applying AI chatbots to lifestyle modification programs is one of the promising areas to develop cost-effective and feasible behavior interventions to promote physical activity and a healthy diet. Objective: The purposes of this perspective paper are to present a brief literature review of chatbot use in promoting physical activity and a healthy diet, describe the AI chatbot behavior change model our research team developed based on extensive interdisciplinary research, and discuss ethical principles and considerations. Methods: We conducted a preliminary search of studies reporting chatbots for improving physical activity and/or diet in four databases in July 2020. We summarized the characteristics of the chatbot studies and reviewed recent developments in human-AI communication research and innovations in natural language processing. Based on the identified gaps and opportunities, as well as our own clinical and research experience and findings, we propose an AI chatbot behavior change model. Results: Our review found a lack of understanding around theoretical guidance and practical recommendations on designing AI chatbots for lifestyle modification programs. The proposed AI chatbot behavior change model consists of the following four components to provide such guidance: (1) designing chatbot characteristics and understanding user background; (2) building relational capacity; (3) building persuasive conversational capacity; and (4) evaluating mechanisms and outcomes. The rationale and evidence supporting the design and evaluation choices for this model are presented in this paper. Conclusions: As AI chatbots become increasingly integrated into various digital communications, our proposed theoretical framework is the first step to conceptualize the scope of utilization in health behavior change domains and to synthesize all possible dimensions of chatbot features to inform intervention design and evaluation. There is a need for more interdisciplinary work to continue developing AI techniques to improve a chatbot's relational and persuasive capacities to change physical activity and diet behaviors with strong ethical principles.</t>
  </si>
  <si>
    <t>This work presents an active learning methodology called Project-based learning (PBL) for developing artificial intelligence (AI) in a computer vision course of an undergraduate engineering degree. The objective of the course was to develop image recognition capabilities using Deep Learning (DL)/Machine Learning (ML) technics in real-world problems. The PBL learning methodology helped students search for real-world problems, develop complex solutions, and generate synergy among team members. The main role of the professor was to advise, guide and motivate the students throughout the course. The pedagogic innovation with active learning methodologies offered the professor the opportunity to create a dynamic motivating learning environment based on experiences. Each undergraduate engineering student had the opportunity to develop the skills and techniques of their profession: teamwork, proactivity, innovation, and leadership. The results obtained by the student teams showed problem-solving, including the use of automatic navigation equipment with AI, detection of the malaria parasite, recognition of non-human individuals to control vehicular traffic.</t>
  </si>
  <si>
    <t>Technologies based on artificial intelligence (AI) can radically change the existing political paradigm, empowering more diffused forms of political participation beyond elections-especially in the emergent worldwide context of unrestricted disclosure of governmental data online. The objective of this research is to investigate how civil society can use AI-based technologies to empower political participation. A sample of 721 publications was conducted through a combination of bibliometric analysis and systematic review, which revealed the characteristics and the nascent state of literature. This was followed by an exploratory Case Study, conducted through in-depth interviews and participant observation and supplemented by secondary materials. The content of the Case Study was extensively and systematically analysed through textual coding. We depicted a framework of how civil society can use AI-based technologies to nurture diffused political participation. This framework scrutinizes six focal areas and their respective dominant traits and descriptive features, aiming at contributing to guiding academic studies and political endeavours.</t>
  </si>
  <si>
    <t>Affiliations</t>
  </si>
  <si>
    <t>Harbin University of Commerce</t>
  </si>
  <si>
    <t>University of Toronto; Ollscoil na Gaillimhe-University of Galway; University System of Georgia; Georgia Institute of Technology</t>
  </si>
  <si>
    <t>Yale University</t>
  </si>
  <si>
    <t>Instituto Universitario de Lisboa; Instituto Universitario de Lisboa</t>
  </si>
  <si>
    <t>Silesian University of Technology; Ministry of Education &amp; Science of Ukraine; Sumy State University; Silesian University of Technology</t>
  </si>
  <si>
    <t>University of Innsbruck</t>
  </si>
  <si>
    <t>Nanjing Audit University; Nanjing Audit University</t>
  </si>
  <si>
    <t>University of York - UK; Reykjavik University</t>
  </si>
  <si>
    <t>University of Kiel</t>
  </si>
  <si>
    <t>Jinan University; Jinan University</t>
  </si>
  <si>
    <t>Yanbian University</t>
  </si>
  <si>
    <t>Saint Petersburg State University; Vienna University of Economics &amp; Business; Stockholm University; Aalto University; Lappeenranta-Lahti University of Technology LUT; Hame University of Applied Sciences</t>
  </si>
  <si>
    <t>Technical University Zvolen</t>
  </si>
  <si>
    <t>University of Oviedo</t>
  </si>
  <si>
    <t>Burgundy School of Business; Newcastle University - UK</t>
  </si>
  <si>
    <t>Universita Mediterranea di Reggio Calabria; University of Barcelona</t>
  </si>
  <si>
    <t>Zentrum fur Europaische Wirtschaftsforschung (ZEW); KU Leuven; KU Leuven; KU Leuven</t>
  </si>
  <si>
    <t>Lulea University of Technology; Royal Institute of Technology; University of Victoria</t>
  </si>
  <si>
    <t>HHL Leipzig Graduate School of Management; HHL Leipzig Graduate School of Management; Free University of Bozen-Bolzano; University of Johannesburg; University of Zagreb; University of Ljubljana</t>
  </si>
  <si>
    <t>Friedrich Schiller University of Jena; University of Bremen</t>
  </si>
  <si>
    <t>University of Pennsylvania; University of Pennsylvania; Harvard University; Harvard University; University of Pennsylvania</t>
  </si>
  <si>
    <t>University of Bisha</t>
  </si>
  <si>
    <t>Peking University; Hunan University of Technology &amp; Business</t>
  </si>
  <si>
    <t>Marche Polytechnic University; Islamia University of Bahawalpur</t>
  </si>
  <si>
    <t>University of Reading; University of Bologna; Swansea University; Symbiosis International University; Symbiosis Institute of Business Management (SIBM) Pune; Symbiosis International University</t>
  </si>
  <si>
    <t>Flinders University South Australia</t>
  </si>
  <si>
    <t>University of St Gallen; Lulea University of Technology; University College of Southeast Norway; University of Vaasa</t>
  </si>
  <si>
    <t>Aalborg University; University of Johannesburg</t>
  </si>
  <si>
    <t>University of Cambridge</t>
  </si>
  <si>
    <t>Korea University</t>
  </si>
  <si>
    <t>University of Stuttgart</t>
  </si>
  <si>
    <t>Belarusian State University</t>
  </si>
  <si>
    <t>Guangxi University; Guangxi University; Guangxi University of Finance &amp; Economics; Sun Yat Sen University</t>
  </si>
  <si>
    <t>Centre National de la Recherche Scientifique (CNRS); Universite Polytechnique Hauts-de-France</t>
  </si>
  <si>
    <t>United States Department of Defense; United States Army; US Army Research, Development &amp; Engineering Command (RDECOM); US Army Research Laboratory (ARL)</t>
  </si>
  <si>
    <t>Polytechnic University of Milan</t>
  </si>
  <si>
    <t>Rabin Medical Center; Rabin Medical Center; Rabin Medical Center; Tel Aviv University; Reichman University</t>
  </si>
  <si>
    <t>University of Tun Hussein Onn Malaysia</t>
  </si>
  <si>
    <t>Shanghai University; University of Illinois System; University of Illinois Urbana-Champaign; University of Illinois System; University of Illinois Urbana-Champaign</t>
  </si>
  <si>
    <t>Wuhan University; University of California System; University of California Irvine; Zhongnan University of Economics &amp; Law</t>
  </si>
  <si>
    <t>De Montfort University; De Montfort University</t>
  </si>
  <si>
    <t>Capital University of Economics &amp; Business; University of International Business &amp; Economics</t>
  </si>
  <si>
    <t>Halmstad University; Universidade do Estado de Santa Catarina; Polytechnic University of Milan; Halmstad University</t>
  </si>
  <si>
    <t>Chongqing Technology &amp; Business University</t>
  </si>
  <si>
    <t>University of National &amp; World Economics - Bulgaria</t>
  </si>
  <si>
    <t>Gachon University</t>
  </si>
  <si>
    <t>Xi'an Jiaotong University; University of Iowa</t>
  </si>
  <si>
    <t>Jiangsu University; Wuxi Institute of Technology</t>
  </si>
  <si>
    <t>Arizona State University</t>
  </si>
  <si>
    <t>Middle East University</t>
  </si>
  <si>
    <t>University College London Hospitals NHS Foundation Trust; University of London; University College London</t>
  </si>
  <si>
    <t>University of Vaasa; Lulea University of Technology</t>
  </si>
  <si>
    <t>Mohammed VI Polytechnic University</t>
  </si>
  <si>
    <t>Technical University of Cluj Napoca</t>
  </si>
  <si>
    <t>University of Reading; Free University of Bozen-Bolzano; Swansea University; Symbiosis International University; Symbiosis Institute of Business Management (SIBM) Pune; Symbiosis International University; University of Bologna</t>
  </si>
  <si>
    <t>Imam Mohammad Ibn Saud Islamic University (IMSIU)</t>
  </si>
  <si>
    <t>Egyptian Knowledge Bank (EKB); Alexandria University; King Saud University</t>
  </si>
  <si>
    <t>Universiti Sains Malaysia</t>
  </si>
  <si>
    <t>Shanxi University</t>
  </si>
  <si>
    <t>BI Norwegian Business School</t>
  </si>
  <si>
    <t>KDI School of Public Policy &amp; Management</t>
  </si>
  <si>
    <t>Hefei University of Technology</t>
  </si>
  <si>
    <t>Lulea University of Technology</t>
  </si>
  <si>
    <t>Shanghai Lixin University of Accounting &amp; Finance; Shanghai Lixin University of Accounting &amp; Finance; Qingdao University</t>
  </si>
  <si>
    <t>Universitat Jaume I</t>
  </si>
  <si>
    <t>University of South Australia; Trinity College Dublin; University of South Australia</t>
  </si>
  <si>
    <t>Northwestern Polytechnical University</t>
  </si>
  <si>
    <t>Nanjing University of Information Science &amp; Technology; Nanjing University of Information Science &amp; Technology; Nanjing University of Information Science &amp; Technology; Pennsylvania State System of Higher Education (PASSHE); Slippery Rock University - Pennsylvania; Jiangsu Normal University</t>
  </si>
  <si>
    <t>Hong Kong Polytechnic University</t>
  </si>
  <si>
    <t>Universidade de Coimbra</t>
  </si>
  <si>
    <t>Universidad Rey Juan Carlos</t>
  </si>
  <si>
    <t>Soongsil University</t>
  </si>
  <si>
    <t>Tsinghua University; Tsinghua University; Tsinghua University</t>
  </si>
  <si>
    <t>RWTH Aachen University; Radboud University Nijmegen; RWTH Aachen University</t>
  </si>
  <si>
    <t>Tongji University; East China University Political Science &amp; Law; Tongji University</t>
  </si>
  <si>
    <t>Silesian University of Technology; Universidade de Coimbra</t>
  </si>
  <si>
    <t>Northwest University of Political Science &amp; Law; Indiana University System; Indiana University East</t>
  </si>
  <si>
    <t>Parthenope University Naples; University of the South Pacific</t>
  </si>
  <si>
    <t>Jonkoping University</t>
  </si>
  <si>
    <t>United States Department of Energy (DOE); Pacific Northwest National Laboratory</t>
  </si>
  <si>
    <t>Indian Institute of Management (IIM System); Indian Institute of Management Nagpur; University System of Georgia; Georgia State University</t>
  </si>
  <si>
    <t>Minzu University of China; University of International Business &amp; Economics; Guangzhou University; University of Copenhagen; Peking University</t>
  </si>
  <si>
    <t>Nanjing University of Posts &amp; Telecommunications</t>
  </si>
  <si>
    <t>National University of Singapore; Singapore National Eye Center; Singapore General Hospital; National University of Singapore; National Heart Centre Singapore; National University of Singapore; National University of Singapore; National University of Singapore; Agency for Science Technology &amp; Research (A*STAR); A*STAR - Bioinformatics Institute (BII); Agency for Science Technology &amp; Research (A*STAR); A*STAR Infectious Diseases Labs (A*STAR.IDL); National University of Singapore; National University of Singapore; Agency for Science Technology &amp; Research (A*STAR); A*STAR - Institute of High Performance Computing (IHPC); National University of Singapore; National University of Singapore; Ministry of Health-Singapore; Tsinghua University; National University of Singapore; Health Sciences Authority (HSA); Ministry of Health-Singapore; Ministry of Health-Singapore; Ministry of Health-Singapore; Ministry of Health-Singapore</t>
  </si>
  <si>
    <t>Xi'an Jiaotong University; Royal Melbourne Institute of Technology (RMIT)</t>
  </si>
  <si>
    <t>Kobe University</t>
  </si>
  <si>
    <t>University of Science &amp; Technology Beijing</t>
  </si>
  <si>
    <t>Harbin University of Science &amp; Technology</t>
  </si>
  <si>
    <t>Universitat Politecnica de Valencia; Universitat Politecnica de Valencia</t>
  </si>
  <si>
    <t>Xinjiang University; China University of Petroleum; China University of Petroleum</t>
  </si>
  <si>
    <t>South China Agricultural University; University of New Mexico</t>
  </si>
  <si>
    <t>Macau University of Science &amp; Technology; Shanghai University of Finance &amp; Economics</t>
  </si>
  <si>
    <t>Chuzhou University; Anhui Jianzhu University; Lebanese American University; Universidade de Lisboa</t>
  </si>
  <si>
    <t>University of Toronto; Saint Michaels Hospital Toronto; University of Toronto; Saint Michaels Hospital Toronto; University of Toronto; University of Toronto; University of Toronto; University System of Ohio; Ohio State University; Jefferson University</t>
  </si>
  <si>
    <t>Siksha 'O' Anusandhan University; Gandhi Institute of Technology &amp; Management (GITAM); International Management Institute (IMI) Kolkata</t>
  </si>
  <si>
    <t>Universitas Muhammadiyah Buton</t>
  </si>
  <si>
    <t>University of Warwick</t>
  </si>
  <si>
    <t>Vienna University of Economics &amp; Business</t>
  </si>
  <si>
    <t>Jilin University of Finance &amp; Economics; Jilin University</t>
  </si>
  <si>
    <t>Wuhan University; University of Texas System; University of Texas Austin; University of Texas System; University of Texas Austin; Yonsei University; Indiana University System; Indiana University Bloomington</t>
  </si>
  <si>
    <t>Singapore University of Technology &amp; Design; City University of Hong Kong</t>
  </si>
  <si>
    <t>Jilin University of Finance &amp; Economics; Jilin University; Old Dominion University; Texas A&amp;M University System; Texas A&amp;M International University</t>
  </si>
  <si>
    <t>Korea University; State University of New York (SUNY) System; Stony Brook University</t>
  </si>
  <si>
    <t>Norwegian University of Science &amp; Technology (NTNU)</t>
  </si>
  <si>
    <t>University Teknikal Malaysia Melaka</t>
  </si>
  <si>
    <t>Parthenope University Naples; emlyon business school</t>
  </si>
  <si>
    <t>Columbia University; National Bureau of Economic Research; University of California System; University of California Berkeley; University System of Maryland; University of Maryland College Park; Slovenian Academy of Sciences &amp; Arts (SASA); Jozef Stefan Institute</t>
  </si>
  <si>
    <t>Zhejiang University of Technology; Zhejiang University</t>
  </si>
  <si>
    <t>Seoul National University (SNU); Seoul National University (SNU); Seoul National University (SNU)</t>
  </si>
  <si>
    <t>Azusa Pacific University</t>
  </si>
  <si>
    <t>University of Bucharest; Romanian Academy of Sciences; Academy of Romanian Scientists</t>
  </si>
  <si>
    <t>Harbin University of Science &amp; Technology; Harbin Engineering University; Nanjing University; Nanjing University; Jiangnan University</t>
  </si>
  <si>
    <t>Torrens University Australia</t>
  </si>
  <si>
    <t>Yellow River Conservancy Technical Institute</t>
  </si>
  <si>
    <t>Suzhou University</t>
  </si>
  <si>
    <t>North China University of Science &amp; Technology</t>
  </si>
  <si>
    <t>University of Mauritius; University of Mauritius</t>
  </si>
  <si>
    <t>Tallinn University of Technology</t>
  </si>
  <si>
    <t>Fuzhou University; Fuzhou University</t>
  </si>
  <si>
    <t>Commonwealth Scientific &amp; Industrial Research Organisation (CSIRO)</t>
  </si>
  <si>
    <t>Obuda University</t>
  </si>
  <si>
    <t>Xidian University</t>
  </si>
  <si>
    <t>Universitat Ramon Llull; Escuela Superior de Administracion y Direccion de Empresas (ESADE); University of Stuttgart; University of Southern Denmark</t>
  </si>
  <si>
    <t>University of Kansas; University of Maine System; University of Maine Orono</t>
  </si>
  <si>
    <t>La Trobe University</t>
  </si>
  <si>
    <t>Inha University; Inha University</t>
  </si>
  <si>
    <t>University of Erlangen Nuremberg</t>
  </si>
  <si>
    <t>BI Norwegian Business School; University of Fribourg; BI Norwegian Business School; University of St Gallen</t>
  </si>
  <si>
    <t>Universidad Autonoma de Queretaro</t>
  </si>
  <si>
    <t>Concordia University - Canada; Concordia University - Canada</t>
  </si>
  <si>
    <t>Tongji University</t>
  </si>
  <si>
    <t>University of Auckland; University of Auckland</t>
  </si>
  <si>
    <t>Sakarya University of Applied Science; Istanbul Medipol University; Bartin University</t>
  </si>
  <si>
    <t>GGS Indraprastha University</t>
  </si>
  <si>
    <t>University of Tennessee System; University of Tennessee at Chattanooga</t>
  </si>
  <si>
    <t>Universitat Politecnica de Catalunya; Barcelona Supercomputer Center (BSC-CNS); Universitat Politecnica de Catalunya; University of Munster; Fraunhofer Gesellschaft; Fraunhofer Institute Center Schloss Birlinghoven; VTT Technical Research Center Finland</t>
  </si>
  <si>
    <t>University of Massachusetts System; University of Massachusetts Lowell; Chinese Academy of Sciences; University of Science &amp; Technology of China, CAS</t>
  </si>
  <si>
    <t>La Trobe University; Swansea University; Instituto Politecnico do Porto</t>
  </si>
  <si>
    <t>Universidad de Bogota Jorge Tadeo Lozano; Universidad de La Salle</t>
  </si>
  <si>
    <t>University of Salento; University of Calabria; University of Calabria; University of Calabria</t>
  </si>
  <si>
    <t>HHL Leipzig Graduate School of Management; Free University of Bozen-Bolzano; University of Johannesburg</t>
  </si>
  <si>
    <t>Guangxi Minzu University; Guangxi Minzu University</t>
  </si>
  <si>
    <t>Halmstad University; Linkoping University; Karolinska Institutet; University of Nottingham; Imperial College London</t>
  </si>
  <si>
    <t>University of North Carolina; University of North Carolina Greensboro</t>
  </si>
  <si>
    <t>Universidad Nacional del Altiplano; Universidad Nacional Micaela Bastidas De Apurimac; Universidad Nacional de San Agustin de Arequipa; Universidad Tecnologica del Peru; Universidad Nacional Mayor de San Marcos; Universidad Nacional De Huancavelica</t>
  </si>
  <si>
    <t>Guangxi Vocational Normal University</t>
  </si>
  <si>
    <t>North China Electric Power University; Hebei GEO University; Hebei GEO University; Universite de Montreal; HEC Montreal</t>
  </si>
  <si>
    <t>Pontificia Universidade Catolica de Sao Paulo</t>
  </si>
  <si>
    <t>University of Ulsan</t>
  </si>
  <si>
    <t>Jinan University</t>
  </si>
  <si>
    <t>Wuhan Business University</t>
  </si>
  <si>
    <t>Anhui University of Science &amp; Technology</t>
  </si>
  <si>
    <t>Bucharest University of Economic Studies; Bucharest University of Economic Studies</t>
  </si>
  <si>
    <t>Universite de Reims Champagne-Ardenne</t>
  </si>
  <si>
    <t>Stanford University; University of Washington; University of Washington Seattle</t>
  </si>
  <si>
    <t>University of Delhi; Ministry of Earth Sciences (MoES) - India; India Meteorological Department (IMD); University of Delhi</t>
  </si>
  <si>
    <t>Tianjin University of Commerce</t>
  </si>
  <si>
    <t>University of Parma</t>
  </si>
  <si>
    <t>Universidade Federal de Goias; Universidade Federal de Goias</t>
  </si>
  <si>
    <t>United States Department of Defense; United States Navy; Naval Postgraduate School</t>
  </si>
  <si>
    <t>University of Bologna; University of Urbino</t>
  </si>
  <si>
    <t>Tampere University; Tampere University</t>
  </si>
  <si>
    <t>Universidad Politecnica de Madrid; Tongji University; Coventry University</t>
  </si>
  <si>
    <t>Chonnam National University; Chonnam National University; Electronics &amp; Telecommunications Research Institute - Korea (ETRI); Liverpool John Moores University</t>
  </si>
  <si>
    <t>Selcuk University</t>
  </si>
  <si>
    <t>Universitas Bina Nusantara; Universitas Bina Nusantara; Universitas Bina Nusantara</t>
  </si>
  <si>
    <t>Shanghai Maritime University; Yonsei University; University of Southern Denmark</t>
  </si>
  <si>
    <t>University of Johannesburg</t>
  </si>
  <si>
    <t>Budapest Business University; Babes Bolyai University from Cluj</t>
  </si>
  <si>
    <t>Universidad Carlos III de Madrid</t>
  </si>
  <si>
    <t>Saint Petersburg State Electrotechnical University; VI Vernadsky Crimean Federal University; VI Vernadsky Crimean Federal University</t>
  </si>
  <si>
    <t>Universidade do Estado Bahia</t>
  </si>
  <si>
    <t>University of Zagreb</t>
  </si>
  <si>
    <t>South Eastern University of Sri Lanka</t>
  </si>
  <si>
    <t>Sberbank; Far Eastern Federal University; Far Eastern Federal University</t>
  </si>
  <si>
    <t>University of Toronto; Ollscoil na Gaillimhe-University of Galway; University System of Georgia; Georgia Institute of Technology; National Bureau of Economic Research</t>
  </si>
  <si>
    <t>Hangzhou Dianzi University; Xi'an Jiaotong-Liverpool University; Jilin University</t>
  </si>
  <si>
    <t>Nanjing University of Science &amp; Technology</t>
  </si>
  <si>
    <t>University of National &amp; World Economics - Bulgaria; University of National &amp; World Economics - Bulgaria</t>
  </si>
  <si>
    <t>Jiangsu Vocational Institute of Commerce; Jiangsu Vocational Institute of Commerce; Jiangsu Vocational Institute of Commerce</t>
  </si>
  <si>
    <t>Instituto Politecnico do Porto; INESC TEC</t>
  </si>
  <si>
    <t>Beijing Technology &amp; Business University</t>
  </si>
  <si>
    <t>Matej Bel University</t>
  </si>
  <si>
    <t>Universidad de Burgos; Kedge Business School</t>
  </si>
  <si>
    <t>KU Leuven; KU Leuven; Zentrum fur Europaische Wirtschaftsforschung (ZEW); KU Leuven</t>
  </si>
  <si>
    <t>Hong Kong University of Science &amp; Technology; Hong Kong University of Science &amp; Technology</t>
  </si>
  <si>
    <t>University of West England; University of Bristol; University of Oxford</t>
  </si>
  <si>
    <t>University of Basque Country; University of Basque Country</t>
  </si>
  <si>
    <t>Japan Advanced Institute of Science &amp; Technology (JAIST); Dalian Polytechnic University</t>
  </si>
  <si>
    <t>University of Texas System; University of Texas Health Science Center at San Antonio; Pennsylvania Commonwealth System of Higher Education (PCSHE); University of Pittsburgh</t>
  </si>
  <si>
    <t>Shandong University of Science &amp; Technology</t>
  </si>
  <si>
    <t>Technical University Sofia</t>
  </si>
  <si>
    <t>Beihang University; University of Oulu</t>
  </si>
  <si>
    <t>Northwestern University; Universidad Autonoma de Chile; Universidad de Alcala; Universidad Autonoma de Chile; Philipps University Marburg; University of Valencia; Universidad Autonoma de Chile; Autonomous University of Madrid; Universidad Autonoma de Chile</t>
  </si>
  <si>
    <t>Dortmund University of Technology; Dortmund University of Technology</t>
  </si>
  <si>
    <t>UiT The Arctic University of Tromso</t>
  </si>
  <si>
    <t>University System of Georgia; Georgia State University</t>
  </si>
  <si>
    <t>Foshan University</t>
  </si>
  <si>
    <t>La Trobe University; University of Vaasa; Indian Institute of Technology System (IIT System); Indian Institute of Technology (IIT) - Kanpur; La Trobe University; Ulster University; University of Sunderland; La Trobe University</t>
  </si>
  <si>
    <t>University of Illinois System; University of Illinois Chicago; University of Illinois Chicago Hospital; University of Illinois System; University of Illinois Chicago; University of Illinois Chicago Hospital; Rhode Island College; University of Nebraska System; University of Nebraska Lincoln; University of Nebraska Medical Center; Tufts University</t>
  </si>
  <si>
    <t>Guangzhou University; Guangzhou University; Guangzhou University</t>
  </si>
  <si>
    <t>National Kaohsiung University of Hospitality &amp; Tourism; Ming Chuan University</t>
  </si>
  <si>
    <t>Imperial College London</t>
  </si>
  <si>
    <t>Wuhan Donghu University</t>
  </si>
  <si>
    <t>Autonomous University of Barcelona</t>
  </si>
  <si>
    <t>University of Copenhagen; University of Oxford</t>
  </si>
  <si>
    <t>Beijing Forestry University; University of International Business &amp; Economics</t>
  </si>
  <si>
    <t>University of Slavonski Brod; University of Zagreb; University of Nottingham; Nottingham Trent University; Chaoyang University of Technology; Portland State University; HSE University (National Research University Higher School of Economics); Ege University</t>
  </si>
  <si>
    <t>HSE University (National Research University Higher School of Economics); Lomonosov Moscow State University; Lomonosov Moscow State University</t>
  </si>
  <si>
    <t>Jilin University; Beijing University of Posts &amp; Telecommunications</t>
  </si>
  <si>
    <t>Bucharest University of Economic Studies</t>
  </si>
  <si>
    <t>University of Craiova</t>
  </si>
  <si>
    <t>Tallinn University of Technology; Danube University Krems; Danube University Krems</t>
  </si>
  <si>
    <t>University of Reading; University of Bologna; University System of Ohio; Case Western Reserve University</t>
  </si>
  <si>
    <t>Sichuan University; De La Salle University; Ulster University</t>
  </si>
  <si>
    <t>Management Development Institute (MDI)</t>
  </si>
  <si>
    <t>University of Valencia</t>
  </si>
  <si>
    <t>Lancaster University</t>
  </si>
  <si>
    <t>Royal Melbourne Institute of Technology (RMIT)</t>
  </si>
  <si>
    <t>Kharkiv National University of Internal Affairs; Ministry of Education &amp; Science of Ukraine; Dnipro State Agrarian and Economic University</t>
  </si>
  <si>
    <t>University of Donja Gorica</t>
  </si>
  <si>
    <t>Beijing Jiaotong University</t>
  </si>
  <si>
    <t>Emanuel University</t>
  </si>
  <si>
    <t>HSE University (National Research University Higher School of Economics)</t>
  </si>
  <si>
    <t>Zaozhuang University</t>
  </si>
  <si>
    <t>Hong Kong Baptist University; Vrije Universiteit Amsterdam</t>
  </si>
  <si>
    <t>Dunarea De Jos University Galati</t>
  </si>
  <si>
    <t>National Academy of the State Border Guard Service of Ukraine named after Bohdan Khmelnytskyi; National Academy of the State Border Guard Service of Ukraine named after Bohdan Khmelnytskyi; National Academy of the State Border Guard Service of Ukraine named after Bohdan Khmelnytskyi; National Academy of the State Border Guard Service of Ukraine named after Bohdan Khmelnytskyi</t>
  </si>
  <si>
    <t>Wuhan University</t>
  </si>
  <si>
    <t>Dongguan University of Technology; Universiti Utara Malaysia</t>
  </si>
  <si>
    <t>Universidad de Alcala</t>
  </si>
  <si>
    <t>Hochschule Aalen; Glasgow Caledonian University</t>
  </si>
  <si>
    <t>University of London; University College London; Consejo Nacional de Investigaciones Cientificas y Tecnicas (CONICET); Centro Nacional Patagonico (CENPAT); Universite de Technologie de Compiegne</t>
  </si>
  <si>
    <t>Aga Khan University; Aga Khan University</t>
  </si>
  <si>
    <t>Shanghai University</t>
  </si>
  <si>
    <t>Yancheng Institute of Technology</t>
  </si>
  <si>
    <t>Lappeenranta-Lahti University of Technology LUT; Braunschweig University of Technology; Jacobs University</t>
  </si>
  <si>
    <t>University of Glasgow</t>
  </si>
  <si>
    <t>University of Petroleum &amp; Energy Studies (UPES); Indian Institute of Management (IIM System); Indian Institute of Management Tiruchirappalli</t>
  </si>
  <si>
    <t>Shri Ramdeobaba College of Engineering &amp; Management; Rashtrasant Tukadoji Maharaj Nagpur University; GH Raisoni College of Engineering (GHRCE), Nagpur; Yeshwantrao Chavan College of Engineering</t>
  </si>
  <si>
    <t>Royal Marsden NHS Foundation Trust; Imperial College London; Imperial College London; Imperial College London; University of London; Institute of Cancer Research - UK; Royal Marsden NHS Foundation Trust; Royal Marsden NHS Foundation Trust</t>
  </si>
  <si>
    <t>University of North Texas System; University of North Texas Denton; University of Guelph; Iran University of Medical Sciences; Indian Statistical Institute; Indian Statistical Institute Bangalore</t>
  </si>
  <si>
    <t>Electronics &amp; Telecommunications Research Institute - Korea (ETRI)</t>
  </si>
  <si>
    <t>Universidad Carlos III de Madrid; Universidad Carlos III de Madrid; Universidad Nacional de Educacion a Distancia (UNED)</t>
  </si>
  <si>
    <t>Dr. A.P.J. Abdul Kalam Technical University (AKTU)</t>
  </si>
  <si>
    <t>Technion Israel Institute of Technology; University of Cambridge</t>
  </si>
  <si>
    <t>Parthenope University Naples; Universite Catholique de Lille; EDHEC Business School</t>
  </si>
  <si>
    <t>Transylvania University of Brasov</t>
  </si>
  <si>
    <t>University of Kentucky</t>
  </si>
  <si>
    <t>Stanford University; Stanford University; Stanford University; Stanford University; Stanford University; Stanford University; Stanford University; Stanford University</t>
  </si>
  <si>
    <t>Universidad Privada Antenor Orrego; University of Sevilla</t>
  </si>
  <si>
    <t>University of Salamanca</t>
  </si>
  <si>
    <t>Universidad Nacional de Colombia</t>
  </si>
  <si>
    <t>Ningbo University of Technology</t>
  </si>
  <si>
    <t>Universidade do Minho</t>
  </si>
  <si>
    <t>China University of Petroleum; Universidad Politecnica de Madrid</t>
  </si>
  <si>
    <t>University of Bucharest; Bucharest University of Economic Studies</t>
  </si>
  <si>
    <t>New York University</t>
  </si>
  <si>
    <t>National Institutes of Health (NIH) - USA; NIH National Eye Institute (NEI); Oregon Health &amp; Science University</t>
  </si>
  <si>
    <t>National Institute R&amp;D Electrical Eng ICPE-CA; National Institute R&amp;D Electrical Eng ICPE-CA; National University of Science &amp; Technology POLITEHNICA Bucharest; National Institute R&amp;D Electrical Eng ICPE-CA; National University of Science &amp; Technology POLITEHNICA Bucharest; National University of Science &amp; Technology POLITEHNICA Bucharest</t>
  </si>
  <si>
    <t>University Ha'il</t>
  </si>
  <si>
    <t>Alfred Nobel University</t>
  </si>
  <si>
    <t>University of Amsterdam; University of Amsterdam; Radboud University Nijmegen; University of Amsterdam</t>
  </si>
  <si>
    <t>University of California System; University of California Berkeley</t>
  </si>
  <si>
    <t>Universidad Catolica Sedes Sapientiae</t>
  </si>
  <si>
    <t>University of Sheffield</t>
  </si>
  <si>
    <t>Shenzhen University; Guangming Laboratory; Shenzhen University</t>
  </si>
  <si>
    <t>Nanjing University of Information Science &amp; Technology; Wuxi University; Xi'an Jiaotong-Liverpool University; Pennsylvania State System of Higher Education (PASSHE); Slippery Rock University - Pennsylvania</t>
  </si>
  <si>
    <t>Birla Institute of Technology &amp; Science Pilani (BITS Pilani)</t>
  </si>
  <si>
    <t>Sapienza University Rome; University of Padua; IRCCS Fondazione San Matteo; Universita Ca Foscari Venezia; Hospital Santa Maria della Misericordia</t>
  </si>
  <si>
    <t>National Institutes of Health (NIH) - USA; NIH Clinical Center (CC); National Institutes of Health (NIH) - USA; National Institutes of Health (NIH) - USA; NIH Clinical Center (CC); Northwestern University; Feinberg School of Medicine; National Institutes of Health (NIH) - USA; NIH National Cancer Institute (NCI); National Institutes of Health (NIH) - USA; NIH National Cancer Institute (NCI); Frederick National Laboratory for Cancer Research; National Institutes of Health (NIH) - USA; NIH Clinical Center (CC)</t>
  </si>
  <si>
    <t>Nanjing University of Science &amp; Technology; Tsinghua University; Southwest University of Science &amp; Technology - China; Chinese Academy of Engineering Physics</t>
  </si>
  <si>
    <t>Universidade do Porto; Universidade do Porto</t>
  </si>
  <si>
    <t>Universidad Nacional Autonoma de Mexico</t>
  </si>
  <si>
    <t>Universidade Federal da Paraiba; Universidade de Brasilia</t>
  </si>
  <si>
    <t>Imperial College London; Swiss Federal Institutes of Technology Domain; Ecole Polytechnique Federale de Lausanne</t>
  </si>
  <si>
    <t>Dongguan Polytechnic</t>
  </si>
  <si>
    <t>Fahrenheit Universities; Gdansk University of Technology</t>
  </si>
  <si>
    <t>Quinnipiac University; Radford University</t>
  </si>
  <si>
    <t>Al-Farabi Kazakh National University; Donetsk National Medical University; National Academy of Medical Sciences of Ukraine; Amosov National Institute of Cardiovascular Surgery of the National Academy of Medical Sciences of Ukraine</t>
  </si>
  <si>
    <t>Utrecht University; Utrecht University Medical Center; University of Amsterdam; University of London; University College London; Hospital de La Princesa; Autonomous University of Madrid; Academy of Athens; Utrecht University; Utrecht University Medical Center; Utrecht University; Utrecht University Medical Center</t>
  </si>
  <si>
    <t>University System of Ohio; Ohio State University</t>
  </si>
  <si>
    <t>Santa Clara University; Santa Clara University</t>
  </si>
  <si>
    <t>University of Wurzburg; University of Wurzburg</t>
  </si>
  <si>
    <t>Tianjin University</t>
  </si>
  <si>
    <t>Tsinghua University; Tsinghua University; Dongguan University of Technology; Chinese Academy of Sciences; University of Science &amp; Technology of China, CAS</t>
  </si>
  <si>
    <t>Universidade de Sao Paulo; Universidade de Ribeirao Preto; Tuscia University</t>
  </si>
  <si>
    <t>JSS Academy of Higher Education &amp; Research; JSS College of Pharmacy, Ooty</t>
  </si>
  <si>
    <t>Universidad de la Laguna</t>
  </si>
  <si>
    <t>University of Tras-os-Montes &amp; Alto Douro; University of Alberta; INESC TEC</t>
  </si>
  <si>
    <t>Ollscoil na Gaillimhe-University of Galway; Swansea University; University of Agder; Norwegian University of Science &amp; Technology (NTNU); University of Turku; Athens University of Economics &amp; Business; Symbiosis International University; Symbiosis Institute of Business Management (SIBM) Pune; Symbiosis International University</t>
  </si>
  <si>
    <t>Zhejiang Sci-Tech University; Sungkyunkwan University (SKKU)</t>
  </si>
  <si>
    <t>Hassan II University of Casablanca</t>
  </si>
  <si>
    <t>Fujian University of Technology; Krirk University; Fujian Normal University</t>
  </si>
  <si>
    <t>Guangzhou College of Commerce</t>
  </si>
  <si>
    <t>University of Toronto; University of Toronto; Hospital for Sick Children (SickKids); University of Toronto; University of Toronto</t>
  </si>
  <si>
    <t>University of North Carolina; North Carolina A&amp;T State University; University of North Carolina; North Carolina A&amp;T State University</t>
  </si>
  <si>
    <t>Babes Bolyai University from Cluj</t>
  </si>
  <si>
    <t>Universita degli Studi di Bari Aldo Moro</t>
  </si>
  <si>
    <t>Ruprecht Karls University Heidelberg; Universite Paris Saclay; Universite Paris Cite; Assistance Publique Hopitaux Paris (APHP); Hopital Universitaire Bicetre - APHP</t>
  </si>
  <si>
    <t>Universidad Nacional de Educacion a Distancia (UNED)</t>
  </si>
  <si>
    <t>HHL Leipzig Graduate School of Management</t>
  </si>
  <si>
    <t>Brigham Young University; Brigham Young University</t>
  </si>
  <si>
    <t>Southwestern University of Finance &amp; Economics - China; Southwestern University of Finance &amp; Economics - China; Southwestern University of Finance &amp; Economics - China</t>
  </si>
  <si>
    <t>Huizhou University; National Institute of Technology (NIT System); National Institute of Technology Durgapur</t>
  </si>
  <si>
    <t>Xiamen University of Technology; University of British Columbia; Xiamen University of Technology</t>
  </si>
  <si>
    <t>Kozminski University</t>
  </si>
  <si>
    <t>SVKM's NMIMS (Deemed to be University)</t>
  </si>
  <si>
    <t>University of Ulsan; University of Ulsan</t>
  </si>
  <si>
    <t>Indian Institute of Information Technology Allahabad; National Institute of Technology (NIT System); Malaviya National Institute of Technology Jaipur</t>
  </si>
  <si>
    <t>Jiangsu Vocational College of Medicine</t>
  </si>
  <si>
    <t>Corporacion Universitaria Minuto de Dios (UNIMINUTO); Universidad de La Sabana</t>
  </si>
  <si>
    <t>Shenzhen Institute of Information Technology; Yanshan University</t>
  </si>
  <si>
    <t>Xinjiang University; China University of Petroleum</t>
  </si>
  <si>
    <t>University of Manchester</t>
  </si>
  <si>
    <t>National University of Defense Technology - China</t>
  </si>
  <si>
    <t>Lund University; Aalborg University; City St Georges, University of London; Consejo Nacional de Investigaciones Cientificas y Tecnicas (CONICET); Universite de Technologie de Compiegne</t>
  </si>
  <si>
    <t>University of Western Australia; Edith Cowan University; Curtin University</t>
  </si>
  <si>
    <t>Jiaying University</t>
  </si>
  <si>
    <t>Copenhagen Business School</t>
  </si>
  <si>
    <t>Incheon National University; University of Naples Federico II</t>
  </si>
  <si>
    <t>Hefei University of Technology; Technical University Czestochowa; Istanbul Medipol University</t>
  </si>
  <si>
    <t>Massachusetts Institute of Technology (MIT); Beijing Institute of Technology</t>
  </si>
  <si>
    <t>Shandong Jianzhu University</t>
  </si>
  <si>
    <t>Lovely Professional University; National Research &amp; Innovation Agency of Indonesia (BRIN); Universite d'El-Oued; Jazan University; Ural Federal University</t>
  </si>
  <si>
    <t>Beijing Institute of Technology</t>
  </si>
  <si>
    <t>Fudan University</t>
  </si>
  <si>
    <t>University of Queensland</t>
  </si>
  <si>
    <t>Shanghai University; Shanghai University of Finance &amp; Economics</t>
  </si>
  <si>
    <t>University of Science &amp; Technology Beijing; East China Normal University; Ulster University</t>
  </si>
  <si>
    <t>University of Bremen; Friedrich Schiller University of Jena</t>
  </si>
  <si>
    <t>Shandong Technology &amp; Business University; University of Manchester; Alliance Manchester Business School; University System of Georgia; Georgia Institute of Technology; Tsinghua University</t>
  </si>
  <si>
    <t>Hubei University; Chitkara University, Punjab; Maharshi Dayanand University</t>
  </si>
  <si>
    <t>Consejo Nacional de Investigaciones Cientificas y Tecnicas (CONICET); Austral University; Austral University; Austral University; Austral University</t>
  </si>
  <si>
    <t>University of Shanghai for Science &amp; Technology; University of Shanghai for Science &amp; Technology</t>
  </si>
  <si>
    <t>Thales Group; Defence Science &amp; Technology Laboratory; University of London; King's College London</t>
  </si>
  <si>
    <t>National Taiwan University; National Taiwan University; University System of Georgia; University of Georgia; Syracuse University; Texas A&amp;M University System; Texas A&amp;M University College Station</t>
  </si>
  <si>
    <t>Dortmund University of Technology</t>
  </si>
  <si>
    <t>National University of Defense Technology - China; Wuhan University of Technology</t>
  </si>
  <si>
    <t>Rhodes University</t>
  </si>
  <si>
    <t>SKEMA Business School; Universite Cote d'Azur; University of Pennsylvania</t>
  </si>
  <si>
    <t>North China University of Water Resources &amp; Electric Power; Zhengzhou University</t>
  </si>
  <si>
    <t>University of Toronto; Centre for Addiction &amp; Mental Health - Canada; University of Waterloo; University of Toronto; Sunnybrook Research Institute; Sunnybrook Health Science Center; University of Toronto; McGill University; McMaster University; McMaster University</t>
  </si>
  <si>
    <t>University of California System; University of California San Diego; University of California System; University of California San Diego; Melbourne Health; Royal Melbourne Hospital</t>
  </si>
  <si>
    <t>Anhui University; Shenzhen University</t>
  </si>
  <si>
    <t>Wuhan University of Technology</t>
  </si>
  <si>
    <t>University System of Georgia; University of Georgia</t>
  </si>
  <si>
    <t>Daegu Gyeongbuk Institute of Science &amp; Technology (DGIST); Sangji University; Queensland University of Technology (QUT)</t>
  </si>
  <si>
    <t>Shandong University of Finance &amp; Economics; Shandong University of Finance &amp; Economics</t>
  </si>
  <si>
    <t>Chungnam National University; Dong A University; United States Department of Agriculture (USDA); Chungnam National University</t>
  </si>
  <si>
    <t>Shandong University of Technology; Zhejiang Shuren University; Huanggang Normal University</t>
  </si>
  <si>
    <t>Liaocheng University</t>
  </si>
  <si>
    <t>Universite de Montreal; HEC Montreal; Universite de Montreal; Universite de Montreal; Polytechnique Montreal; Harvard University</t>
  </si>
  <si>
    <t>Chinese Academy of Medical Sciences - Peking Union Medical College; Peking Union Medical College Hospital; Peking Union Medical College; Tsinghua University</t>
  </si>
  <si>
    <t>Hebei Vocational University of Industry &amp; Technology</t>
  </si>
  <si>
    <t>University of Klagenfurt; Graz University of Technology; University of Klagenfurt</t>
  </si>
  <si>
    <t>University of North Carolina; Appalachian State University</t>
  </si>
  <si>
    <t>The Chinese University of Hong Kong, Shenzhen; Shenzhen Institute of Artificial Intelligence &amp; Robotics for Society; The Chinese University of Hong Kong, Shenzhen; Central China Normal University; Shenzhen Institute of Artificial Intelligence &amp; Robotics for Society; The Chinese University of Hong Kong, Shenzhen; The Chinese University of Hong Kong, Shenzhen</t>
  </si>
  <si>
    <t>NewYork-Presbyterian Hospital; Columbia University; Columbia University; NewYork-Presbyterian Hospital; Stanford University; University of Chicago; University of Chicago Medical Center; Mayo Clinic; Yale University; Cedars Sinai Medical Center; University of California System; University of California San Francisco; Universite de Montreal; Icahn School of Medicine at Mount Sinai; Cornell University; Weill Cornell Medicine; Washington University (WUSTL)</t>
  </si>
  <si>
    <t>Universite de Montreal; Universite de Montreal; Universite de Montreal</t>
  </si>
  <si>
    <t>University System of Maryland; University of Maryland Baltimore; Johns Hopkins University</t>
  </si>
  <si>
    <t>La Trobe University; Swansea University</t>
  </si>
  <si>
    <t>Alexandru Ioan Cuza University</t>
  </si>
  <si>
    <t>University North - Croatia</t>
  </si>
  <si>
    <t>Chinese Academy of Sciences; Beijing Institute of Nanoenergy &amp; Nanosystems, CAS; Chinese Academy of Sciences; University of Chinese Academy of Sciences, CAS; Guangxi University</t>
  </si>
  <si>
    <t>State University of Management</t>
  </si>
  <si>
    <t>Vinayaka Mission's Research Foundation; Vinayaka Mission's Research Foundation</t>
  </si>
  <si>
    <t>Hubei University of Technology</t>
  </si>
  <si>
    <t>Hangzhou Dianzi University; Zhejiang Gongshang University; Zhejiang University of Finance &amp; Economics; Al-Mustaqbal University College; Duy Tan University; King Khalid University; King Khalid University; Egyptian Knowledge Bank (EKB); Zagazig University; Wenzhou University; Duy Tan University</t>
  </si>
  <si>
    <t>Chinese Academy of Medical Sciences - Peking Union Medical College; Peking Union Medical College Hospital; Peking Union Medical College; Capital Medical University; Tsinghua University; Peking University</t>
  </si>
  <si>
    <t>Stockholm School of Economics; Stockholm School of Economics; Polytechnic University of Milan; University of Padua; Harvard University; Harvard University; Harvard University</t>
  </si>
  <si>
    <t>Yildiz Technical University</t>
  </si>
  <si>
    <t>Nanchang University</t>
  </si>
  <si>
    <t>University of Guelph; University of Southern Denmark; Charles Sturt University</t>
  </si>
  <si>
    <t>Children's Hospital Colorado; University of Colorado System; University of Colorado Anschutz Medical Campus; University of Colorado System; University of Colorado Anschutz Medical Campus; University of Colorado System; University of Colorado Anschutz Medical Campus; Children's Hospital Colorado; University of Colorado System; University of Colorado Anschutz Medical Campus; University of Colorado System; University of Colorado Anschutz Medical Campus; Children's Hospital Colorado; University of Colorado System; University of Colorado Anschutz Medical Campus; University of Colorado System; University of Colorado Anschutz Medical Campus</t>
  </si>
  <si>
    <t>Zhejiang University; Tsinghua University</t>
  </si>
  <si>
    <t>University of Salento</t>
  </si>
  <si>
    <t>University of Zilina</t>
  </si>
  <si>
    <t>Universites de Strasbourg Etablissements Associes; Universite de Strasbourg</t>
  </si>
  <si>
    <t>Pontificia Universidad Catolica Argentina</t>
  </si>
  <si>
    <t>Universidade Federal de Santa Maria (UFSM)</t>
  </si>
  <si>
    <t>Huazhong University of Science &amp; Technology; Huazhong University of Science &amp; Technology</t>
  </si>
  <si>
    <t>Kongu Engineering College; Karunya Institute of Technology &amp; Sciences; Egyptian Knowledge Bank (EKB); Beni Suef University</t>
  </si>
  <si>
    <t>Pompeu Fabra University; Pompeu Fabra University; Pompeu Fabra University; Pompeu Fabra University; Pompeu Fabra University</t>
  </si>
  <si>
    <t>Royal Institute of Technology</t>
  </si>
  <si>
    <t>Aalborg University; Technical University of Denmark; Aalborg University</t>
  </si>
  <si>
    <t>University of Nis</t>
  </si>
  <si>
    <t>Wroclaw Medical University; Wroclaw Medical University; Wroclaw Medical University; Pomeranian Medical University</t>
  </si>
  <si>
    <t>University of Taipei; National Taipei University</t>
  </si>
  <si>
    <t>Pontificia Universidade Catolica do Parana; University Externado Colombia</t>
  </si>
  <si>
    <t>University for Library Studies &amp; Information Technology; Technical University Sofia</t>
  </si>
  <si>
    <t>HSE University (National Research University Higher School of Economics); University of Innsbruck</t>
  </si>
  <si>
    <t>East China Jiaotong University</t>
  </si>
  <si>
    <t>University of Melbourne; Australian National University; University of London; King's College London; University of Melbourne</t>
  </si>
  <si>
    <t>National Institute of Technology (NIT System); National Institute of Technology Hamirpur; Indian Institute of Technology System (IIT System); Indian Institute of Technology (IIT) - Kharagpur; University of Reading; University of Bologna</t>
  </si>
  <si>
    <t>University of Deusto; Universitat Ramon Llull; Escuela Superior de Administracion y Direccion de Empresas (ESADE)</t>
  </si>
  <si>
    <t>Universidade de Santiago de Compostela</t>
  </si>
  <si>
    <t>National University of Educational Planning &amp; Administration - India; Universitat Politecnica de Catalunya; University of Barcelona</t>
  </si>
  <si>
    <t>Beijing Academy of Agriculture &amp; Forestry Sciences (BAAFS); China Agricultural University</t>
  </si>
  <si>
    <t>Queensland University of Technology (QUT); University of South Australia</t>
  </si>
  <si>
    <t>Southwestern University of Finance &amp; Economics - China; University of Surrey; Coventry University; Coventry University; Central University of Finance &amp; Economics</t>
  </si>
  <si>
    <t>Amity University Noida</t>
  </si>
  <si>
    <t>Brunel University</t>
  </si>
  <si>
    <t>Utrecht University; Utrecht University Medical Center; University of London; University College London; University of London; University College London; University College London Hospitals NHS Foundation Trust; University of London; University College London; Cardiff University; KU Leuven; University Hospital Leuven</t>
  </si>
  <si>
    <t>City University of Hong Kong</t>
  </si>
  <si>
    <t>Almaarefa University; Almaarefa University</t>
  </si>
  <si>
    <t>Carnegie Mellon University</t>
  </si>
  <si>
    <t>Southeast University - China</t>
  </si>
  <si>
    <t>Mayo Clinic; Mayo Clinic; Mayo Clinic; Mayo Clinic; Mayo Clinic; Texas Tech University System; Texas Tech University Health Science Center; Mayo Clinic; North Dakota State University Fargo; University of Wisconsin System; University of Wisconsin La Crosse</t>
  </si>
  <si>
    <t>Hong Kong University of Science &amp; Technology</t>
  </si>
  <si>
    <t>Universidad de Cadiz</t>
  </si>
  <si>
    <t>Guangdong University of Technology</t>
  </si>
  <si>
    <t>Universidade Positivo</t>
  </si>
  <si>
    <t>Polytechnic University of Turin; European University Institute</t>
  </si>
  <si>
    <t>Universite Paris Saclay; Centre National de la Recherche Scientifique (CNRS); Universite Paris Saclay; Technical University of Berlin</t>
  </si>
  <si>
    <t>Saint Petersburg State University</t>
  </si>
  <si>
    <t>Middle East University; Princess Sumaya University for Technology</t>
  </si>
  <si>
    <t>Chengdu University of Technology; Chengdu University of Technology; Ministry of Natural Resources of the People's Republic of China; Chengdu University of Technology; American Museum of Natural History (AMNH); New York Institute Technology; Natural History Museum London; Southern University of Science &amp; Technology; University of Bristol; University of Birmingham; Chinese Academy of Sciences; Institute of Vertebrate Paleontology &amp; Paleoanthropology, CAS; Peking University; Stockholm University; Yunnan University; Shenyang Normal University</t>
  </si>
  <si>
    <t>Nankai University; Nanyang Technological University; University of New South Wales Sydney; Yanshan University</t>
  </si>
  <si>
    <t>NYU Langone Medical Center; New York University; New York University Tandon School of Engineering; New York University; New York University Tandon School of Engineering; New York University; NYU Langone Medical Center; NYU Langone Medical Center; Duke University; Duke University</t>
  </si>
  <si>
    <t>Deakin University</t>
  </si>
  <si>
    <t>University of Eastern Piedmont Amedeo Avogadro; University of Eastern Piedmont Amedeo Avogadro; University of Eastern Piedmont Amedeo Avogadro; IRCCS Humanitas Research Hospital; Curtin University; University of Eastern Piedmont Amedeo Avogadro</t>
  </si>
  <si>
    <t>Duzce University</t>
  </si>
  <si>
    <t>Guilin University of Electronic Technology; University of Quebec; Ecole de Technologie Superieure - Canada; Taibah University; Taibah University; Universite de Lorraine; University of Sharjah; University of Lausanne; Centre Hospitalier Universitaire Vaudois (CHUV)</t>
  </si>
  <si>
    <t>Peter the Great St. Petersburg Polytechnic University</t>
  </si>
  <si>
    <t>Beijing Forestry University; Ningxia University; Beijing Institute of Technology; University of Technology Sydney; Tsinghua University</t>
  </si>
  <si>
    <t>Universite de Tunis-El-Manar; Universite de Carthage</t>
  </si>
  <si>
    <t>Harbin Engineering University</t>
  </si>
  <si>
    <t>Catholic University of Korea; University of Missouri System; University of Missouri Columbia; Kyung Hee University</t>
  </si>
  <si>
    <t>Universita degli Studi di Bari Aldo Moro; University of Rome Tor Vergata</t>
  </si>
  <si>
    <t>National University of Singapore; Singapore National Eye Center; National University of Singapore; National University of Singapore</t>
  </si>
  <si>
    <t>University of Business &amp; Technology</t>
  </si>
  <si>
    <t>Hunan University of Technology</t>
  </si>
  <si>
    <t>Cape Peninsula University of Technology</t>
  </si>
  <si>
    <t>Universitat de les Illes Balears</t>
  </si>
  <si>
    <t>Solvay SA; Universite Libre de Bruxelles</t>
  </si>
  <si>
    <t>Aarhus University; Aarhus University</t>
  </si>
  <si>
    <t>Harvard University; Massachusetts General Hospital; Harvard University; Brigham &amp; Women's Hospital</t>
  </si>
  <si>
    <t>University of Munich; University of Tennessee System; University of Tennessee Knoxville; Washington University (WUSTL); Eindhoven University of Technology; University of Copenhagen; University of California System; University of California Berkeley; North Carolina State University; University of Bayreuth; University System Of New Hampshire; University of New Hampshire; Cardiff University; Worcester Polytechnic Institute; University of Melbourne; Babson College; University of Mannheim; University of Mannheim; California State University System; San Francisco State University; State University System of Florida; Florida State University; Maastricht University; University of North Carolina; University of North Carolina Greensboro; Bocconi University; University of Illinois System; University of Illinois Urbana-Champaign; University of Illinois System; University of Illinois Urbana-Champaign; Texas A&amp;M University System; Texas A&amp;M University College Station; Stockholm School of Economics; Harvard University; Universite Catholique de Lille; EDHEC Business School</t>
  </si>
  <si>
    <t>Savitribai Phule Pune University</t>
  </si>
  <si>
    <t>Guangxi Normal University; Yunnan University</t>
  </si>
  <si>
    <t>J. Selye University</t>
  </si>
  <si>
    <t>Shenyang Jianzhu University</t>
  </si>
  <si>
    <t>Medical University of Graz</t>
  </si>
  <si>
    <t>University of Leicester</t>
  </si>
  <si>
    <t>Ankara University; Ankara University; Ankara University; Tampere University; VTT Technical Research Center Finland</t>
  </si>
  <si>
    <t>International Business Machines (IBM); International Business Machines (IBM)</t>
  </si>
  <si>
    <t>Dakota State University</t>
  </si>
  <si>
    <t>Witten Herdecke University; Witten Herdecke University</t>
  </si>
  <si>
    <t>Chongqing Normal University</t>
  </si>
  <si>
    <t>University of Patras</t>
  </si>
  <si>
    <t>University of Szczecin</t>
  </si>
  <si>
    <t>Universite de Picardie Jules Verne (UPJV); CHU Amiens; Universite de Picardie Jules Verne (UPJV); CHU Amiens; Universite de Picardie Jules Verne (UPJV); Communaute Universite Grenoble Alpes; Universite Grenoble Alpes (UGA); Universite de Picardie Jules Verne (UPJV)</t>
  </si>
  <si>
    <t>Queensland University of Technology (QUT); University of Bayreuth; University of Bayreuth</t>
  </si>
  <si>
    <t>University of South Africa</t>
  </si>
  <si>
    <t>University of Quebec; Ecole National Administration Publique Canada</t>
  </si>
  <si>
    <t>Tecnologico de Monterrey</t>
  </si>
  <si>
    <t>Institute Technology of Bandung</t>
  </si>
  <si>
    <t>Basque Foundation for Science; University of Basque Country</t>
  </si>
  <si>
    <t>National Central University</t>
  </si>
  <si>
    <t>Zhengzhou University; Zhengzhou University of Aeronautics; Zhengzhou University</t>
  </si>
  <si>
    <t>University of Punjab</t>
  </si>
  <si>
    <t>Xi'an University of Finance &amp; Economics</t>
  </si>
  <si>
    <t>Chongqing University; Chongqing University; Xi'an Jiaotong-Liverpool University; Queens University Belfast; Kobe University; Egyptian Knowledge Bank (EKB); Assiut University; King Saud University</t>
  </si>
  <si>
    <t>Shanxi University Finance &amp; Economics; University of Birmingham</t>
  </si>
  <si>
    <t>Hamad Medical Corporation</t>
  </si>
  <si>
    <t>Universidade Federal de Goias; Indiana University System; Indiana University Bloomington; Universidade Federal de Goias</t>
  </si>
  <si>
    <t>University of California System; University of California Irvine; University of California System; University of California Irvine</t>
  </si>
  <si>
    <t>University of Liverpool</t>
  </si>
  <si>
    <t>Lanzhou University</t>
  </si>
  <si>
    <t>Nanjing University of Information Science &amp; Technology; Nanjing University of Information Science &amp; Technology</t>
  </si>
  <si>
    <t>University of Witwatersrand</t>
  </si>
  <si>
    <t>Northwest Normal University - China</t>
  </si>
  <si>
    <t>Universidade Federal de Sao Paulo (UNIFESP); Universidade de Coimbra</t>
  </si>
  <si>
    <t>University of London; Queen Mary University London</t>
  </si>
  <si>
    <t>Brown University; Concordia University - Canada</t>
  </si>
  <si>
    <t>University Osnabruck</t>
  </si>
  <si>
    <t>Instituto Nacional de Pesquisas Espaciais (INPE)</t>
  </si>
  <si>
    <t>Hebei Agricultural University; International Islamic University, Pakistan</t>
  </si>
  <si>
    <t>University of Ruse</t>
  </si>
  <si>
    <t>Xi'an University of Technology</t>
  </si>
  <si>
    <t>Sapienza University Rome; Sapienza University Rome</t>
  </si>
  <si>
    <t>University of Bristol; University of Bristol</t>
  </si>
  <si>
    <t>George Mason University; University of Colorado System; University of Colorado Boulder; United States Department of Energy (DOE); Lawrence Berkeley National Laboratory; Stanford University; National Aeronautics &amp; Space Administration (NASA); NASA Jet Propulsion Laboratory (JPL); California Institute of Technology; University of Michigan System; University of Michigan; University of Washington; University of Washington Seattle; University of Washington; University of Washington Seattle; University of Idaho; North Carolina State University; University System of Maryland; University of Maryland Baltimore County; University of Texas System; University of Texas El Paso; National Center Atmospheric Research (NCAR) - USA; National Center Atmospheric Research (NCAR) - USA; National Aeronautics &amp; Space Administration (NASA); NASA Goddard Space Flight Center; University System of Maryland; University of Maryland College Park; Baylor University; University of Washington; University of Washington Seattle</t>
  </si>
  <si>
    <t>University of Hamburg; University Medical Center Hamburg-Eppendorf</t>
  </si>
  <si>
    <t>University of Southern California; University of Western Macedonia; University of Western Macedonia; Massachusetts Institute of Technology (MIT); Imperial College London; University of Exeter; University of Macau; University of Sheffield; University of Sheffield; University of Oxford; Imperial College London; University of Bedfordshire</t>
  </si>
  <si>
    <t>University of Munich</t>
  </si>
  <si>
    <t>University of Colorado System; University of Colorado Denver; Children's Hospital Colorado; University of Colorado Anschutz Medical Campus</t>
  </si>
  <si>
    <t>Stefan cel Mare University of Suceava</t>
  </si>
  <si>
    <t>Universidad Politecnica de Madrid; Universidad Nacional de Educacion a Distancia (UNED); Universidad Politecnica de Madrid; Complutense University of Madrid; Consejo Superior de Investigaciones Cientificas (CSIC); CSIC - Instituto de Filosofia (IFS)</t>
  </si>
  <si>
    <t>Xi'an Jiaotong-Liverpool University; Queens University Belfast; Kobe University; Egyptian Knowledge Bank (EKB); Assiut University; Military Technical College</t>
  </si>
  <si>
    <t>University of Hawaii System; University of Hawaii Manoa; University of Hawaii System; University of Hawaii Manoa</t>
  </si>
  <si>
    <t>Ritsumeikan Asia Pacific University</t>
  </si>
  <si>
    <t>Queensland University of Technology (QUT); Queensland University of Technology (QUT); Arizona State University; Arizona State University-Tempe</t>
  </si>
  <si>
    <t>Instituto Politecnico de Braganca</t>
  </si>
  <si>
    <t>University of Petroleum &amp; Energy Studies (UPES); Idaho State University; Graphic Era University; Symbiosis International University; Symbiosis Institute of Technology (SIT)</t>
  </si>
  <si>
    <t>Universites de Strasbourg Etablissements Associes; Universite de Strasbourg; Universites de Strasbourg Etablissements Associes; Universite de Strasbourg; Universites de Strasbourg Etablissements Associes; Universite de Strasbourg</t>
  </si>
  <si>
    <t>Universidad de Almeria; Universidad de Almeria</t>
  </si>
  <si>
    <t>RIKEN; University of Warwick</t>
  </si>
  <si>
    <t>University of Bialystok</t>
  </si>
  <si>
    <t>University of Connecticut; University of Pennsylvania</t>
  </si>
  <si>
    <t>Consiglio Nazionale delle Ricerche (CNR); Istituto di Ricerca sulla Crescita Economica Sostenibile (IRCRES-CNR); Arizona State University; Arizona State University-Tempe</t>
  </si>
  <si>
    <t>Kutafin Moscow State Law University; Tyumen State University</t>
  </si>
  <si>
    <t>Hubei Engineering University</t>
  </si>
  <si>
    <t>Hunan University</t>
  </si>
  <si>
    <t>NYU Langone Medical Center</t>
  </si>
  <si>
    <t>University of International Business &amp; Economics; University of International Business &amp; Economics; Hong Kong Polytechnic University</t>
  </si>
  <si>
    <t>Qatar University</t>
  </si>
  <si>
    <t>Sberbank; Adyghe State University</t>
  </si>
  <si>
    <t>Ministry of Education &amp; Science of Ukraine; Dragomanov Ukrainian State University; Ministry of Education &amp; Science of Ukraine; Kamianets-Podilskyi Ivan Ohiienko National University; Ministry of Education &amp; Science of Ukraine; Dragomanov Ukrainian State University</t>
  </si>
  <si>
    <t>Chalmers University of Technology; Chalmers University of Technology; University of Gothenburg; University of Boras; Chalmers University of Technology; Karolinska Institutet; Sahlgrenska University Hospital</t>
  </si>
  <si>
    <t>MITRE Corporation; University System of Maryland; University of Maryland College Park; MITRE Corporation</t>
  </si>
  <si>
    <t>University of Texas System; UTMD Anderson Cancer Center; University of Texas System; University of Texas Health Science Center at San Antonio; Pennsylvania Commonwealth System of Higher Education (PCSHE); University of Pittsburgh; Memorial Sloan Kettering Cancer Center; Utrecht University; Utrecht University Medical Center</t>
  </si>
  <si>
    <t>Baylor University</t>
  </si>
  <si>
    <t>Southern Federal University; Egyptian Knowledge Bank (EKB); Ain Shams University</t>
  </si>
  <si>
    <t>Fraunhofer Gesellschaft</t>
  </si>
  <si>
    <t>Hainan University</t>
  </si>
  <si>
    <t>Nitte Meenakshi Institute of Technology</t>
  </si>
  <si>
    <t>Leipzig University; MLL Munich Leukemia Laboratory</t>
  </si>
  <si>
    <t>Trinity College Dublin</t>
  </si>
  <si>
    <t>Universite Cote d'Azur; University of Sussex; Universite Cote d'Azur</t>
  </si>
  <si>
    <t>Central China Normal University; Central China Normal University</t>
  </si>
  <si>
    <t>Nanjing University; City University of New York (CUNY) System; New York City College of Technology</t>
  </si>
  <si>
    <t>Changchun University of Technology</t>
  </si>
  <si>
    <t>Southern Illinois University System; Southern Illinois University</t>
  </si>
  <si>
    <t>G d'Annunzio University of Chieti-Pescara; University of Nicosia</t>
  </si>
  <si>
    <t>University of International Business &amp; Economics; Hong Kong Polytechnic University; Shandong Normal University</t>
  </si>
  <si>
    <t>University of International Business &amp; Economics; Hong Kong Polytechnic University; University of Wollongong</t>
  </si>
  <si>
    <t>Fondazione Bruno Kessler; University of Tartu; Free University of Bozen-Bolzano; Technion Israel Institute of Technology; International Business Machines (IBM); University of Mannheim</t>
  </si>
  <si>
    <t>Kyung Hee University; University of Canterbury; University of Oulu; Linnaeus University; Lund University; Kyung Hee University; Macau University of Science &amp; Technology; Kyung Hee University</t>
  </si>
  <si>
    <t>National Academy of Educational Sciences of Ukraine; Institute of Educational Problems National Academy of Pedagogical Sciences of Ukraine; Ministry of Education &amp; Science of Ukraine; Dragomanov Ukrainian State University; Ministry of Education &amp; Science of Ukraine; Rivne State University of Humanities</t>
  </si>
  <si>
    <t>Guangdong University of Finance &amp; Economics; Nottingham Trent University; University of Nottingham</t>
  </si>
  <si>
    <t>UK Research &amp; Innovation (UKRI); Engineering &amp; Physical Sciences Research Council (EPSRC); University of London; University College London; University of London; University College London</t>
  </si>
  <si>
    <t>University of Cambridge; University of Macau</t>
  </si>
  <si>
    <t>Universidad Juarez Autonoma de Tabasco</t>
  </si>
  <si>
    <t>Berlin Institute of Health; Berlin Institute of Health; Berlin Institute of Health; Berlin Institute of Health; Free University of Berlin; Humboldt University of Berlin; Charite Universitatsmedizin Berlin</t>
  </si>
  <si>
    <t>Xinyang University; Xinyang University</t>
  </si>
  <si>
    <t>California State University System; San Jose State University; California State University System; San Jose State University</t>
  </si>
  <si>
    <t>Muhimbili University of Health &amp; Allied Sciences; Muhimbili University of Health &amp; Allied Sciences; Muhimbili University of Health &amp; Allied Sciences; National Institute of Medical Research; University of Oslo; Technical University of Munich; Malardalen University</t>
  </si>
  <si>
    <t>Universidad de Lima; Universidad Tecnica Particular de Loja</t>
  </si>
  <si>
    <t>University of California System; University of California San Francisco; Yale University</t>
  </si>
  <si>
    <t>National Academy of Agrarian Sciences of Ukraine; National Academy of Agrarian Sciences of Ukraine; State University of Trade &amp; Economics; Ministry of Education &amp; Science of Ukraine; Odesa National Economic University</t>
  </si>
  <si>
    <t>Universidad de Alcala; Pompeu Fabra University</t>
  </si>
  <si>
    <t>State University of Trade &amp; Economics</t>
  </si>
  <si>
    <t>Istanbul Arel University</t>
  </si>
  <si>
    <t>Amity University Noida; Amity University Noida</t>
  </si>
  <si>
    <t>Swansea University; Symbiosis International University; Symbiosis Institute of Business Management (SIBM) Pune; University of Sheffield</t>
  </si>
  <si>
    <t>Riga Technical University; Riga Technical University; Riga Technical University</t>
  </si>
  <si>
    <t>Symbiosis International University; Symbiosis Institute of Media &amp; Communication (SIMC); Jain University</t>
  </si>
  <si>
    <t>University of London; King's College London; University of York - UK; Lancaster University</t>
  </si>
  <si>
    <t>Datta Meghe Institute of Higher Education &amp; Research (Deemed to be University); Jawaharlal Nehru Medical College Wardha</t>
  </si>
  <si>
    <t>Instituto Politecnico do Porto</t>
  </si>
  <si>
    <t>Charles University Prague; University of Chemistry &amp; Technology, Prague</t>
  </si>
  <si>
    <t>Jordan University of Science &amp; Technology</t>
  </si>
  <si>
    <t>Skolkovo Institute of Science &amp; Technology</t>
  </si>
  <si>
    <t>New York Medical College; New York Medical College; Drexel University; Harvard University; Harvard T.H. Chan School of Public Health; Nevada System of Higher Education (NSHE); University of Nevada Las Vegas; University of Rochester; New York Medical College</t>
  </si>
  <si>
    <t>General University Gregorio Maranon Hospital; CIBER - Centro de Investigacion Biomedica en Red; CIBERCV; Instituto de Salud Carlos III; European University of Madrid; Complutense University of Madrid; Centro Nacional de Investigaciones Cardiovasculares (CNIC)</t>
  </si>
  <si>
    <t>Osaka University</t>
  </si>
  <si>
    <t>Yale University; Yale University; Yale University; Icahn School of Medicine at Mount Sinai; Icahn School of Medicine at Mount Sinai; Yale University; University of Michigan System; University of Michigan; University of California System; University of California San Francisco; Scripps Research Institute</t>
  </si>
  <si>
    <t>Universiti Malaya; Universiti Malaya; Kaohsiung Medical University</t>
  </si>
  <si>
    <t>University of London; University College London; University College London Hospitals NHS Foundation Trust; University of London; University College London; UK Research &amp; Innovation (UKRI); Engineering &amp; Physical Sciences Research Council (EPSRC); Erasmus University Rotterdam; Erasmus MC</t>
  </si>
  <si>
    <t>University of St Gallen; University of St Gallen; Lulea University of Technology; University College of Southeast Norway; Hanken School of Economics</t>
  </si>
  <si>
    <t>Stanford University; American Medical Association</t>
  </si>
  <si>
    <t>Wroclaw Medical University</t>
  </si>
  <si>
    <t>Middlesex University</t>
  </si>
  <si>
    <t>Universidade do Vale do Rio dos Sinos (Unisinos); Australian Institute of Business; Curtin University; National University of Singapore</t>
  </si>
  <si>
    <t>Nanyang Technological University; Swiss Federal Institutes of Technology Domain; ETH Zurich</t>
  </si>
  <si>
    <t>Izmir University of Bakircay; Celal Bayar University; Izmir University of Bakircay</t>
  </si>
  <si>
    <t>Egyptian Knowledge Bank (EKB); Modern Sciences &amp; Arts University (MSA); Egyptian Knowledge Bank (EKB); Al Azhar University</t>
  </si>
  <si>
    <t>University of Nis; Korea University</t>
  </si>
  <si>
    <t>Chinese Academy of Sciences; Beijing Institute of Nanoenergy &amp; Nanosystems, CAS; Guangxi University; Jianghan University; Chinese Academy of Sciences; University of Chinese Academy of Sciences, CAS; Chinese Academy of Sciences</t>
  </si>
  <si>
    <t>University of Limerick; University of Luxembourg</t>
  </si>
  <si>
    <t>Orebro University</t>
  </si>
  <si>
    <t>Universidade de Brasilia; Universidade Federal de Goias</t>
  </si>
  <si>
    <t>Jiangsu Open University</t>
  </si>
  <si>
    <t>University of New South Wales Sydney; Liverpool Hospital; Liverpool Hospital; University of New South Wales Sydney; South Western Sydney Local Health District; University of New South Wales Sydney; Ingham Institute for Applied Medical Research; University West Indies Mona Jamaica; University West Indies Saint Augustine; Trinity College Dublin; University of Toronto; Saint Michaels Hospital Toronto; University of Alberta; University of Zielona Gora; Medical University Lodz</t>
  </si>
  <si>
    <t>Roche Holding; Genentech; University of London; University College London; Moorfields Eye Hospital NHS Foundation Trust; University of London; University College London</t>
  </si>
  <si>
    <t>Zhengzhou University; Central South University; Fahrenheit Universities; Gdansk University of Technology; Tecnologico de Monterrey</t>
  </si>
  <si>
    <t>Bucharest University of Economic Studies; Romanian Academy of Sciences; National Institute for Economic Research Costin C. Kiritescu</t>
  </si>
  <si>
    <t>Rensselaer Polytechnic Institute</t>
  </si>
  <si>
    <t>Xinxiang University</t>
  </si>
  <si>
    <t>Huazhong University of Science &amp; Technology; University of Manchester</t>
  </si>
  <si>
    <t>University of Groningen; Vrije Universiteit Amsterdam; University of Groningen; Open University Netherlands; Copenhagen Business School; University of Liverpool</t>
  </si>
  <si>
    <t>State University System of Florida; University of West Florida; Montclair State University; University of Washington; University of Washington Seattle</t>
  </si>
  <si>
    <t>Shanghai Jiao Tong University</t>
  </si>
  <si>
    <t>University of Barcelona; Hospital Clinic de Barcelona; University of Barcelona; Hospital Clinic de Barcelona; IDIBAPS; University of Barcelona; Hospital Clinic de Barcelona; University of Barcelona</t>
  </si>
  <si>
    <t>Tufts Medical Center; Tufts Medical Center</t>
  </si>
  <si>
    <t>South China Normal University; South China Normal University; South China Normal University; University of Macau; Guangdong University of Technology</t>
  </si>
  <si>
    <t>University of Rome Tor Vergata</t>
  </si>
  <si>
    <t>Korea University; Korea University Medicine (KU Medicine); Korea University; Korea University Medicine (KU Medicine)</t>
  </si>
  <si>
    <t>University of Tennessee System; University of Tennessee Health Science Center; Seth Gordhandas Sunderdas Medical College &amp; King Edward Memorial Hospital; Allina Health System; University of Alabama System; University of Alabama Birmingham; Seth Gordhandas Sunderdas Medical College &amp; King Edward Memorial Hospital; Seth Gordhandas Sunderdas Medical College &amp; King Edward Memorial Hospital; Seth Gordhandas Sunderdas Medical College &amp; King Edward Memorial Hospital</t>
  </si>
  <si>
    <t>University of Toronto; University of Toronto; University of Toronto; University of Toronto; University Health Network Toronto; Toronto Rehabilitation Institute; University of Toronto; Universite de Montreal; Simon Fraser University; McMaster University</t>
  </si>
  <si>
    <t>Tongji University; Tongji University; Zhengzhou University</t>
  </si>
  <si>
    <t>Mayo Clinic; Mayo Clinic; Mayo Clinic; Mayo Clinic; Mayo Clinic; Texas Tech University System; Texas Tech University; Mayo Clinic</t>
  </si>
  <si>
    <t>University of Nicosia; State University System of Florida; University of South Florida; State University System of Florida; University of South Florida; State University System of Florida; University of South Florida; Harvard University; Brigham &amp; Women's Hospital; Harvard Medical School</t>
  </si>
  <si>
    <t>FHNW University of Applied Sciences &amp; Arts Northwestern Switzerland; Blekinge Institute Technology; Blekinge Institute Technology</t>
  </si>
  <si>
    <t>Erasmus University Rotterdam - Excl Erasmus MC; Erasmus University Rotterdam</t>
  </si>
  <si>
    <t>University of Sydney; University of Newcastle; Macquarie University</t>
  </si>
  <si>
    <t>Korea University; Royal Institute of Technology; Korea University</t>
  </si>
  <si>
    <t>Dalian University of Technology; Anshan Normal University; University of South Australia</t>
  </si>
  <si>
    <t>Rutgers University System; Rutgers University New Brunswick; Rutgers University Newark</t>
  </si>
  <si>
    <t>University of London; Queen Mary University London; University of Verona; University of Barcelona; Barts Health NHS Trust; University of London; Queen Mary University London; University of London; Queen Mary University London</t>
  </si>
  <si>
    <t>University of London; Queen Mary University London; Barts Health NHS Trust; University of London; Queen Mary University London; Semmelweis University; University of Oxford; Oxford University Hospitals NHS Foundation Trust; University of Barcelona; Semmelweis University</t>
  </si>
  <si>
    <t>Taiyuan Institute of Technology</t>
  </si>
  <si>
    <t>Zhejiang University; Zhejiang University; Pennsylvania Commonwealth System of Higher Education (PCSHE); University of Pittsburgh; Asia University Taiwan</t>
  </si>
  <si>
    <t>University System of Ohio; University of Akron</t>
  </si>
  <si>
    <t>Tsinghua University; Beijing Normal University</t>
  </si>
  <si>
    <t>Zhejiang University; Brown University; Abo Akademi University</t>
  </si>
  <si>
    <t>Ministry of Education &amp; Science of Ukraine; National Aviation University; Flight Academy National Aviation University; Ministry of Education &amp; Science of Ukraine; Volodymyr Dahl East Ukrainian National University; Ministry of Education &amp; Science of Ukraine; Vinnytsia Mykhailo Kotsiubynskyi State Pedagogical University; Ministry of Education &amp; Science of Ukraine; Dragomanov Ukrainian State University; Ministry of Education &amp; Science of Ukraine; Sumy State University; Ministry of Education &amp; Science of Ukraine; Khmelnytskyi National University</t>
  </si>
  <si>
    <t>Jefferson University; IRCCS Istituto di Ricerca Diagnostica e Nucleare (SDN); Presidio Ospedaliero San Giovanni di Dio; IRCCS Santa Lucia</t>
  </si>
  <si>
    <t>Beijing Polytechnic</t>
  </si>
  <si>
    <t>University of Canterbury; University of Kentucky</t>
  </si>
  <si>
    <t>Universidad Internacional de La Rioja (UNIR); ESIC; ESIC Business &amp; Marketing School; Universidad Rey Juan Carlos</t>
  </si>
  <si>
    <t>Tampere University; Higher Colleges of Technology - United Arab Emirates; University of Birmingham</t>
  </si>
  <si>
    <t>Sun Yat Sen University; Sun Yat Sen University; China Medical University Taiwan; China Medical University Hospital - Taiwan; Asia University Taiwan</t>
  </si>
  <si>
    <t>Rzeszow University of Technology; University of Pisa; University of Ioannina; Universitat Ramon Llull; Rzeszow University of Technology</t>
  </si>
  <si>
    <t>Drexel University; University of California System; University of California San Francisco; Oklahoma State University System; Oklahoma State University Center for Health Sciences; University of Pennsylvania</t>
  </si>
  <si>
    <t>Robert H. Lurie Comprehensive Cancer Center</t>
  </si>
  <si>
    <t>University of Amsterdam</t>
  </si>
  <si>
    <t>Hunan Normal University; Central South University</t>
  </si>
  <si>
    <t>University of Moncton</t>
  </si>
  <si>
    <t>Universidade Federal do Parana</t>
  </si>
  <si>
    <t>University of London; London Business School; Swiss Federal Institutes of Technology Domain; ETH Zurich; Boston Consulting Group (BCG)</t>
  </si>
  <si>
    <t>Wuhan University; Wuhan University; Zhongnan University of Economics &amp; Law; University of International Business &amp; Economics; Guangzhou University; University of Liverpool</t>
  </si>
  <si>
    <t>Vel Tech High Tech Dr.Rangarajan Dr.Sakunthala Engineering College; Brandenburg University of Technology Cottbus; Saveetha Institute of Medical &amp; Technical Science; Saveetha School of Engineering; Copperbelt University; Kyungpook National University (KNU)</t>
  </si>
  <si>
    <t>Jacobs University; University of Kiel</t>
  </si>
  <si>
    <t>Shanghai International Studies University; Shanghai International Studies University; Beijing Normal University</t>
  </si>
  <si>
    <t>University of California System; University of California San Diego; University of California System; University of California San Diego</t>
  </si>
  <si>
    <t>Catholic University of the Sacred Heart; IRCCS Policlinico Gemelli; Catholic University of the Sacred Heart; IRCCS Policlinico Gemelli; Catholic University of the Sacred Heart; IRCCS Policlinico Gemelli</t>
  </si>
  <si>
    <t>Huazhong Agricultural University</t>
  </si>
  <si>
    <t>Pohang University of Science &amp; Technology (POSTECH); Sungkyunkwan University (SKKU); Sungkyunkwan University (SKKU); Pohang University of Science &amp; Technology (POSTECH); Yonsei University</t>
  </si>
  <si>
    <t>Shanghai Maritime University; Tongji University</t>
  </si>
  <si>
    <t>Max Planck Society; Ruprecht Karls University Heidelberg; Technical University of Munich; Massachusetts Institute of Technology (MIT); Duke University; University of Munich; University of Munich; Harvard University; Massachusetts General Hospital; Harvard University; Harvard Medical School; University of Oslo; Auckland University of Technology; University of Ibadan; University of Ibadan; Lebanese American University; Brown University; Duke University; Google Incorporated</t>
  </si>
  <si>
    <t>Wenzhou-Kean University</t>
  </si>
  <si>
    <t>King Saud University; Princess Nourah bint Abdulrahman University</t>
  </si>
  <si>
    <t>Central Bank of Montenegro</t>
  </si>
  <si>
    <t>Amrita Vishwa Vidyapeetham; Amrita Vishwa Vidyapeetham Coimbatore</t>
  </si>
  <si>
    <t>Virginia Commonwealth University</t>
  </si>
  <si>
    <t>Universidad Internacional de La Rioja (UNIR)</t>
  </si>
  <si>
    <t>Imperial College London; University of Southampton; Imperial College London</t>
  </si>
  <si>
    <t>Universidad de Castilla-La Mancha; University of Sevilla</t>
  </si>
  <si>
    <t>World Health Organization</t>
  </si>
  <si>
    <t>Oxford University Hospitals NHS Foundation Trust; University of Oxford; University of Oxford; University of Oxford; University of Oxford; University of Oxford; University of Oxford; University of Oxford; Oxford University Hospitals NHS Foundation Trust</t>
  </si>
  <si>
    <t>University of Illinois System; University of Illinois Chicago; University of Illinois Chicago Hospital; University of Illinois System; University of Illinois Chicago; University of Illinois Rockford; University of Illinois System; University of Illinois Chicago; University of Illinois Chicago Hospital; University of Illinois System; University of Illinois Chicago; University of Illinois Chicago Hospital; University of Illinois System; University of Illinois Chicago; University of Illinois Chicago Hospital; University of Illinois System; University of Illinois Chicago; University of Illinois Chicago Hospital</t>
  </si>
  <si>
    <t>Herzen State Pedagogical University of Russia; Herzen State Pedagogical University of Russia; Admiral Makarov State University of Maritime &amp; Inland Shipping; Admiral Makarov State University of Maritime &amp; Inland Shipping; Herzen State Pedagogical University of Russia</t>
  </si>
  <si>
    <t>Rutgers University System; Rutgers University New Brunswick; Rutgers University Biomedical &amp; Health Sciences; Rutgers University System; Rutgers University New Brunswick; Rutgers University Biomedical &amp; Health Sciences; Rutgers University System; Rutgers University New Brunswick; Rutgers University Biomedical &amp; Health Sciences</t>
  </si>
  <si>
    <t>University of Calgary</t>
  </si>
  <si>
    <t>University of British Columbia; University of British Columbia; University of British Columbia</t>
  </si>
  <si>
    <t>Fraunhofer Gesellschaft; Technical University of Berlin; Korea University; Max Planck Society</t>
  </si>
  <si>
    <t>Chang Gung University</t>
  </si>
  <si>
    <t>University of Groningen; University of Groningen; Vrije Universiteit Amsterdam</t>
  </si>
  <si>
    <t>Helmholtz Association; Karlsruhe Institute of Technology</t>
  </si>
  <si>
    <t>Icahn School of Medicine at Mount Sinai</t>
  </si>
  <si>
    <t>Kyungpook National University (KNU); Konkuk University; Konkuk University Medical Center; Kyungpook National University (KNU); Kyungpook National University Hospital (KNUH)</t>
  </si>
  <si>
    <t>State University System of Florida; University of South Florida; Harvard University; Massachusetts General Hospital; Harvard Medical School</t>
  </si>
  <si>
    <t>Instituto Politecnico de Braganca; Universidade Salvador (UNIFACS)</t>
  </si>
  <si>
    <t>Shanghai Jiao Tong University; Shanghai Jiao Tong University; Shanghai Jiao Tong University</t>
  </si>
  <si>
    <t>Ege University; University of London; University College London; University of London; University College London; Moorfields Eye Hospital NHS Foundation Trust; Kepler University Hospital</t>
  </si>
  <si>
    <t>Ruprecht Karls University Heidelberg; Ruprecht Karls University Heidelberg; Ruprecht Karls University Heidelberg</t>
  </si>
  <si>
    <t>Hanoi Medical University; Johns Hopkins University; Johns Hopkins Bloomberg School of Public Health; University of Alabama System; University of Alabama Birmingham; University of Alabama System; University of Alabama Birmingham; Stanford University; Nguyen Tat Thanh University (NTTU); National University of Singapore; Nguyen Tat Thanh University (NTTU); Singapore University of Technology &amp; Design; Duy Tan University; National University of Singapore; Nguyen Tat Thanh University (NTTU); National University of Singapore; National University of Singapore</t>
  </si>
  <si>
    <t>Asia University Taiwan; Universitas Islam Indonesia</t>
  </si>
  <si>
    <t>University of Murcia</t>
  </si>
  <si>
    <t>Magna Graecia University of Catanzaro; Johns Hopkins University</t>
  </si>
  <si>
    <t>Universite Paris Cite; Institut National de la Sante et de la Recherche Medicale (Inserm); Inria; Imperial College London; Universite de Rennes; Institut Polytechnique de Paris; ENSTA Paris; Institut Polytechnique de Paris; ENSTA Paris; Institut Polytechnique de Paris; ENSTA Paris; Universite Paris-Est-Creteil-Val-de-Marne (UPEC); Universite Paris Cite; Inria; Communaute Universite Grenoble Alpes; Institut National Polytechnique de Grenoble; Universite Grenoble Alpes (UGA); Centre National de la Recherche Scientifique (CNRS); Nokia Corporation; Inria; Universite Paris Cite; Universite Paris Saclay; Centre National de la Recherche Scientifique (CNRS); Nokia Corporation; Inria</t>
  </si>
  <si>
    <t>Kaunas University of Technology; Kaunas University of Technology</t>
  </si>
  <si>
    <t>Interregional Academy of Personnel Management; Ministry of Education &amp; Science of Ukraine; Taras Shevchenko National University of Kyiv; Donetsk State University of Internal Affairs</t>
  </si>
  <si>
    <t>University of Oxford</t>
  </si>
  <si>
    <t>University of Punjab; Namseoul University</t>
  </si>
  <si>
    <t>University of Texas System; University of Texas Austin</t>
  </si>
  <si>
    <t>Datta Meghe Institute of Higher Education &amp; Research (Deemed to be University); Sharad Pawar Dental College &amp; Hospital (SPDC); Datta Meghe Institute of Higher Education &amp; Research (Deemed to be University); Sharad Pawar Dental College &amp; Hospital (SPDC)</t>
  </si>
  <si>
    <t>University of London; University College London; Moorfields Eye Hospital NHS Foundation Trust; Capital Medical University; Capital Medical University; University of Nottingham; University of Illinois System; University of Illinois Chicago; University of Illinois Chicago Hospital; Medical College of Wisconsin; University of London; University College London; Moorfields Eye Hospital NHS Foundation Trust; University of London; University College London; Chinese Academy of Medical Sciences - Peking Union Medical College; Peking Union Medical College Hospital; Kagoshima University; Tel Aviv University; The Chinese University of Hong Kong, Shenzhen; Icahn School of Medicine at Mount Sinai; Singapore National Eye Center; National University of Singapore; University of Southern California</t>
  </si>
  <si>
    <t>Slovenian Academy of Sciences &amp; Arts (SASA); Jozef Stefan Institute; Slovenian Academy of Sciences &amp; Arts (SASA); Jozef Stefan Institute</t>
  </si>
  <si>
    <t>Universitat Politecnica de Catalunya; University of Salamanca; Purdue University System; Purdue University</t>
  </si>
  <si>
    <t>Anyang Normal University; University of Macau; Nanjing University of Posts &amp; Telecommunications; Dongbei University of Finance &amp; Economics</t>
  </si>
  <si>
    <t>Fujian Normal University; NEOMA Business School; Anhui University of Finance &amp; Economics</t>
  </si>
  <si>
    <t>University of Milan</t>
  </si>
  <si>
    <t>Sun Yat Sen University; Sun Yat Sen University; Xiamen University; Hankou University</t>
  </si>
  <si>
    <t>Jilin University; Texas A&amp;M University System; Texas A&amp;M International University</t>
  </si>
  <si>
    <t>Universiti Teknologi Malaysia; Universiti Teknologi Malaysia</t>
  </si>
  <si>
    <t>University of Guelph</t>
  </si>
  <si>
    <t>Pomeranian Medical University; University of Edinburgh; University of Barcelona</t>
  </si>
  <si>
    <t>National University of Singapore; Singapore National Eye Center; National University of Singapore; Singapore National Eye Center</t>
  </si>
  <si>
    <t>Indiana University System; Indiana University East; Old Dominion University; Texas A&amp;M University System; Texas A&amp;M International University</t>
  </si>
  <si>
    <t>University of Nottingham Ningbo China</t>
  </si>
  <si>
    <t>Zeppelin University; West University of Timisoara; Universite de Orleans; Northeastern Illinois University</t>
  </si>
  <si>
    <t>United States Department of Defense; US Army Research, Development &amp; Engineering Command (RDECOM); US Army Research Laboratory (ARL); United States Department of Defense; US Army Research, Development &amp; Engineering Command (RDECOM); US Army Research Laboratory (ARL); George Washington University; United States Department of Defense; United States Army; US Army Research, Development &amp; Engineering Command (RDECOM); US Army Research Laboratory (ARL)</t>
  </si>
  <si>
    <t>Peoples Friendship University of Russia</t>
  </si>
  <si>
    <t>Universidad Miguel Hernandez de Elche; University of Murcia; University of Murcia; Universitat d'Alacant</t>
  </si>
  <si>
    <t>Universidade de Aveiro; Universidade de Aveiro; Universidade de Aveiro</t>
  </si>
  <si>
    <t>XLRI -Xavier School of Management</t>
  </si>
  <si>
    <t>Egyptian Knowledge Bank (EKB); Zagazig University; Shaqra University; Egyptian Knowledge Bank (EKB); Higher Technological Institute - Egypt; University of the Ryukyus</t>
  </si>
  <si>
    <t>University of Electronic Science &amp; Technology of China; Guangxi University; Chinese Academy of Sciences; Beijing Institute of Nanoenergy &amp; Nanosystems, CAS; Chinese Academy of Sciences; University of Chinese Academy of Sciences, CAS; Swansea University</t>
  </si>
  <si>
    <t>University System of Georgia; Georgia Institute of Technology; University of Virginia</t>
  </si>
  <si>
    <t>University of Lahore; Sunway University</t>
  </si>
  <si>
    <t>Edinburgh Napier University; Queensland University of Technology (QUT); Glasgow Caledonian University</t>
  </si>
  <si>
    <t>University of Adelaide; University of Adelaide; Austin Research Institute; Florey Institute of Neuroscience &amp; Mental Health; Flinders Medical Centre; Flinders University South Australia; GlaxoSmithKline; Royal Adelaide Hospital</t>
  </si>
  <si>
    <t>Shihezi University; Ataturk University</t>
  </si>
  <si>
    <t>Indian Institute of Technology System (IIT System); Indian Institute of Technology (IIT) - Kanpur; La Trobe University; La Trobe University</t>
  </si>
  <si>
    <t>Technical University of Darmstadt</t>
  </si>
  <si>
    <t>Erasmus University Rotterdam; Erasmus University Rotterdam - Excl Erasmus MC</t>
  </si>
  <si>
    <t>Zhejiang Shuren University</t>
  </si>
  <si>
    <t>Northwell Health; Hofstra University; Northwell Health</t>
  </si>
  <si>
    <t>Universitas Negeri Malang; Universidad de la Costa</t>
  </si>
  <si>
    <t>University of Salamanca; University of Salamanca; Universidad Internacional de La Rioja (UNIR)</t>
  </si>
  <si>
    <t>Hong Kong Baptist University; Hong Kong Polytechnic University</t>
  </si>
  <si>
    <t>Centre for Research &amp; Technology Hellas; Universitat Politecnica de Catalunya; Barcelona Supercomputer Center (BSC-CNS); University of Malta</t>
  </si>
  <si>
    <t>Tecnologico de Monterrey; Universidad de la Laguna; Tecnologico de Monterrey; Tecnologico de Monterrey</t>
  </si>
  <si>
    <t>University of Toronto</t>
  </si>
  <si>
    <t>MedStar Washington Hospital Center; University of Waterloo; University of Minnesota System; University of Minnesota Twin Cities; Texas A&amp;M University System; Texas A&amp;M University College Station</t>
  </si>
  <si>
    <t>Hunan Institute of Technology</t>
  </si>
  <si>
    <t>Jagiellonian University</t>
  </si>
  <si>
    <t>Universitat Politecnica de Valencia</t>
  </si>
  <si>
    <t>Ministry of Education &amp; Science of Ukraine; Taras Shevchenko National University of Kyiv; Ministry of Education &amp; Science of Ukraine; Drohobych Ivan Franko State Pedagogical University; Rzeszow University of Technology</t>
  </si>
  <si>
    <t>Universite Jean Moulin Lyon 3</t>
  </si>
  <si>
    <t>Alfaisal University</t>
  </si>
  <si>
    <t>Durham University; Durham University</t>
  </si>
  <si>
    <t>Universidad del Pacifico Peru</t>
  </si>
  <si>
    <t>Universidad de los Andes (Colombia); Universidad de los Andes (Colombia); Universidad de los Andes (Colombia)</t>
  </si>
  <si>
    <t>Qassim University</t>
  </si>
  <si>
    <t>University of Michigan System; University of Michigan; H Lee Moffitt Cancer Center &amp; Research Institute; Roche Holding; University of Oklahoma System; University of Oklahoma Health Sciences Center; University System of Ohio; Ohio State University; Mayo Clinic; University of Texas System; UTMD Anderson Cancer Center; National Institutes of Health (NIH) - USA; NIH National Center for Advancing Translational Sciences (NCATS); Pennsylvania Commonwealth System of Higher Education (PCSHE); University of Pittsburgh</t>
  </si>
  <si>
    <t>Universidade de Sao Paulo; Universidade de Sao Paulo</t>
  </si>
  <si>
    <t>Mayo Clinic; Washington University (WUSTL); Mayo Clinic</t>
  </si>
  <si>
    <t>De Montfort University; University of Helsinki; De Montfort University</t>
  </si>
  <si>
    <t>Zhejiang University; Imperial College London; University of Exeter</t>
  </si>
  <si>
    <t>National University of Singapore; National University of Singapore; National University of Singapore</t>
  </si>
  <si>
    <t>Simon Fraser University; Laval University; Universite de Montreal; Harvard University</t>
  </si>
  <si>
    <t>Capital University of Economics &amp; Business</t>
  </si>
  <si>
    <t>University of Massachusetts System; University of Massachusetts Amherst</t>
  </si>
  <si>
    <t>Catholic University of the Sacred Heart; IRCCS Policlinico Gemelli; Catholic University of the Sacred Heart; IRCCS Policlinico Gemelli; Catholic University of the Sacred Heart; IRCCS Policlinico Gemelli; Catholic University of the Sacred Heart; IRCCS Policlinico Gemelli; Catholic University of the Sacred Heart; IRCCS Policlinico Gemelli; Catholic University of the Sacred Heart; IRCCS Policlinico Gemelli</t>
  </si>
  <si>
    <t>University of Essex; University of Essex; University of London; University College London; Universitat Ramon Llull; Escuela Superior de Administracion y Direccion de Empresas (ESADE)</t>
  </si>
  <si>
    <t>Princeton University; New York University</t>
  </si>
  <si>
    <t>Shandong Womens University</t>
  </si>
  <si>
    <t>Kyung Hee University</t>
  </si>
  <si>
    <t>National Taiwan University; National Taiwan University</t>
  </si>
  <si>
    <t>Sichuan University; Xihua University</t>
  </si>
  <si>
    <t>University of Zaragoza; University of Zaragoza; University of Zaragoza</t>
  </si>
  <si>
    <t>Aga Khan University</t>
  </si>
  <si>
    <t>State University of Trade &amp; Economics; Ministry of Education &amp; Science of Ukraine; Pryazovskyi State Technical University; Ministry of Education &amp; Science of Ukraine; Ukrainian National Forestry University</t>
  </si>
  <si>
    <t>Tsinghua University</t>
  </si>
  <si>
    <t>Mitsubishi Electric Corporation</t>
  </si>
  <si>
    <t>Melbourne Genomics Health Alliance</t>
  </si>
  <si>
    <t>University of Technology Sydney</t>
  </si>
  <si>
    <t>Jefferson University; Jefferson University</t>
  </si>
  <si>
    <t>University of Oxford; University of London; University College London; University of London; Queen Mary University London; Barts Health NHS Trust; Royal London Hospital; Newcastle University - UK; University of Exeter; University of London; King's College London; University of Verona; University of Oxford; University of Oxford; University of Colorado System; University of Colorado Boulder; Ulster University; University of Luxembourg; University of Oxford; Oxford University Hospitals NHS Foundation Trust; University of Oxford</t>
  </si>
  <si>
    <t>Leibniz Zentrum fur Agrarlandschaftsforschung (ZALF); Brandenburg University of Technology Cottbus</t>
  </si>
  <si>
    <t>Jilin Engineering Normal University</t>
  </si>
  <si>
    <t>University of California System; University of California Los Angeles; University of Edinburgh</t>
  </si>
  <si>
    <t>University of Michigan System; University of Michigan</t>
  </si>
  <si>
    <t>University of Rijeka</t>
  </si>
  <si>
    <t>University of Nottingham; University of Sheffield; De Montfort University</t>
  </si>
  <si>
    <t>Abo Akademi University; University of Cambridge</t>
  </si>
  <si>
    <t>Toronto Metropolitan University</t>
  </si>
  <si>
    <t>Lakehead University; National Taipei University of Business; Instituto Politecnico do Porto; University of Tasmania</t>
  </si>
  <si>
    <t>University of Oxford; University of Warwick; Keele University</t>
  </si>
  <si>
    <t>University of Hong Kong</t>
  </si>
  <si>
    <t>Wuhu Institute of Technology</t>
  </si>
  <si>
    <t>Chinese Academy of Medical Sciences - Peking Union Medical College; Peking Union Medical College Hospital; Chinese Academy of Medical Sciences - Peking Union Medical College; Chinese Academy of Medical Sciences - Peking Union Medical College; Peking Union Medical College; Shanghai University; Shanghai University; Rush University; Rush University</t>
  </si>
  <si>
    <t>Universitat Politecnica de Catalunya</t>
  </si>
  <si>
    <t>University of Pavol Jozef Safarik Kosice; Constantine the Philosopher University in Nitra</t>
  </si>
  <si>
    <t>Universitat Ramon Llull; Escuela Superior de Administracion y Direccion de Empresas (ESADE); Universitat de Vic - Universitat Central de Catalunya (UVic-UCC)</t>
  </si>
  <si>
    <t>Universidad Veracruzana</t>
  </si>
  <si>
    <t>Qilu University of Technology</t>
  </si>
  <si>
    <t>Universidad Autonoma Metropolitana - Mexico</t>
  </si>
  <si>
    <t>Hebei Medical University; Hebei Medical University; Shanghai University of Traditional Chinese Medicine; Hebei Medical University; Hebei Medical University; Hebei Medical University</t>
  </si>
  <si>
    <t>University of Warsaw</t>
  </si>
  <si>
    <t>Universite de Montreal; Universite de Montreal; University of Oxford; Universite Libre de Bruxelles; Universite de Montreal; Universite de Montreal</t>
  </si>
  <si>
    <t>Malardalen University; Sapienza University Rome</t>
  </si>
  <si>
    <t>Cornell University; Cornell University; Cornell University; King Saud University</t>
  </si>
  <si>
    <t>Scuola Superiore Sant'Anna; Universites de Strasbourg Etablissements Associes; Universite de Strasbourg</t>
  </si>
  <si>
    <t>Universidad de Huelva; Universidad de Huelva; Universidad Rey Juan Carlos; Universidad Pablo de Olavide</t>
  </si>
  <si>
    <t>National Taiwan University; University System of Maryland; University of Maryland College Park; University System of Maryland; University of Maryland College Park; University System of Maryland; University of Maryland College Park</t>
  </si>
  <si>
    <t>University of Huddersfield</t>
  </si>
  <si>
    <t>Wuhan University; Xiamen University; Zhejiang University; University Kelaniya; Zhejiang Ocean University; Fudan University; Wuhan University; O.P. Jindal Global University; Shanghai Maritime University; Changzhou University; Southern Marine Science &amp; Engineering Guangdong Laboratory; Southern Marine Science &amp; Engineering Guangdong Laboratory (Zhuhai); Ministry of Natural Resources of the People's Republic of China</t>
  </si>
  <si>
    <t>Zhejiang University; Zhejiang University</t>
  </si>
  <si>
    <t>Harokopio University Athens; Budapest University of Technology &amp; Economics; Infineon Technologies; Infineon Technologies; Infineon Technologies; Lulea University of Technology</t>
  </si>
  <si>
    <t>Harvard University; Massachusetts General Hospital; Massachusetts Institute of Technology (MIT)</t>
  </si>
  <si>
    <t>Northeastern University - China; Northeastern University - China; Shenyang Medical College; State Key Laboratory of Respiratory Disease; Guangzhou Medical University; Jinan University</t>
  </si>
  <si>
    <t>Chung Ang University; Kyung Hee University</t>
  </si>
  <si>
    <t>Universidade de Aveiro; Universidade Federal do Para; Universidade Federal do Para</t>
  </si>
  <si>
    <t>University of Huddersfield; University of Cape Town; Dalhousie University</t>
  </si>
  <si>
    <t>Oxford Brookes University; University of Sheffield</t>
  </si>
  <si>
    <t>Perm National Research Polytechnic University</t>
  </si>
  <si>
    <t>Instituto de Telecomunicacoes; Instituto Universitario de Lisboa; Instituto Universitario de Lisboa</t>
  </si>
  <si>
    <t>Universitat Politecnica de Catalunya; Universitat Politecnica de Catalunya; Universitat Politecnica de Catalunya; Barcelona Supercomputer Center (BSC-CNS)</t>
  </si>
  <si>
    <t>Assistance Publique Hopitaux Paris (APHP); Universite Paris Cite; Hopital Universitaire Necker-Enfants Malades - APHP; Amazon.com</t>
  </si>
  <si>
    <t>University of London; Queen Mary University London; University of London; Queen Mary University London; Barts Health NHS Trust; University of Leicester; University of Zakho; University of Verona; University of Barcelona</t>
  </si>
  <si>
    <t>Stellenbosch University</t>
  </si>
  <si>
    <t>Imperial College London; Guy's &amp; St Thomas' NHS Foundation Trust; Royal Brompton Hospital; Guy's &amp; St Thomas' NHS Foundation Trust; Royal Brompton &amp; Harefield NHS Foundation Trust; Harefield Hospital; Imperial College London; Anglia Ruskin University; Yale University; Universidad Autonoma de Queretaro; Guy's &amp; St Thomas' NHS Foundation Trust; University of London; King's College London; University of London; King's College London; Guy's &amp; St Thomas' NHS Foundation Trust; Imperial College London; Hospital Clinico San Carlos; Complutense University of Madrid; Radboud University Nijmegen</t>
  </si>
  <si>
    <t>Imperial College London; Imperial College London; Zhejiang University; University of Liverpool</t>
  </si>
  <si>
    <t>Chinese Academy of Medical Sciences - Peking Union Medical College; Peking Union Medical College Hospital; Peking Union Medical College; Chinese Academy of Medical Sciences - Peking Union Medical College; Chinese Academy of Medical Sciences - Peking Union Medical College; Peking Union Medical College Hospital; Peking Union Medical College; Chinese Academy of Medical Sciences - Peking Union Medical College; Cancer Institute &amp; Hospital - CAMS; Peking Union Medical College; Chinese Academy of Medical Sciences - Peking Union Medical College; Peking Union Medical College; Cancer Institute &amp; Hospital - CAMS; Chinese Academy of Medical Sciences - Peking Union Medical College; Peking Union Medical College; University of Science &amp; Technology Beijing</t>
  </si>
  <si>
    <t>University of Chicago</t>
  </si>
  <si>
    <t>Imperial College London; Sichuan University</t>
  </si>
  <si>
    <t>University of Oxford; University of Bath; University of Oxford</t>
  </si>
  <si>
    <t>Monash University; La Trobe University</t>
  </si>
  <si>
    <t>Harvard University; Harvard Medical School; Brigham &amp; Women's Hospital; Jefferson University; University of Michigan System; University of Michigan; Nevada System of Higher Education (NSHE); University of Nevada Reno; University College Dublin; University of Miami; Harvard University; Harvard Medical School; Harvard University; Brigham &amp; Women's Hospital; Baylor College of Medicine; Houston Methodist Hospital; Houston Methodist Hospital; Cornell University; Weill Cornell Medicine; University of Texas System; University of Texas Medical Branch Galveston; University of Texas System; UTMD Anderson Cancer Center; Texas A&amp;M University System; Texas A&amp;M University College Station; Texas A&amp;M Health Science Center; University of Iowa</t>
  </si>
  <si>
    <t>Qingdao University; Qingdao University; Qingdao University; Qingdao University of Science &amp; Technology; Zhejiang University of Technology</t>
  </si>
  <si>
    <t>Universidad de Almeria</t>
  </si>
  <si>
    <t>Al Azhar University Gaza; University of Westminster</t>
  </si>
  <si>
    <t>Zhejiang University of Technology; Communication University of Zhejiang; Zhejiang University of Technology; Ningbo University</t>
  </si>
  <si>
    <t>Institute of China &amp; Contemporary Asia of the Russian Academy of Sciences; Russian Academy of Sciences</t>
  </si>
  <si>
    <t>Qatar University; International Islamic University, Pakistan</t>
  </si>
  <si>
    <t>Guangxi Medical University; University of South China; University of South China</t>
  </si>
  <si>
    <t>Shandong Technology &amp; Business University; University of Manchester; Alliance Manchester Business School; University System of Georgia; Georgia Institute of Technology; Tsinghua University; Chinese Academy of Sciences; University of Chinese Academy of Sciences, CAS</t>
  </si>
  <si>
    <t>University of Stuttgart; University of Southern Denmark; Parthenope University Naples</t>
  </si>
  <si>
    <t>University of Istvan Szechenyi</t>
  </si>
  <si>
    <t>University Kelaniya; University of Peradeniya; Sri Lanka Institute of Information Technology (SLIIT); University of Central Lancashire; Atlantic Technological University (ATU)</t>
  </si>
  <si>
    <t>Universite de Montreal; Universite de Montreal; York University - Canada; York University - Canada; Harvard University; Harvard T.H. Chan School of Public Health; Universite de Montreal; Universite de Montreal; Laval University; University of Sherbrooke; Laval University; Laval University; Laval University</t>
  </si>
  <si>
    <t>Monash University; Monash University; Monash University</t>
  </si>
  <si>
    <t>Kumoh National University Technology</t>
  </si>
  <si>
    <t>Nanjing Medical University; Nanjing Medical University; Nanjing Medical University; Nanjing Medical University; Nanjing University of Posts &amp; Telecommunications</t>
  </si>
  <si>
    <t>King Faisal University</t>
  </si>
  <si>
    <t>University of California System; University of California San Francisco; NewYork-Presbyterian Hospital; Columbia University; University of Texas System; University of Texas Medical Branch Galveston; Harvard University; Brigham &amp; Women's Hospital; Harvard Medical School; Washington University (WUSTL); State University of New York (SUNY) System; University at Buffalo, SUNY; University of Minnesota System; University of Minnesota Twin Cities; Mayo Clinic</t>
  </si>
  <si>
    <t>Universidad Bernardo O'Higgins</t>
  </si>
  <si>
    <t>AGH University of Krakow</t>
  </si>
  <si>
    <t>University System of Maryland; University of Maryland Baltimore; University System of Maryland; University of Maryland Baltimore; University System of Maryland; University of Maryland Baltimore; University System of Maryland; University of Maryland Baltimore; University System of Maryland; University of Maryland Baltimore</t>
  </si>
  <si>
    <t>University of Electronic Science &amp; Technology of China; Swansea University</t>
  </si>
  <si>
    <t>University of Newcastle; Central Coast Local Health District; University of Newcastle</t>
  </si>
  <si>
    <t>Pfizer; Pfizer; Pfizer; Pfizer; Pfizer; Pfizer</t>
  </si>
  <si>
    <t>Universidade Federal de Santa Catarina (UFSC)</t>
  </si>
  <si>
    <t>Newcastle University - UK; Northumbria University; Newcastle University - UK</t>
  </si>
  <si>
    <t>Taipei Medical University; Taipei Medical University; Taipei Medical University; Massachusetts Institute of Technology (MIT); Harvard University; Beth Israel Deaconess Medical Center; Harvard University; Harvard T.H. Chan School of Public Health; Taipei Medical University; Taipei Municipal WanFang Hospital</t>
  </si>
  <si>
    <t>University of Munich; University of Augsburg; University of Miami</t>
  </si>
  <si>
    <t>Nanjing University</t>
  </si>
  <si>
    <t>Wageningen University &amp; Research; Wageningen University &amp; Research</t>
  </si>
  <si>
    <t>UOC Universitat Oberta de Catalunya</t>
  </si>
  <si>
    <t>University of Surrey</t>
  </si>
  <si>
    <t>De Montfort University</t>
  </si>
  <si>
    <t>Wenzhou Medical University; Wenzhou Polytechnic</t>
  </si>
  <si>
    <t>Universidad Politecnica de Madrid; Rutgers University System; Rutgers University New Brunswick; Consejo Superior de Investigaciones Cientificas (CSIC); CSIC - Instituto de Investigaciones Biomedicas Alberto Sols (IIBM)</t>
  </si>
  <si>
    <t>Northumbria University; Loughborough University; Newcastle University - UK; University of Plymouth</t>
  </si>
  <si>
    <t>Medical University of South Carolina; US Department of Veterans Affairs; Veterans Health Administration (VHA); Ralph H Johnson VA Medical Center</t>
  </si>
  <si>
    <t>University of Salento; Polytechnic University of Turin; Sakarya University of Applied Science</t>
  </si>
  <si>
    <t>University of Sharjah; Higher Colleges of Technology - United Arab Emirates</t>
  </si>
  <si>
    <t>King Mongkuts University of Technology Thonburi; King Mongkuts University of Technology North Bangkok; Phranakhon Si Ayutthaya Rajabhat University; King Mongkuts University of Technology Thonburi; Phetchaburi Rajabhat University; Muban Chombueng Rajabhat University; Thammasat University; King Mongkuts University of Technology Thonburi</t>
  </si>
  <si>
    <t>St. Peter's Institute of Higher Education &amp; Research</t>
  </si>
  <si>
    <t>University of Granada</t>
  </si>
  <si>
    <t>Friedrich Schiller University of Jena; Technische Universitat Dresden</t>
  </si>
  <si>
    <t>European Commission Joint Research Centre; EC JRC ISPRA Site; Maastricht University</t>
  </si>
  <si>
    <t>Egyptian Knowledge Bank (EKB); Alexandria University; Johns Hopkins University; National Academy of Medical Sciences of Ukraine; Amosov National Institute of Cardiovascular Surgery of the National Academy of Medical Sciences of Ukraine; Johns Hopkins University; Johns Hopkins Medicine</t>
  </si>
  <si>
    <t>Universidade Europeia; Universidade Europeia</t>
  </si>
  <si>
    <t>Clinica Las Condes; Clinica Las Condes; Clinica Las Condes; Clinica Las Condes; Clinica Las Condes</t>
  </si>
  <si>
    <t>Maastricht University; Maastricht University</t>
  </si>
  <si>
    <t>University of Oxford; University of Warwick; Cisco Systems Inc</t>
  </si>
  <si>
    <t>Deakin University; University of Cambridge; University of Texas System; University of Texas Austin; University of Texas System; University of Texas Austin</t>
  </si>
  <si>
    <t>SRM Institute of Science &amp; Technology Chennai; Vellore Institute of Technology (VIT); VIT Chennai; Koneru Lakshmaiah Education Foundation (K L Deemed to be University); Saveetha Institute of Medical &amp; Technical Science; Saveetha School of Engineering; King Saud University; King Saud University; University of Texas System; University of Texas-Health Sciences Center at Tyler (UTHSCT); Saveetha Institute of Medical &amp; Technical Science; Saveetha School of Engineering</t>
  </si>
  <si>
    <t>University of Illinois System; University of Illinois Urbana-Champaign; University of Michigan System; University of Michigan; University of Pennsylvania; University of Pennsylvania; California Institute of Technology; University of Pennsylvania</t>
  </si>
  <si>
    <t>State University System of Florida; University of Central Florida; State University System of Florida; Florida Atlantic University</t>
  </si>
  <si>
    <t>Royal Gwent Hospital; Oxford University Hospitals NHS Foundation Trust; University of Oxford; Royal Cornwall Hospital</t>
  </si>
  <si>
    <t>Cornell University; Weill Cornell Medicine; Cornell University; Weill Cornell Medicine; Cornell University; Weill Cornell Medicine; Harvard University; Massachusetts General Hospital; Harvard Medical School; Harvard University; Harvard Medical School; Brigham &amp; Women's Hospital; Imperial College London; University of Liverpool; Universidad de Guadalajara; Nantes Universite; CHU de Nantes; Nantes Universite; Institut National de la Sante et de la Recherche Medicale (Inserm)</t>
  </si>
  <si>
    <t>Trakya University</t>
  </si>
  <si>
    <t>Victoria University</t>
  </si>
  <si>
    <t>Carleton University; Universite de Montreal</t>
  </si>
  <si>
    <t>University of Oxford; University of Oxford</t>
  </si>
  <si>
    <t>University of Jyvaskyla</t>
  </si>
  <si>
    <t>Centro Universitario Senac</t>
  </si>
  <si>
    <t>Eastern Mediterranean University</t>
  </si>
  <si>
    <t>University of Oslo; University of Oslo</t>
  </si>
  <si>
    <t>University of London; University College London</t>
  </si>
  <si>
    <t>University of California System; University of California Davis; University of California System; University of California Davis; University of California System; University of California Davis; University of California System; University of California San Francisco</t>
  </si>
  <si>
    <t>Universidad San Sebastian; Universidad de Santiago de Chile; Universidad Bernardo O'Higgins; Universidad Central de Chile; Universidad Mayor; Universidad de Las Americas - Chile; Universidad Andres Bello; Universidad de Guayaquil; Universidad Tecnologica Metropolitana; Universidad Catolica del Norte</t>
  </si>
  <si>
    <t>Cited Reference Count</t>
  </si>
  <si>
    <t>Publication Year</t>
  </si>
  <si>
    <t>Volume</t>
  </si>
  <si>
    <t>52-53</t>
  </si>
  <si>
    <t>DOI</t>
  </si>
  <si>
    <t>10.1145/3461353.3461355</t>
  </si>
  <si>
    <t>10.1007/s00191-023-00845-3</t>
  </si>
  <si>
    <t>10.22215/timreview/1287</t>
  </si>
  <si>
    <t>10.1080/00220485.2022.2038331</t>
  </si>
  <si>
    <t>10.34190/EIE.21.225</t>
  </si>
  <si>
    <t>10.3390/su15097205</t>
  </si>
  <si>
    <t>10.1016/j.bushor.2019.10.006</t>
  </si>
  <si>
    <t>10.1080/00036846.2023.2289916</t>
  </si>
  <si>
    <t>10.1016/j.technovation.2024.103081</t>
  </si>
  <si>
    <t>10.1109/TEM.2020.2977222</t>
  </si>
  <si>
    <t>10.1016/j.frl.2023.104437</t>
  </si>
  <si>
    <t>10.1145/3305275.3305287</t>
  </si>
  <si>
    <t>10.22215/timreview/1288</t>
  </si>
  <si>
    <t>10.34135/mmidentity-2023-31</t>
  </si>
  <si>
    <t>10.3390/app122211743</t>
  </si>
  <si>
    <t>10.1016/j.techfore.2022.121852</t>
  </si>
  <si>
    <t>10.13106/jafeb.2022.vol9.no3.0257</t>
  </si>
  <si>
    <t>10.1108/EJMBE-03-2023-0085</t>
  </si>
  <si>
    <t>10.1016/j.respol.2022.104555</t>
  </si>
  <si>
    <t>10.1016/j.bushor.2019.10.004</t>
  </si>
  <si>
    <t>10.1109/TEM.2023.3275643</t>
  </si>
  <si>
    <t>10.1007/s11187-022-00698-3</t>
  </si>
  <si>
    <t>10.1111/1468-0009.12504</t>
  </si>
  <si>
    <t>10.21511/im.20(3).2024.14</t>
  </si>
  <si>
    <t>10.58422/repesq.2023.e1521</t>
  </si>
  <si>
    <t>10.1109/ICSGEA51094.2020.00073</t>
  </si>
  <si>
    <t>10.1016/j.techfore.2022.122264</t>
  </si>
  <si>
    <t>10.1016/j.jbusres.2024.114542</t>
  </si>
  <si>
    <t>10.1016/j.jbusres.2020.05.019</t>
  </si>
  <si>
    <t>10.1016/j.techfore.2020.120392</t>
  </si>
  <si>
    <t>10.1080/13662716.2023.2272724</t>
  </si>
  <si>
    <t>10.2147/MDER.S262590</t>
  </si>
  <si>
    <t>10.1016/j.wpi.2020.102002</t>
  </si>
  <si>
    <t>10.1109/TEM.2021.3109983</t>
  </si>
  <si>
    <t>10.31857/S0201708322040052</t>
  </si>
  <si>
    <t>10.1016/j.techfore.2023.122902</t>
  </si>
  <si>
    <t>10.1007/978-3-319-73751-5_1</t>
  </si>
  <si>
    <t>10.1117/12.2524026</t>
  </si>
  <si>
    <t>10.1007/s12063-024-00492-2</t>
  </si>
  <si>
    <t>10.30880/ijscet.2024.15.02.015</t>
  </si>
  <si>
    <t>10.1145/3675249.3675280</t>
  </si>
  <si>
    <t>10.3390/su14095448</t>
  </si>
  <si>
    <t>10.1016/j.ipm.2021.102759</t>
  </si>
  <si>
    <t>10.1016/j.ijinfomgt.2021.102441</t>
  </si>
  <si>
    <t>10.1007/s10668-023-04225-6</t>
  </si>
  <si>
    <t>10.1111/jpim.12698</t>
  </si>
  <si>
    <t>10.3233/JIFS-189245</t>
  </si>
  <si>
    <t>10.1007/978-3-030-95947-0_30</t>
  </si>
  <si>
    <t>10.1109/TEM.2024.3355235</t>
  </si>
  <si>
    <t>10.34190/EAIR.21.038</t>
  </si>
  <si>
    <t>10.1007/978-3-030-20454-9_31</t>
  </si>
  <si>
    <t>10.3390/pr11092705</t>
  </si>
  <si>
    <t>10.4108/eetsis.3829</t>
  </si>
  <si>
    <t>10.1109/TEM.2023.3259396</t>
  </si>
  <si>
    <t>10.1186/s13638-021-02025-y</t>
  </si>
  <si>
    <t>10.1007/978-3-319-26485-1_32</t>
  </si>
  <si>
    <t>10.1108/MD-09-2023-1525</t>
  </si>
  <si>
    <t>10.12968/hmed.2020.0309</t>
  </si>
  <si>
    <t>10.1007/s11846-024-00757-x</t>
  </si>
  <si>
    <t>10.1016/j.techsoc.2023.102321</t>
  </si>
  <si>
    <t>10.1016/j.procir.2019.04.230</t>
  </si>
  <si>
    <t>10.1016/j.technovation.2022.102623</t>
  </si>
  <si>
    <t>10.1108/EJIM-09-2023-0791</t>
  </si>
  <si>
    <t>10.1016/j.heliyon.2024.e28572</t>
  </si>
  <si>
    <t>10.47750/jptcp.2023.30.09.021</t>
  </si>
  <si>
    <t>10.1016/j.techsoc.2023.102403</t>
  </si>
  <si>
    <t>10.3233/JIFS-189510</t>
  </si>
  <si>
    <t>10.1016/j.techsoc.2020.101475</t>
  </si>
  <si>
    <t>10.1007/s10961-023-10048-4</t>
  </si>
  <si>
    <t>10.1007/s13132-023-01707-w</t>
  </si>
  <si>
    <t>10.3390/ai1020011</t>
  </si>
  <si>
    <t>10.1080/14778238.2020.1813642</t>
  </si>
  <si>
    <t>10.1016/j.heliyon.2022.e08946</t>
  </si>
  <si>
    <t>10.1177/1440783317726591</t>
  </si>
  <si>
    <t>10.1080/14778238.2020.1834886</t>
  </si>
  <si>
    <t>10.1016/j.techfore.2020.120142</t>
  </si>
  <si>
    <t>10.1016/j.engappai.2022.104884</t>
  </si>
  <si>
    <t>10.1007/978-3-031-16474-3_6</t>
  </si>
  <si>
    <t>10.1109/ACCESS.2024.3391054</t>
  </si>
  <si>
    <t>10.1080/08839514.2022.2031819</t>
  </si>
  <si>
    <t>10.1080/00343404.2021.1954610</t>
  </si>
  <si>
    <t>10.1111/jpim.12656</t>
  </si>
  <si>
    <t>10.3390/su16083369</t>
  </si>
  <si>
    <t>10.3390/su15086655</t>
  </si>
  <si>
    <t>10.1002/sres.3046</t>
  </si>
  <si>
    <t>10.1108/EJIM-08-2021-0378</t>
  </si>
  <si>
    <t>10.1016/j.techfore.2022.121636</t>
  </si>
  <si>
    <t>10.1109/MC.2021.3113271</t>
  </si>
  <si>
    <t>10.1016/j.indmarman.2023.12.008</t>
  </si>
  <si>
    <t>10.1016/j.resourpol.2023.103324</t>
  </si>
  <si>
    <t>10.3390/su16167226</t>
  </si>
  <si>
    <t>10.47102/annals-acadmedsg.2022452</t>
  </si>
  <si>
    <t>10.1002/bse.3710</t>
  </si>
  <si>
    <t>10.1016/j.respol.2023.104828</t>
  </si>
  <si>
    <t>10.34190/ECIAIR.19.079</t>
  </si>
  <si>
    <t>10.1016/j.techfore.2023.122732</t>
  </si>
  <si>
    <t>10.33407/itlt.v97i5.5338</t>
  </si>
  <si>
    <t>10.1177/0958305X231220520</t>
  </si>
  <si>
    <t>10.1016/j.im.2024.103924</t>
  </si>
  <si>
    <t>10.1016/j.heliyon.2024.e28116</t>
  </si>
  <si>
    <t>10.1016/j.eap.2024.07.005</t>
  </si>
  <si>
    <t>10.1148/ryai.230006</t>
  </si>
  <si>
    <t>10.5530/jscires.13.1.6</t>
  </si>
  <si>
    <t>10.20473/mkp.V36I12023.58-71</t>
  </si>
  <si>
    <t>10.1007/s11187-023-00779-x</t>
  </si>
  <si>
    <t>10.5220/0007946802810288</t>
  </si>
  <si>
    <t>10.3389/fpsyg.2021.734777</t>
  </si>
  <si>
    <t>10.1016/j.joi.2020.101094</t>
  </si>
  <si>
    <t>10.1017/dsj.2024.10</t>
  </si>
  <si>
    <t>10.1002/sres.2853</t>
  </si>
  <si>
    <t>10.1016/j.jclepro.2021.126536</t>
  </si>
  <si>
    <t>10.1016/j.techfore.2021.121081</t>
  </si>
  <si>
    <t>10.30880/ijscet.2022.13.04.013</t>
  </si>
  <si>
    <t>10.1016/j.techfore.2022.121828</t>
  </si>
  <si>
    <t>10.1016/j.jfineco.2023.103745</t>
  </si>
  <si>
    <t>10.1109/TEM.2023.3323292</t>
  </si>
  <si>
    <t>10.1007/s13132-024-02076-8</t>
  </si>
  <si>
    <t>10.1177/08943184211010440</t>
  </si>
  <si>
    <t>10.1016/j.jik.2024.100465</t>
  </si>
  <si>
    <t>10.3390/su13010328</t>
  </si>
  <si>
    <t>10.1016/j.heliyon.2023.e14379</t>
  </si>
  <si>
    <t>10.1007/s00170-024-13212-8</t>
  </si>
  <si>
    <t>10.1142/S0218539323410024</t>
  </si>
  <si>
    <t>10.1016/j.jconhyd.2024.104426</t>
  </si>
  <si>
    <t>10.1109/SESAI61023.2024.10599402</t>
  </si>
  <si>
    <t>10.5755/j01.eis.1.14.26143</t>
  </si>
  <si>
    <t>10.1109/ACCESS.2020.2988510</t>
  </si>
  <si>
    <t>10.1016/j.techsoc.2022.102104</t>
  </si>
  <si>
    <t>10.1002/sres.2864</t>
  </si>
  <si>
    <t>10.1007/s13198-022-01810-2</t>
  </si>
  <si>
    <t>10.1002/sres.2875</t>
  </si>
  <si>
    <t>10.1177/00081256231164362</t>
  </si>
  <si>
    <t>10.1109/DCAS57389.2023.10130257</t>
  </si>
  <si>
    <t>10.1108/IJSSP-02-2024-0086</t>
  </si>
  <si>
    <t>10.3390/su14020620</t>
  </si>
  <si>
    <t>10.1109/TEM.2020.2989214</t>
  </si>
  <si>
    <t>10.1017/beq.2021.42</t>
  </si>
  <si>
    <t>10.1007/s13132-024-01807-1</t>
  </si>
  <si>
    <t>10.22230/cjc.2019v44n2a3509</t>
  </si>
  <si>
    <t>10.1016/j.heliyon.2024.e25396</t>
  </si>
  <si>
    <t>10.1016/j.acalib.2024.102901</t>
  </si>
  <si>
    <t>10.30880/ijscet.2022.13.02.018</t>
  </si>
  <si>
    <t>10.12804/revistas.urosario.edu.co/empresa/a.12023</t>
  </si>
  <si>
    <t>10.1016/j.technovation.2024.103067</t>
  </si>
  <si>
    <t>10.1108/IMDS-08-2023-0551</t>
  </si>
  <si>
    <t>10.1109/INDIN45523.2021.9557410</t>
  </si>
  <si>
    <t>10.3390/jrfm12040189</t>
  </si>
  <si>
    <t>10.3233/JCM-226152</t>
  </si>
  <si>
    <t>10.1002/tie.22373</t>
  </si>
  <si>
    <t>10.1590/0034-7329202100103</t>
  </si>
  <si>
    <t>10.1108/MD-10-2023-1968</t>
  </si>
  <si>
    <t>10.1016/j.techfore.2024.123653</t>
  </si>
  <si>
    <t>10.1109/SEAI55746.2022.9832340</t>
  </si>
  <si>
    <t>10.3389/frhs.2022.961475</t>
  </si>
  <si>
    <t>10.1109/MC.2024.3357951</t>
  </si>
  <si>
    <t>10.58262/ks.v11i1.1006</t>
  </si>
  <si>
    <t>10.1109/ICEIT54416.2022.9690632</t>
  </si>
  <si>
    <t>10.1097/WCO.0000000000000761</t>
  </si>
  <si>
    <t>10.1016/j.resourpol.2024.104793</t>
  </si>
  <si>
    <t>10.23925/2179-3565.2020v11i1p3-17</t>
  </si>
  <si>
    <t>10.5124/jkma.2019.62.3.136</t>
  </si>
  <si>
    <t>10.31083/j.rcm2302045</t>
  </si>
  <si>
    <t>10.1109/ICBASE53849.2021.00112</t>
  </si>
  <si>
    <t>10.1111/jonm.13749</t>
  </si>
  <si>
    <t>10.24193/tras.70E.5</t>
  </si>
  <si>
    <t>10.1007/978-3-030-52903-1_4</t>
  </si>
  <si>
    <t>10.1097/ICU.0000000000000676</t>
  </si>
  <si>
    <t>10.1016/j.procs.2020.03.272</t>
  </si>
  <si>
    <t>10.3233/JIFS-189372</t>
  </si>
  <si>
    <t>10.1007/s10916-024-02038-2</t>
  </si>
  <si>
    <t>10.1177/17461979231160674</t>
  </si>
  <si>
    <t>10.1080/07317131.2021.1973797</t>
  </si>
  <si>
    <t>10.1007/978-3-031-27181-6_1</t>
  </si>
  <si>
    <t>10.3390/su11174633</t>
  </si>
  <si>
    <t>10.1109/EDUNINE60625.2024.10500605</t>
  </si>
  <si>
    <t>10.1016/j.telpol.2020.101960</t>
  </si>
  <si>
    <t>10.3390/app12126022</t>
  </si>
  <si>
    <t>10.35415/sirnakifd.1240725</t>
  </si>
  <si>
    <t>10.1145/3508259.3508296</t>
  </si>
  <si>
    <t>10.1109/ICMCCE51767.2020.00059</t>
  </si>
  <si>
    <t>10.1109/TEM.2021.3116187</t>
  </si>
  <si>
    <t>10.3390/su13115788</t>
  </si>
  <si>
    <t>10.1089/end.2023.0680</t>
  </si>
  <si>
    <t>10.24425/mper.2019.129564</t>
  </si>
  <si>
    <t>10.7200/esicm.53.281</t>
  </si>
  <si>
    <t>10.3390/asi6010026</t>
  </si>
  <si>
    <t>10.20396/etd.v23i1.8656150</t>
  </si>
  <si>
    <t>10.1108/JFRA-10-2023-0621</t>
  </si>
  <si>
    <t>10.1134/S1064562422060059</t>
  </si>
  <si>
    <t>10.1016/j.respol.2024.104989</t>
  </si>
  <si>
    <t>10.1002/sres.2860</t>
  </si>
  <si>
    <t>10.1109/ICAII59460.2023.10497203</t>
  </si>
  <si>
    <t>10.1016/j.techfore.2024.123286</t>
  </si>
  <si>
    <t>10.3390/bioengineering10121435</t>
  </si>
  <si>
    <t>10.1007/978-3-031-06794-5_15</t>
  </si>
  <si>
    <t>10.1007/978-3-030-19810-7_39</t>
  </si>
  <si>
    <t>10.5354/0719-2584.2020.54489</t>
  </si>
  <si>
    <t>10.3897/jucs.101550</t>
  </si>
  <si>
    <t>10.1007/s00398-023-00593-3</t>
  </si>
  <si>
    <t>10.1007/s41999-024-01070-2</t>
  </si>
  <si>
    <t>10.1016/j.jebo.2023.05.008</t>
  </si>
  <si>
    <t>10.1093/scipol/scaa073</t>
  </si>
  <si>
    <t>10.1098/rsta.2018.0085</t>
  </si>
  <si>
    <t>10.4028/www.scientific.net/AMM.624.469</t>
  </si>
  <si>
    <t>10.1109/CloudCom59040.2023.00054</t>
  </si>
  <si>
    <t>10.24294/jipd.v6i2.1661</t>
  </si>
  <si>
    <t>10.1177/00031348221117024</t>
  </si>
  <si>
    <t>10.1007/s12652-021-03106-y</t>
  </si>
  <si>
    <t>10.1088/1757-899X/940/1/012067</t>
  </si>
  <si>
    <t>10.1109/SmartWorld.2018.00313</t>
  </si>
  <si>
    <t>10.5354/0719-5885.2021.64456</t>
  </si>
  <si>
    <t>10.1007/s11609-023-00504-1</t>
  </si>
  <si>
    <t>10.3390/hydrogen5020018</t>
  </si>
  <si>
    <t>10.1108/JEA-10-2020-0221</t>
  </si>
  <si>
    <t>10.1080/23307706.2022.2105266</t>
  </si>
  <si>
    <t>10.1145/3639592.3639609</t>
  </si>
  <si>
    <t>10.1002/tie.22374</t>
  </si>
  <si>
    <t>10.1053/j.sodo.2024.01.005</t>
  </si>
  <si>
    <t>10.1016/j.heliyon.2023.e23885</t>
  </si>
  <si>
    <t>10.1016/j.ijinfomgt.2024.102757</t>
  </si>
  <si>
    <t>10.3348/jksr.2022.0155</t>
  </si>
  <si>
    <t>10.7906/indecs.18.3.8</t>
  </si>
  <si>
    <t>10.1007/s11948-014-9541-0</t>
  </si>
  <si>
    <t>10.3390/journalmedia2040048</t>
  </si>
  <si>
    <t>10.1163/18781527-01001006</t>
  </si>
  <si>
    <t>10.3934/NAR.2024008</t>
  </si>
  <si>
    <t>10.1016/j.techfore.2021.120971</t>
  </si>
  <si>
    <t>10.30547/vestnik.journ.5.2023.321</t>
  </si>
  <si>
    <t>10.17705/1pais.14304</t>
  </si>
  <si>
    <t>10.1111/caim.12580</t>
  </si>
  <si>
    <t>10.1038/s41598-024-70073-7</t>
  </si>
  <si>
    <t>10.1007/s10902-024-00727-w</t>
  </si>
  <si>
    <t>10.2478/picbe-2024-0231</t>
  </si>
  <si>
    <t>10.1177/0894439320980449</t>
  </si>
  <si>
    <t>10.1016/j.jbusres.2022.113364</t>
  </si>
  <si>
    <t>10.1108/APJIE-09-2020-0142</t>
  </si>
  <si>
    <t>10.1186/s12992-024-01049-5</t>
  </si>
  <si>
    <t>10.3389/fgene.2024.1450529</t>
  </si>
  <si>
    <t>10.1109/TEM.2023.3348274</t>
  </si>
  <si>
    <t>10.7213/1980-5934.32.057.AO04</t>
  </si>
  <si>
    <t>10.1080/13662716.2023.2194241</t>
  </si>
  <si>
    <t>10.17992/lbl.2019.06.236</t>
  </si>
  <si>
    <t>10.1017/S1744137423000395</t>
  </si>
  <si>
    <t>10.22937/IJCSNS.2022.22.6.5</t>
  </si>
  <si>
    <t>10.3233/SHTI200677</t>
  </si>
  <si>
    <t>10.1007/978-3-030-93639-6_25</t>
  </si>
  <si>
    <t>10.1007/978-3-031-51979-6_53</t>
  </si>
  <si>
    <t>10.2478/picbe-2023-0142</t>
  </si>
  <si>
    <t>10.1117/12.2619500</t>
  </si>
  <si>
    <t>10.3390/jpm14070693</t>
  </si>
  <si>
    <t>10.18662/brain/11.2Sup1/93</t>
  </si>
  <si>
    <t>10.1155/2022/8223724</t>
  </si>
  <si>
    <t>10.7200/esicm.55.333</t>
  </si>
  <si>
    <t>10.1007/978-3-030-96592-1_10</t>
  </si>
  <si>
    <t>10.1007/978-3-030-97042-0_4</t>
  </si>
  <si>
    <t>10.1080/09692290.2024.2365757</t>
  </si>
  <si>
    <t>10.3390/su142114002</t>
  </si>
  <si>
    <t>10.1109/ICSGEA.2019.00075</t>
  </si>
  <si>
    <t>10.17705/1CAIS.05009</t>
  </si>
  <si>
    <t>10.1007/978-3-030-80847-1_10</t>
  </si>
  <si>
    <t>10.1161/CIRCRESAHA.121.318106</t>
  </si>
  <si>
    <t>10.1016/j.ijinfomgt.2022.102598</t>
  </si>
  <si>
    <t>10.3390/cancers14061524</t>
  </si>
  <si>
    <t>10.1177/02666669231200628</t>
  </si>
  <si>
    <t>10.3795/KSME-A.2021.45.5.401</t>
  </si>
  <si>
    <t>10.1016/j.tele.2021.101672</t>
  </si>
  <si>
    <t>10.1016/j.dibe.2020.100011</t>
  </si>
  <si>
    <t>10.1108/JOCM-03-2023-0057</t>
  </si>
  <si>
    <t>10.47809/ICTMF.2024.01.05</t>
  </si>
  <si>
    <t>10.1016/j.sdentj.2024.03.008</t>
  </si>
  <si>
    <t>10.1152/physrev.00033.2022</t>
  </si>
  <si>
    <t>10.13053/CyS-28-2-4822</t>
  </si>
  <si>
    <t>10.1007/978-3-031-20859-1_16</t>
  </si>
  <si>
    <t>10.2478/sues-2020-0008</t>
  </si>
  <si>
    <t>10.1016/j.jclepro.2020.124022</t>
  </si>
  <si>
    <t>10.1155/2022/3084493</t>
  </si>
  <si>
    <t>10.1007/978-3-030-30241-2_26</t>
  </si>
  <si>
    <t>10.3389/feart.2023.1090185</t>
  </si>
  <si>
    <t>10.24818/18423264/57.3.23.01</t>
  </si>
  <si>
    <t>10.1186/s41469-019-0050-0</t>
  </si>
  <si>
    <t>10.1097/ICU.0000000000000889</t>
  </si>
  <si>
    <t>10.1109/ICCC54292.2022.9805871</t>
  </si>
  <si>
    <t>10.34069/AI/2022.54.06.28</t>
  </si>
  <si>
    <t>10.32342/2074-5354-2024-2-61-12</t>
  </si>
  <si>
    <t>10.1177/10755470231184203</t>
  </si>
  <si>
    <t>10.1108/IJSE-05-2023-0338</t>
  </si>
  <si>
    <t>10.1093/cjres/rsz026</t>
  </si>
  <si>
    <t>10.1016/j.bios.2020.112412</t>
  </si>
  <si>
    <t>10.1007/s11356-022-23320-1</t>
  </si>
  <si>
    <t>10.34190/ECIAIR.19.015</t>
  </si>
  <si>
    <t>10.1093/infdis/jiad158</t>
  </si>
  <si>
    <t>10.1093/ijlit/eaac007</t>
  </si>
  <si>
    <t>10.1109/ACCESS.2020.2986383</t>
  </si>
  <si>
    <t>10.1007/s10462-024-10864-6</t>
  </si>
  <si>
    <t>10.1007/s13132-024-01974-1</t>
  </si>
  <si>
    <t>10.1109/MC.2020.2995517</t>
  </si>
  <si>
    <t>10.3389/fpsyg.2021.713943</t>
  </si>
  <si>
    <t>10.1016/j.technovation.2023.102764</t>
  </si>
  <si>
    <t>10.1016/j.ijme.2022.100662</t>
  </si>
  <si>
    <t>10.3306/AJHS.2024.39.03.59</t>
  </si>
  <si>
    <t>10.1093/eurheartj/ehad727</t>
  </si>
  <si>
    <t>10.1186/s13000-023-01375-z</t>
  </si>
  <si>
    <t>10.1080/13662716.2023.2168519</t>
  </si>
  <si>
    <t>10.1016/j.ajg.2022.06.003</t>
  </si>
  <si>
    <t>10.6023/A20070306</t>
  </si>
  <si>
    <t>10.1016/j.tele.2024.102134</t>
  </si>
  <si>
    <t>10.1007/978-981-19-8641-3_1</t>
  </si>
  <si>
    <t>10.3389/fpsyg.2021.686624</t>
  </si>
  <si>
    <t>10.2174/1381612828666220520112240</t>
  </si>
  <si>
    <t>10.1016/j.farma.2024.04.001</t>
  </si>
  <si>
    <t>10.3390/electronics11142256</t>
  </si>
  <si>
    <t>10.1007/978-3-031-22918-3_39</t>
  </si>
  <si>
    <t>10.1080/12460125.2022.2122218</t>
  </si>
  <si>
    <t>10.3389/fevo.2023.1151017</t>
  </si>
  <si>
    <t>10.1145/3386723.3387901</t>
  </si>
  <si>
    <t>10.17993/3ctecno.2024.v13n1e45.57-76</t>
  </si>
  <si>
    <t>10.1155/2022/6797243</t>
  </si>
  <si>
    <t>10.3390/tomography9040115</t>
  </si>
  <si>
    <t>10.3390/ma17071621</t>
  </si>
  <si>
    <t>10.2478/picbe-2023-0102</t>
  </si>
  <si>
    <t>10.1016/j.technovation.2022.102510</t>
  </si>
  <si>
    <t>10.3390/children11080996</t>
  </si>
  <si>
    <t>10.1142/S0218213019400062</t>
  </si>
  <si>
    <t>10.1007/s11846-023-00696-z</t>
  </si>
  <si>
    <t>10.1177/23780231241259672</t>
  </si>
  <si>
    <t>10.1016/j.jclepro.2024.142739</t>
  </si>
  <si>
    <t>10.3233/JIFS-179141</t>
  </si>
  <si>
    <t>10.2478/AMNS.2021.1.00015</t>
  </si>
  <si>
    <t>10.18267/j.cebr.213</t>
  </si>
  <si>
    <t>10.3348/kjr.2020.1314</t>
  </si>
  <si>
    <t>10.1109/iSES52644.2021.00092</t>
  </si>
  <si>
    <t>10.1007/978-3-030-94335-6_20</t>
  </si>
  <si>
    <t>10.17993/3ctic.2023.122.210-225</t>
  </si>
  <si>
    <t>10.1007/s10758-024-09732-7</t>
  </si>
  <si>
    <t>10.1177/0020720920984000</t>
  </si>
  <si>
    <t>10.1002/sd.3150</t>
  </si>
  <si>
    <t>10.3389/frai.2024.1364149</t>
  </si>
  <si>
    <t>10.25236/iwmecs.2019.055</t>
  </si>
  <si>
    <t>10.1016/j.respol.2021.104395</t>
  </si>
  <si>
    <t>10.1111/jfir.12424</t>
  </si>
  <si>
    <t>10.1111/jscm.12304</t>
  </si>
  <si>
    <t>10.1109/TII.2022.3146552</t>
  </si>
  <si>
    <t>10.1016/j.gr.2024.02.012</t>
  </si>
  <si>
    <t>10.1016/j.apenergy.2021.117615</t>
  </si>
  <si>
    <t>10.1007/978-3-030-77820-0_19</t>
  </si>
  <si>
    <t>10.1007/s11356-024-32404-z</t>
  </si>
  <si>
    <t>10.1007/s00500-023-08473-6</t>
  </si>
  <si>
    <t>10.1109/ICCSE.2009.5228274</t>
  </si>
  <si>
    <t>10.1080/23276665.2020.1816188</t>
  </si>
  <si>
    <t>10.1080/1331677X.2022.2092168</t>
  </si>
  <si>
    <t>10.26599/TST.2022.9010022</t>
  </si>
  <si>
    <t>10.1007/s11187-023-00754-6</t>
  </si>
  <si>
    <t>10.1007/s11192-021-03868-4</t>
  </si>
  <si>
    <t>10.1007/s11356-021-16223-0</t>
  </si>
  <si>
    <t>10.1016/j.abb.2020.108730</t>
  </si>
  <si>
    <t>10.3788/AOS202111.0823005</t>
  </si>
  <si>
    <t>10.1080/00140139.2024.2392779</t>
  </si>
  <si>
    <t>10.3390/su15118934</t>
  </si>
  <si>
    <t>10.1080/23276665.2021.1945468</t>
  </si>
  <si>
    <t>10.1007/s00146-023-01629-w</t>
  </si>
  <si>
    <t>10.1109/ACCESS.2020.3009840</t>
  </si>
  <si>
    <t>10.34190/EAIR.21.027</t>
  </si>
  <si>
    <t>10.1177/10949968241265855</t>
  </si>
  <si>
    <t>10.1016/j.esr.2024.101446</t>
  </si>
  <si>
    <t>10.4018/JOEUC.20210701.oa10</t>
  </si>
  <si>
    <t>10.21037/atm-20-6220</t>
  </si>
  <si>
    <t>10.7759/cureus.23662</t>
  </si>
  <si>
    <t>10.1002/idm2.12069</t>
  </si>
  <si>
    <t>10.3390/su132112033</t>
  </si>
  <si>
    <t>10.3390/su8080797</t>
  </si>
  <si>
    <t>10.1007/s11356-022-24088-0</t>
  </si>
  <si>
    <t>10.1155/2022/6790836</t>
  </si>
  <si>
    <t>10.3390/s21134363</t>
  </si>
  <si>
    <t>10.3389/fenvs.2022.944467</t>
  </si>
  <si>
    <t>10.3233/JIFS-179184</t>
  </si>
  <si>
    <t>10.1109/CSCI.2017.40</t>
  </si>
  <si>
    <t>10.7150/thno.77949</t>
  </si>
  <si>
    <t>10.4018/IJeC.349566</t>
  </si>
  <si>
    <t>10.1007/978-3-662-65004-2_16</t>
  </si>
  <si>
    <t>10.1177/10784535241247094</t>
  </si>
  <si>
    <t>10.1049/csy2.12050</t>
  </si>
  <si>
    <t>10.1109/ICMCCE48743.2019.00008</t>
  </si>
  <si>
    <t>10.1016/j.jacc.2024.03.400</t>
  </si>
  <si>
    <t>10.1016/j.metabol.2017.01.011</t>
  </si>
  <si>
    <t>10.1016/j.acra.2022.07.011</t>
  </si>
  <si>
    <t>10.1016/j.ijme.2023.100857</t>
  </si>
  <si>
    <t>10.2478/picbe-2020-0056</t>
  </si>
  <si>
    <t>10.1088/2515-7639/abe55f</t>
  </si>
  <si>
    <t>10.1007/978-3-030-56433-9_21</t>
  </si>
  <si>
    <t>10.7759/cureus.38711</t>
  </si>
  <si>
    <t>10.1016/j.jksus.2023.102626</t>
  </si>
  <si>
    <t>10.1016/j.ijhydene.2022.10.224</t>
  </si>
  <si>
    <t>10.3390/jcm12237382</t>
  </si>
  <si>
    <t>10.3390/logistics5040066</t>
  </si>
  <si>
    <t>10.1111/jpim.12523</t>
  </si>
  <si>
    <t>10.3390/su15054604</t>
  </si>
  <si>
    <t>10.1007/978-981-19-7184-6_21</t>
  </si>
  <si>
    <t>10.1007/s00146-022-01421-2</t>
  </si>
  <si>
    <t>10.1002/jdd.13513</t>
  </si>
  <si>
    <t>10.11999/JEIT220700</t>
  </si>
  <si>
    <t>10.4454/mg6wax06</t>
  </si>
  <si>
    <t>10.3390/s23135872</t>
  </si>
  <si>
    <t>10.1016/j.respol.2022.104604</t>
  </si>
  <si>
    <t>10.1080/20539320.2022.2150467</t>
  </si>
  <si>
    <t>10.1177/09717218231160441</t>
  </si>
  <si>
    <t>10.1007/s13198-021-01425-z</t>
  </si>
  <si>
    <t>10.1016/j.jbusres.2023.114494</t>
  </si>
  <si>
    <t>10.1177/20539517231153811</t>
  </si>
  <si>
    <t>10.3390/cancers15174282</t>
  </si>
  <si>
    <t>10.21056/aec.v20i82.1396</t>
  </si>
  <si>
    <t>10.1109/MIS.2020.3019679</t>
  </si>
  <si>
    <t>10.1007/978-3-031-19886-1_2</t>
  </si>
  <si>
    <t>10.1016/j.techsoc.2023.102254</t>
  </si>
  <si>
    <t>10.1177/20539517231180577</t>
  </si>
  <si>
    <t>10.1109/TEM.2024.3423669</t>
  </si>
  <si>
    <t>10.34190/ECIAIR.19.021</t>
  </si>
  <si>
    <t>10.3145/epi.2022.sep.18</t>
  </si>
  <si>
    <t>10.1145/3394332.3402828</t>
  </si>
  <si>
    <t>10.1093/ijlit/eaae013</t>
  </si>
  <si>
    <t>10.1093/ehjdh/ztab090</t>
  </si>
  <si>
    <t>10.1007/978-3-031-21707-4_40</t>
  </si>
  <si>
    <t>10.1016/j.techfore.2023.123203</t>
  </si>
  <si>
    <t>10.21300/20.4.2019.415</t>
  </si>
  <si>
    <t>10.3389/fpsyg.2020.01615</t>
  </si>
  <si>
    <t>10.3390/electronics12051101</t>
  </si>
  <si>
    <t>10.1037/apl0001200</t>
  </si>
  <si>
    <t>10.3390/horticulturae10030197</t>
  </si>
  <si>
    <t>10.1007/s12652-021-03102-2</t>
  </si>
  <si>
    <t>10.1108/REGE-07-2021-0120</t>
  </si>
  <si>
    <t>10.1111/joes.12455</t>
  </si>
  <si>
    <t>10.3390/en16237773</t>
  </si>
  <si>
    <t>10.1007/978-981-13-8260-4_19</t>
  </si>
  <si>
    <t>10.1016/j.techsoc.2024.102676</t>
  </si>
  <si>
    <t>10.1016/j.earscirev.2024.104765</t>
  </si>
  <si>
    <t>10.1016/j.giq.2022.101720</t>
  </si>
  <si>
    <t>10.1016/j.ogla.2021.12.003</t>
  </si>
  <si>
    <t>10.17705/1jais.00861</t>
  </si>
  <si>
    <t>10.3390/ijms231911269</t>
  </si>
  <si>
    <t>10.51659/josi.22.176</t>
  </si>
  <si>
    <t>10.1109/JAS.2023.123123</t>
  </si>
  <si>
    <t>10.1371/journal.pone.0232658</t>
  </si>
  <si>
    <t>10.1007/s13198-023-02138-1</t>
  </si>
  <si>
    <t>10.4018/IJHISI.315618</t>
  </si>
  <si>
    <t>10.1080/09537325.2024.2390075</t>
  </si>
  <si>
    <t>10.3390/life12081267</t>
  </si>
  <si>
    <t>10.1080/09537325.2021.1883583</t>
  </si>
  <si>
    <t>10.1097/ICU.0000000000000693</t>
  </si>
  <si>
    <t>10.4540/behav.87415</t>
  </si>
  <si>
    <t>10.1177/21582440241267126</t>
  </si>
  <si>
    <t>10.7553/90-2-2390</t>
  </si>
  <si>
    <t>10.5944/ried.27.1.37491</t>
  </si>
  <si>
    <t>10.3389/frai.2023.1239466</t>
  </si>
  <si>
    <t>10.1007/s11277-018-5612-x</t>
  </si>
  <si>
    <t>10.1007/s13665-024-00344-1</t>
  </si>
  <si>
    <t>10.1111/jpim.12754</t>
  </si>
  <si>
    <t>10.1007/978-981-13-9364-8_26</t>
  </si>
  <si>
    <t>10.15366/rimcafd2024.95.014</t>
  </si>
  <si>
    <t>10.33407/itlt.v101i3.5479</t>
  </si>
  <si>
    <t>10.1007/978-3-030-99616-1_42</t>
  </si>
  <si>
    <t>10.1109/ACCESS.2022.3154776</t>
  </si>
  <si>
    <t>10.1080/14751798.2019.1600800</t>
  </si>
  <si>
    <t>10.3390/app14156590</t>
  </si>
  <si>
    <t>10.1094/CFW-64-6-0065</t>
  </si>
  <si>
    <t>10.1177/20552076231186245</t>
  </si>
  <si>
    <t>10.1007/s00500-023-08796-4</t>
  </si>
  <si>
    <t>10.1016/j.actpha.2021.10.009</t>
  </si>
  <si>
    <t>10.1007/978-3-031-57496-2_16</t>
  </si>
  <si>
    <t>10.1016/j.farma.2024.02.007</t>
  </si>
  <si>
    <t>10.1016/j.meddro.2024.02.001</t>
  </si>
  <si>
    <t>10.1142/S0219877021500450</t>
  </si>
  <si>
    <t>10.1177/01614681241230173</t>
  </si>
  <si>
    <t>10.1002/poi3.351</t>
  </si>
  <si>
    <t>10.1145/3637989.3638004</t>
  </si>
  <si>
    <t>10.1007/s11023-016-9412-3</t>
  </si>
  <si>
    <t>10.1016/j.respol.2022.104536</t>
  </si>
  <si>
    <t>10.3390/su15021360</t>
  </si>
  <si>
    <t>10.1016/j.eswa.2023.121819</t>
  </si>
  <si>
    <t>10.3390/electronics12051102</t>
  </si>
  <si>
    <t>10.1007/s11356-022-23898-6</t>
  </si>
  <si>
    <t>10.1007/s10311-023-01617-y</t>
  </si>
  <si>
    <t>10.1016/j.clsr.2024.106028</t>
  </si>
  <si>
    <t>10.7759/cureus.42625</t>
  </si>
  <si>
    <t>10.1177/0020720921996604</t>
  </si>
  <si>
    <t>10.3145/epi.2023.sep.17</t>
  </si>
  <si>
    <t>10.1111/lamp.12282</t>
  </si>
  <si>
    <t>10.5946/ce.2020.038</t>
  </si>
  <si>
    <t>10.1016/j.jmir.2019.09.003</t>
  </si>
  <si>
    <t>10.3390/su16031260</t>
  </si>
  <si>
    <t>10.3390/ijerph19042091</t>
  </si>
  <si>
    <t>10.1080/0376835X.2021.1967111</t>
  </si>
  <si>
    <t>10.1145/3650400.3650690</t>
  </si>
  <si>
    <t>10.1590/1516-3180.2021.0713.R1.22022022</t>
  </si>
  <si>
    <t>10.1098/rsta.2017.0360</t>
  </si>
  <si>
    <t>10.1177/20539517221123304</t>
  </si>
  <si>
    <t>10.22215/timreview/1286</t>
  </si>
  <si>
    <t>10.1142/S0219877021500048</t>
  </si>
  <si>
    <t>10.1016/j.jacr.2020.09.029</t>
  </si>
  <si>
    <t>10.5380/atoz.v10i3.81966</t>
  </si>
  <si>
    <t>10.1108/K-08-2023-1495</t>
  </si>
  <si>
    <t>10.3390/su14148286</t>
  </si>
  <si>
    <t>10.36253/techne-13713</t>
  </si>
  <si>
    <t>10.1108/S1569-376720190000020006</t>
  </si>
  <si>
    <t>10.1109/CogMI52975.2021.00017</t>
  </si>
  <si>
    <t>10.1093/clp/cuae003</t>
  </si>
  <si>
    <t>10.1016/j.cageo.2022.105034</t>
  </si>
  <si>
    <t>10.1051/radiopro/2022004</t>
  </si>
  <si>
    <t>10.1055/a-2280-5604</t>
  </si>
  <si>
    <t>10.1080/02522667.2022.2134367</t>
  </si>
  <si>
    <t>10.1109/MCOM.2024.10494951</t>
  </si>
  <si>
    <t>10.1145/3399715.3400873</t>
  </si>
  <si>
    <t>10.1016/j.frl.2023.104851</t>
  </si>
  <si>
    <t>10.1016/j.diii.2018.10.003</t>
  </si>
  <si>
    <t>10.1007/978-3-031-19886-1_18</t>
  </si>
  <si>
    <t>10.1109/MTS.2021.3056283</t>
  </si>
  <si>
    <t>10.1007/s10311-023-01604-3</t>
  </si>
  <si>
    <t>10.1108/DPRG-08-2018-0048</t>
  </si>
  <si>
    <t>10.3145/epi.2020.ene.09</t>
  </si>
  <si>
    <t>10.1007/s41649-021-00182-2</t>
  </si>
  <si>
    <t>10.1016/j.eap.2020.07.008</t>
  </si>
  <si>
    <t>10.1016/j.lmot.2023.101914</t>
  </si>
  <si>
    <t>10.1007/978-3-031-60224-5_3</t>
  </si>
  <si>
    <t>10.1007/s10462-024-10873-5</t>
  </si>
  <si>
    <t>10.3390/diagnostics13050892</t>
  </si>
  <si>
    <t>10.1007/978-3-031-17288-5_16</t>
  </si>
  <si>
    <t>10.3846/jbem.2020.13641</t>
  </si>
  <si>
    <t>10.3390/brainsci10060396</t>
  </si>
  <si>
    <t>10.12775/EiP.2023.017</t>
  </si>
  <si>
    <t>10.25300/MISQ/2021/16565</t>
  </si>
  <si>
    <t>10.3390/technologies12050066</t>
  </si>
  <si>
    <t>10.46398/cuestpol.4072.40</t>
  </si>
  <si>
    <t>10.1109/TEM.2024.3403981</t>
  </si>
  <si>
    <t>10.1109/EDUNINE60625.2024.10500578</t>
  </si>
  <si>
    <t>10.3390/su16062526</t>
  </si>
  <si>
    <t>10.1007/s00256-021-03824-6</t>
  </si>
  <si>
    <t>10.1016/j.energy.2024.131539</t>
  </si>
  <si>
    <t>10.3390/su16051790</t>
  </si>
  <si>
    <t>10.1109/IC-AIAI.2018.00009</t>
  </si>
  <si>
    <t>10.22633/rpge.v27iesp.2.18784</t>
  </si>
  <si>
    <t>10.5946/ce.2022.247</t>
  </si>
  <si>
    <t>10.1186/s13643-020-01561-w</t>
  </si>
  <si>
    <t>10.1177/10648046241249903</t>
  </si>
  <si>
    <t>10.1177/00031348221103648</t>
  </si>
  <si>
    <t>10.1016/j.jbusres.2024.114500</t>
  </si>
  <si>
    <t>10.17835/2076-6297.2022.14.1.108-126</t>
  </si>
  <si>
    <t>10.1007/978-3-031-08623-6_35</t>
  </si>
  <si>
    <t>10.1007/978-3-030-99581-2_49</t>
  </si>
  <si>
    <t>10.1007/s10462-021-10074-4</t>
  </si>
  <si>
    <t>10.1007/s00761-022-01153-4</t>
  </si>
  <si>
    <t>10.3389/frsc.2020.00038</t>
  </si>
  <si>
    <t>10.7251/EMC2302344K</t>
  </si>
  <si>
    <t>10.1177/02683962231197824</t>
  </si>
  <si>
    <t>10.1186/s41239-022-00326-w</t>
  </si>
  <si>
    <t>10.1117/12.3022579</t>
  </si>
  <si>
    <t>10.22306/al.v10i1.371</t>
  </si>
  <si>
    <t>10.3390/su142114148</t>
  </si>
  <si>
    <t>10.1177/0887302X19873437</t>
  </si>
  <si>
    <t>10.1016/j.resourpol.2023.103877</t>
  </si>
  <si>
    <t>10.1016/j.eneco.2024.107493</t>
  </si>
  <si>
    <t>10.1108/TR-01-2023-0017</t>
  </si>
  <si>
    <t>10.46502/issn.1856-7576/2024.18.01.13</t>
  </si>
  <si>
    <t>10.1007/s40804-022-00262-2</t>
  </si>
  <si>
    <t>10.1016/j.tgie.2019.150636</t>
  </si>
  <si>
    <t>10.1111/soc4.12851</t>
  </si>
  <si>
    <t>10.3389/fpsyg.2021.678991</t>
  </si>
  <si>
    <t>10.17993/3ctic.2022.111.133-143</t>
  </si>
  <si>
    <t>10.1002/aisy.202000052</t>
  </si>
  <si>
    <t>10.1111/dsji.12253</t>
  </si>
  <si>
    <t>10.1007/978-981-19-7184-6_25</t>
  </si>
  <si>
    <t>10.1016/j.hlpt.2023.100728</t>
  </si>
  <si>
    <t>10.26422/aucom.2024.1301.rio</t>
  </si>
  <si>
    <t>10.1097/MOO.0000000000000975</t>
  </si>
  <si>
    <t>10.46656/access.2024.5.1(8)</t>
  </si>
  <si>
    <t>10.1093/icesjms/fsae118</t>
  </si>
  <si>
    <t>10.1109/MC.2022.3212091</t>
  </si>
  <si>
    <t>10.1109/CLEI53233.2021.9640067</t>
  </si>
  <si>
    <t>10.1016/j.sbspro.2015.06.134</t>
  </si>
  <si>
    <t>10.1016/j.indmarman.2022.06.001</t>
  </si>
  <si>
    <t>10.1109/EAEEIE54893.2022.9820214</t>
  </si>
  <si>
    <t>10.1177/0973258619866585</t>
  </si>
  <si>
    <t>10.1177/15562646211002744</t>
  </si>
  <si>
    <t>10.7759/cureus.54518</t>
  </si>
  <si>
    <t>10.1109/DSD53832.2021.00052</t>
  </si>
  <si>
    <t>10.1016/j.compmedimag.2021.101933</t>
  </si>
  <si>
    <t>10.1016/j.egyai.2020.100041</t>
  </si>
  <si>
    <t>10.3390/life14050557</t>
  </si>
  <si>
    <t>10.3390/jcdd10040175</t>
  </si>
  <si>
    <t>10.3389/fpubh.2023.1142062</t>
  </si>
  <si>
    <t>10.1016/j.jacc.2024.05.003</t>
  </si>
  <si>
    <t>10.1016/j.ejmp.2022.06.003</t>
  </si>
  <si>
    <t>10.34190/ECIAIR.19.043</t>
  </si>
  <si>
    <t>10.1016/j.bpg.2020.101724</t>
  </si>
  <si>
    <t>10.1016/j.techfore.2023.122878</t>
  </si>
  <si>
    <t>10.1007/s11606-019-05035-1</t>
  </si>
  <si>
    <t>10.3390/cancers15030708</t>
  </si>
  <si>
    <t>10.3233/978-1-61499-286-8-443</t>
  </si>
  <si>
    <t>10.1080/02642069.2024.2374990</t>
  </si>
  <si>
    <t>10.1016/j.bushor.2024.05.008</t>
  </si>
  <si>
    <t>10.1007/s11701-023-01592-0</t>
  </si>
  <si>
    <t>10.1016/j.clscn.2024.100156</t>
  </si>
  <si>
    <t>10.3390/electronics13122288</t>
  </si>
  <si>
    <t>10.1002/VIW.20220026</t>
  </si>
  <si>
    <t>10.3390/risks10120230</t>
  </si>
  <si>
    <t>10.37062/sf.57.19591</t>
  </si>
  <si>
    <t>10.1109/I-SMAC52330.2021.9640877</t>
  </si>
  <si>
    <t>10.3389/fpubh.2020.556789</t>
  </si>
  <si>
    <t>10.1097/ICU.0000000000000677</t>
  </si>
  <si>
    <t>10.1016/j.jece.2024.113152</t>
  </si>
  <si>
    <t>10.24818/EA/2024/65/126</t>
  </si>
  <si>
    <t>10.1089/omi.2019.0078</t>
  </si>
  <si>
    <t>10.4018/IJeC.349746</t>
  </si>
  <si>
    <t>10.1109/icitm.2019.8710719</t>
  </si>
  <si>
    <t>10.1016/j.jbusres.2023.114196</t>
  </si>
  <si>
    <t>10.1016/j.jhlste.2023.100456</t>
  </si>
  <si>
    <t>10.1007/s00170-018-3106-3</t>
  </si>
  <si>
    <t>10.3390/jcm9010248</t>
  </si>
  <si>
    <t>10.3748/wjg.v26.i44.6923</t>
  </si>
  <si>
    <t>10.3390/su14137811</t>
  </si>
  <si>
    <t>10.4185/RLCS-2022-1542</t>
  </si>
  <si>
    <t>10.23925/2179-3565.2023v15i1p133-142</t>
  </si>
  <si>
    <t>10.3390/su151411113</t>
  </si>
  <si>
    <t>10.3390/diagnostics12112740</t>
  </si>
  <si>
    <t>10.1016/j.clinimag.2022.04.007</t>
  </si>
  <si>
    <t>10.4103/2468-8827.330646</t>
  </si>
  <si>
    <t>10.21037/tcr-20-3398</t>
  </si>
  <si>
    <t>10.3390/s23042302</t>
  </si>
  <si>
    <t>10.1093/scipol/scad088</t>
  </si>
  <si>
    <t>10.1109/SEAA51224.2020.00056</t>
  </si>
  <si>
    <t>10.1109/SmartWorld-UIC-ATC-SCALCOM-IOP-SCI.2019.00096</t>
  </si>
  <si>
    <t>10.1177/0008125618811931</t>
  </si>
  <si>
    <t>10.3390/app132312734</t>
  </si>
  <si>
    <t>10.1109/ACCESS.2018.2819688</t>
  </si>
  <si>
    <t>10.1007/s10551-019-04407-1</t>
  </si>
  <si>
    <t>10.1161/CIRCIMAGING.122.014519</t>
  </si>
  <si>
    <t>10.3389/fcvm.2022.1016032</t>
  </si>
  <si>
    <t>10.1155/2022/7315880</t>
  </si>
  <si>
    <t>10.1111/ijfs.17546</t>
  </si>
  <si>
    <t>10.1080/09506608.2020.1815394</t>
  </si>
  <si>
    <t>10.1177/14657503241238691</t>
  </si>
  <si>
    <t>10.1016/j.eswa.2022.117026</t>
  </si>
  <si>
    <t>10.18662/brain/14.3/476</t>
  </si>
  <si>
    <t>10.1016/j.ejrad.2021.109767</t>
  </si>
  <si>
    <t>10.1007/978-3-030-36402-1_12</t>
  </si>
  <si>
    <t>10.3904/kjim.2023.332</t>
  </si>
  <si>
    <t>10.1016/j.giq.2022.101748</t>
  </si>
  <si>
    <t>10.4018/IJEIS.2020070102</t>
  </si>
  <si>
    <t>10.1016/j.giq.2023.101865</t>
  </si>
  <si>
    <t>10.3389/fnbot.2020.617327</t>
  </si>
  <si>
    <t>10.1109/ICCCAS55266.2022.9825007</t>
  </si>
  <si>
    <t>10.3390/s22124501</t>
  </si>
  <si>
    <t>10.2214/AJR.18.20410</t>
  </si>
  <si>
    <t>10.1002/cncr.33284</t>
  </si>
  <si>
    <t>10.1002/capr.12830</t>
  </si>
  <si>
    <t>10.1016/j.healthpol.2024.105152</t>
  </si>
  <si>
    <t>10.3389/fphar.2024.1181183</t>
  </si>
  <si>
    <t>10.1007/978-3-031-48981-5_5</t>
  </si>
  <si>
    <t>10.2478/amns.2021.2.00272</t>
  </si>
  <si>
    <t>10.1177/1534484320982891</t>
  </si>
  <si>
    <t>10.2478/picbe-2024-0112</t>
  </si>
  <si>
    <t>10.1590/0034-7167-2018-0421</t>
  </si>
  <si>
    <t>10.1287/stsc.2021.0148</t>
  </si>
  <si>
    <t>10.1108/MD-11-2022-1548</t>
  </si>
  <si>
    <t>10.1016/j.fuel.2022.126862</t>
  </si>
  <si>
    <t>10.1007/s00120-020-01294-7</t>
  </si>
  <si>
    <t>10.1109/ACCESS.2024.3443313</t>
  </si>
  <si>
    <t>10.1016/j.biotechadv.2022.108008</t>
  </si>
  <si>
    <t>10.3390/biomedicines12061220</t>
  </si>
  <si>
    <t>10.1002/qub2.30</t>
  </si>
  <si>
    <t>10.1007/s12541-021-00600-3</t>
  </si>
  <si>
    <t>10.1017/err.2021.52</t>
  </si>
  <si>
    <t>10.1108/EJIM-06-2022-0292</t>
  </si>
  <si>
    <t>10.1007/s00415-024-12220-8</t>
  </si>
  <si>
    <t>10.1108/IJMPB-03-2024-0068</t>
  </si>
  <si>
    <t>10.5937/intrev2401079J</t>
  </si>
  <si>
    <t>10.3390/su142114142</t>
  </si>
  <si>
    <t>10.2478/jcbtp-2024-0021</t>
  </si>
  <si>
    <t>10.1016/j.ijis.2024.05.001</t>
  </si>
  <si>
    <t>10.1093/isr/viz025</t>
  </si>
  <si>
    <t>10.1002/wcms.1516</t>
  </si>
  <si>
    <t>10.3357/AMHP.6178.2023</t>
  </si>
  <si>
    <t>10.15581/003.37.2.247-259</t>
  </si>
  <si>
    <t>10.1093/inthealth/ihaa007</t>
  </si>
  <si>
    <t>10.3390/cancers13061325</t>
  </si>
  <si>
    <t>10.1093/jamiaopen/ooad037</t>
  </si>
  <si>
    <t>10.1089/end.2023.0695</t>
  </si>
  <si>
    <t>10.4103/sjg.sjg_286_23</t>
  </si>
  <si>
    <t>10.1016/j.jfranklin.2023.11.038</t>
  </si>
  <si>
    <t>10.1007/s00234-020-02424-w</t>
  </si>
  <si>
    <t>10.1053/j.akdh.2022.11.002</t>
  </si>
  <si>
    <t>10.1016/j.hlpt.2019.05.006</t>
  </si>
  <si>
    <t>10.1177/10225536241243166</t>
  </si>
  <si>
    <t>10.1097/GCO.0000000000000951</t>
  </si>
  <si>
    <t>10.1108/JABS-09-2020-0372</t>
  </si>
  <si>
    <t>10.1109/MLBDBI54094.2021.00153</t>
  </si>
  <si>
    <t>10.5847/wjem.j.1920-8642.2023.033</t>
  </si>
  <si>
    <t>10.1136/bjo-2024-325458</t>
  </si>
  <si>
    <t>10.2196/43958</t>
  </si>
  <si>
    <t>10.2196/14401</t>
  </si>
  <si>
    <t>10.1007/978-981-19-8641-3_3</t>
  </si>
  <si>
    <t>10.1080/14765284.2022.2081485</t>
  </si>
  <si>
    <t>10.2436/rcdp.i58.2019.3307</t>
  </si>
  <si>
    <t>10.3390/ijerph192416779</t>
  </si>
  <si>
    <t>10.3389/fdata.2020.577974</t>
  </si>
  <si>
    <t>10.3390/su11164501</t>
  </si>
  <si>
    <t>10.22503/inftars.XXIV.2024.2.2</t>
  </si>
  <si>
    <t>10.1093/oxrep/grac049</t>
  </si>
  <si>
    <t>10.26782/jmcms.2019.06.00040</t>
  </si>
  <si>
    <t>10.1109/ETHICS57328.2023.10154961</t>
  </si>
  <si>
    <t>10.23925/2179-3565.2023v15i2p04-15</t>
  </si>
  <si>
    <t>10.7759/cureus.30962</t>
  </si>
  <si>
    <t>10.1016/j.preteyeres.2020.100900</t>
  </si>
  <si>
    <t>10.3390/electronics10040514</t>
  </si>
  <si>
    <t>10.9781/ijimai.2024.02.011</t>
  </si>
  <si>
    <t>10.1016/j.irfa.2024.103403</t>
  </si>
  <si>
    <t>10.1016/j.eneco.2024.107719</t>
  </si>
  <si>
    <t>10.1007/s00146-024-02007-w</t>
  </si>
  <si>
    <t>10.1016/j.irfa.2024.103535</t>
  </si>
  <si>
    <t>10.1002/sres.2854</t>
  </si>
  <si>
    <t>10.3389/frai.2022.884192</t>
  </si>
  <si>
    <t>10.1177/26317745211020277</t>
  </si>
  <si>
    <t>10.4103/tjo.TJO-D-23-00032</t>
  </si>
  <si>
    <t>10.1080/23270012.2020.1852895</t>
  </si>
  <si>
    <t>10.1080/17460441.2024.2367014</t>
  </si>
  <si>
    <t>10.1007/s12197-023-09616-z</t>
  </si>
  <si>
    <t>10.1109/TEM.2021.3088382</t>
  </si>
  <si>
    <t>10.5937/intrev2103030C</t>
  </si>
  <si>
    <t>10.3390/app11125467</t>
  </si>
  <si>
    <t>10.1108/VJIKMS-07-2019-0107</t>
  </si>
  <si>
    <t>10.1007/s10462-023-10410-w</t>
  </si>
  <si>
    <t>10.1016/j.nanoen.2021.105887</t>
  </si>
  <si>
    <t>10.17705/1jais.00859</t>
  </si>
  <si>
    <t>10.1108/JHTI-01-2023-0017</t>
  </si>
  <si>
    <t>10.1108/JFBM-09-2023-0158</t>
  </si>
  <si>
    <t>10.1186/s13075-022-02972-x</t>
  </si>
  <si>
    <t>10.1111/exsy.13425</t>
  </si>
  <si>
    <t>10.1108/JFBM-08-2024-0160</t>
  </si>
  <si>
    <t>10.3390/electronics12081920</t>
  </si>
  <si>
    <t>10.1002/sd.3152</t>
  </si>
  <si>
    <t>10.3390/healthcare10010154</t>
  </si>
  <si>
    <t>10.1007/978-3-031-60012-8_2</t>
  </si>
  <si>
    <t>10.1016/j.neucom.2024.127415</t>
  </si>
  <si>
    <t>10.1177/09520767231188229</t>
  </si>
  <si>
    <t>10.1007/978-3-030-79150-6_7</t>
  </si>
  <si>
    <t>10.3389/feduc.2024.1377553</t>
  </si>
  <si>
    <t>10.3138/utlj.2017-0102</t>
  </si>
  <si>
    <t>10.3390/cancers14051349</t>
  </si>
  <si>
    <t>10.2478/amns.2023.1.00020</t>
  </si>
  <si>
    <t>10.1007/978-3-031-57996-7_76</t>
  </si>
  <si>
    <t>10.1007/978-3-319-55970-4_9</t>
  </si>
  <si>
    <t>10.4103/jfmpc.jfmpc_469_23</t>
  </si>
  <si>
    <t>10.3390/ani10010132</t>
  </si>
  <si>
    <t>10.3233/JCM-226933</t>
  </si>
  <si>
    <t>10.1109/EDUNINE60625.2024.10500608</t>
  </si>
  <si>
    <t>10.3390/membranes12070708</t>
  </si>
  <si>
    <t>10.1016/j.sdentj.2024.03.017</t>
  </si>
  <si>
    <t>10.1016/j.acpath.2022.100026</t>
  </si>
  <si>
    <t>10.1167/tvst.10.7.22</t>
  </si>
  <si>
    <t>10.3390/electronics13091693</t>
  </si>
  <si>
    <t>10.1007/s11886-020-01317-x</t>
  </si>
  <si>
    <t>10.1111/ropr.12574</t>
  </si>
  <si>
    <t>10.1080/09544828.2024.2377068</t>
  </si>
  <si>
    <t>10.1002/adsr.202200072</t>
  </si>
  <si>
    <t>10.3389/frai.2021.736697</t>
  </si>
  <si>
    <t>10.1016/j.eneco.2024.107562</t>
  </si>
  <si>
    <t>10.1145/3484495</t>
  </si>
  <si>
    <t>10.1145/3445977</t>
  </si>
  <si>
    <t>10.23925/2179-3565.2022v13i4p11-17</t>
  </si>
  <si>
    <t>10.1177/23969873241253366</t>
  </si>
  <si>
    <t>10.1098/rsta.2017.0357</t>
  </si>
  <si>
    <t>10.1002/smj.3286</t>
  </si>
  <si>
    <t>10.1109/ICC45855.2022.9839275</t>
  </si>
  <si>
    <t>10.1145/3396956.3396965</t>
  </si>
  <si>
    <t>10.1016/j.eneco.2024.107561</t>
  </si>
  <si>
    <t>10.7195/ri14.v18i1.1434</t>
  </si>
  <si>
    <t>10.1097/CM9.0000000000002058</t>
  </si>
  <si>
    <t>10.46925//rdluz.42.32</t>
  </si>
  <si>
    <t>10.1007/978-3-030-29516-5_78</t>
  </si>
  <si>
    <t>10.1016/j.future.2020.12.001</t>
  </si>
  <si>
    <t>10.1109/ISTAS52410.2021.9629162</t>
  </si>
  <si>
    <t>10.1055/s-0043-1778019</t>
  </si>
  <si>
    <t>10.1002/alz.13463</t>
  </si>
  <si>
    <t>10.1016/j.aiia.2022.11.003</t>
  </si>
  <si>
    <t>10.1109/ICICT50816.2021.9358659</t>
  </si>
  <si>
    <t>10.1161/STROKEAHA.123.042308</t>
  </si>
  <si>
    <t>10.7759/cureus.54248</t>
  </si>
  <si>
    <t>10.30925/zpfsr.42.2.7</t>
  </si>
  <si>
    <t>10.1016/j.techfore.2023.122502</t>
  </si>
  <si>
    <t>10.1108/IJEBR-04-2021-0304</t>
  </si>
  <si>
    <t>10.1177/0976500X241252295</t>
  </si>
  <si>
    <t>10.1142/S1793962323500046</t>
  </si>
  <si>
    <t>10.1016/j.compeleceng.2024.109127</t>
  </si>
  <si>
    <t>10.1109/MAES.2022.3170740</t>
  </si>
  <si>
    <t>10.1007/s12530-022-09431-7</t>
  </si>
  <si>
    <t>10.3748/wjg.v26.i35.5248</t>
  </si>
  <si>
    <t>10.1007/978-3-030-50344-4_20</t>
  </si>
  <si>
    <t>10.1007/978-3-030-35095-6_25</t>
  </si>
  <si>
    <t>10.1002/dmrr.3414</t>
  </si>
  <si>
    <t>10.4018/JCIT.2020010101</t>
  </si>
  <si>
    <t>10.1016/j.ijis.2020.11.001</t>
  </si>
  <si>
    <t>10.1109/CONISOFT52520.2021.00028</t>
  </si>
  <si>
    <t>10.6035/adcomunica.8024</t>
  </si>
  <si>
    <t>10.1080/17512433.2024.2304009</t>
  </si>
  <si>
    <t>10.1353/isl.2021.a921411</t>
  </si>
  <si>
    <t>10.2196/48496</t>
  </si>
  <si>
    <t>10.3390/app12031295</t>
  </si>
  <si>
    <t>10.3389/fceng.2024.1458156</t>
  </si>
  <si>
    <t>10.3917/jie.037.0117</t>
  </si>
  <si>
    <t>10.22215/timreview/1471</t>
  </si>
  <si>
    <t>10.1177/2058460119830222</t>
  </si>
  <si>
    <t>10.3390/app14031051</t>
  </si>
  <si>
    <t>10.1177/1094670517752459</t>
  </si>
  <si>
    <t>10.1007/s11846-023-00621-4</t>
  </si>
  <si>
    <t>10.3390/jmse12071181</t>
  </si>
  <si>
    <t>10.1016/j.nanoen.2021.106227</t>
  </si>
  <si>
    <t>10.1109/MIE.2024.3387068</t>
  </si>
  <si>
    <t>10.1097/SLA.0000000000002693</t>
  </si>
  <si>
    <t>10.1186/s12931-024-02913-z</t>
  </si>
  <si>
    <t>10.3390/su13010351</t>
  </si>
  <si>
    <t>10.3390/heritage7070180</t>
  </si>
  <si>
    <t>10.1163/17087384-12340084</t>
  </si>
  <si>
    <t>10.1080/00343404.2021.1886273</t>
  </si>
  <si>
    <t>10.17589/2309-8678-2021-9-3-60-82</t>
  </si>
  <si>
    <t>10.1007/978-3-030-87687-6_27</t>
  </si>
  <si>
    <t>10.2436/rld.i74.2020.3503</t>
  </si>
  <si>
    <t>10.1016/j.banm.2019.06.016</t>
  </si>
  <si>
    <t>10.1002/aisy.202400304</t>
  </si>
  <si>
    <t>10.26650/acin.1431443</t>
  </si>
  <si>
    <t>10.1093/ehjdh/ztad030</t>
  </si>
  <si>
    <t>10.1016/j.jvcir.2019.02.009</t>
  </si>
  <si>
    <t>10.1016/j.csbj.2023.11.007</t>
  </si>
  <si>
    <t>10.1097/PRA.0000000000000713</t>
  </si>
  <si>
    <t>10.1098/rsta.2018.0080</t>
  </si>
  <si>
    <t>10.1016/j.bios.2022.114825</t>
  </si>
  <si>
    <t>10.1080/0952813X.2024.2323042</t>
  </si>
  <si>
    <t>10.1007/s10439-023-03304-z</t>
  </si>
  <si>
    <t>10.3390/technologies11020042</t>
  </si>
  <si>
    <t>10.5209/REVE.92553</t>
  </si>
  <si>
    <t>10.1016/j.jbusres.2022.113609</t>
  </si>
  <si>
    <t>10.3389/fpsyg.2022.795039</t>
  </si>
  <si>
    <t>10.47750/jptcp.2023.30.08.018</t>
  </si>
  <si>
    <t>10.2147/CMAR.S279990</t>
  </si>
  <si>
    <t>10.1371/journal.pone.0262050</t>
  </si>
  <si>
    <t>10.3917/jie.044.022</t>
  </si>
  <si>
    <t>10.31410/LIMEN.S.P.2021.139</t>
  </si>
  <si>
    <t>10.1007/s43621-024-00371-7</t>
  </si>
  <si>
    <t>10.1186/s12992-020-00584-1</t>
  </si>
  <si>
    <t>10.3390/nu16070914</t>
  </si>
  <si>
    <t>10.1007/s11628-023-00547-7</t>
  </si>
  <si>
    <t>10.1016/j.dcan.2022.09.004</t>
  </si>
  <si>
    <t>10.1016/j.jsurg.2024.03.004</t>
  </si>
  <si>
    <t>10.1007/978-3-319-59394-4_8</t>
  </si>
  <si>
    <t>10.1016/j.jacr.2023.02.031</t>
  </si>
  <si>
    <t>10.1016/j.nanoen.2021.106783</t>
  </si>
  <si>
    <t>10.1177/17449871231215696</t>
  </si>
  <si>
    <t>10.1002/cpt.1255</t>
  </si>
  <si>
    <t>10.1108/JKM-10-2019-0559</t>
  </si>
  <si>
    <t>10.1109/TEM.2021.3083536</t>
  </si>
  <si>
    <t>10.2196/17211</t>
  </si>
  <si>
    <t>10.1016/j.wpi.2020.102000</t>
  </si>
  <si>
    <t>10.3390/cancers15184457</t>
  </si>
  <si>
    <t>10.1007/978-3-031-34609-5_19</t>
  </si>
  <si>
    <t>10.1109/MC.2023.3240730</t>
  </si>
  <si>
    <t>10.1080/27685241.2023.2168568</t>
  </si>
  <si>
    <t>10.7238/d.v0i24.3329</t>
  </si>
  <si>
    <t>10.1177/17470161211022790</t>
  </si>
  <si>
    <t>10.1016/j.clsr.2022.105661</t>
  </si>
  <si>
    <t>10.3233/JIFS-189410</t>
  </si>
  <si>
    <t>10.3390/app131910778</t>
  </si>
  <si>
    <t>10.1109/TEM.2021.3133104</t>
  </si>
  <si>
    <t>10.3390/genes10010018</t>
  </si>
  <si>
    <t>10.1007/978-3-031-43401-3_22</t>
  </si>
  <si>
    <t>10.1016/j.iswa.2023.200299</t>
  </si>
  <si>
    <t>10.1007/978-3-031-57996-7_59</t>
  </si>
  <si>
    <t>10.3991/ijet.v16i05.20311</t>
  </si>
  <si>
    <t>10.1145/3652583.3659998</t>
  </si>
  <si>
    <t>10.1007/978-981-16-8721-1_73</t>
  </si>
  <si>
    <t>10.3390/su12197860</t>
  </si>
  <si>
    <t>10.3390/heritage7020038</t>
  </si>
  <si>
    <t>10.1007/s40821-020-00172-8</t>
  </si>
  <si>
    <t>10.1093/bjro/tzae018</t>
  </si>
  <si>
    <t>10.1007/978-3-031-04826-5_27</t>
  </si>
  <si>
    <t>10.1080/23299460.2023.2300161</t>
  </si>
  <si>
    <t>10.1109/ACCESS.2022.3169580</t>
  </si>
  <si>
    <t>10.17705/1jais.00662</t>
  </si>
  <si>
    <t>10.1080/00051144.2024.2321812</t>
  </si>
  <si>
    <t>10.1016/j.cej.2024.151625</t>
  </si>
  <si>
    <t>10.1108/JHTI-01-2021-0021</t>
  </si>
  <si>
    <t>10.1007/978-3-030-87779-8_6</t>
  </si>
  <si>
    <t>10.1016/j.fertnstert.2020.10.040</t>
  </si>
  <si>
    <t>10.3346/jkms.2024.39.e249</t>
  </si>
  <si>
    <t>10.1145/3464385.3464763</t>
  </si>
  <si>
    <t>10.1155/2018/4371528</t>
  </si>
  <si>
    <t>10.7759/cureus.52617</t>
  </si>
  <si>
    <t>10.1007/s00146-020-00992-2</t>
  </si>
  <si>
    <t>10.1109/CSCI.2017.285</t>
  </si>
  <si>
    <t>10.1007/978-3-030-22219-2_25</t>
  </si>
  <si>
    <t>10.17829/turcom.1050491</t>
  </si>
  <si>
    <t>10.1007/s11948-018-00081-0</t>
  </si>
  <si>
    <t>10.3233/SHTI230098</t>
  </si>
  <si>
    <t>10.3389/fonc.2023.1063937</t>
  </si>
  <si>
    <t>10.2196/22845</t>
  </si>
  <si>
    <t>10.1093/scipol/scy064</t>
  </si>
  <si>
    <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</si>
</sst>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B225A-4430-4998-A471-F7695BE2C81B}">
  <dimension ref="A1:J1001"/>
  <sheetViews>
    <sheetView tabSelected="1" topLeftCell="D1" workbookViewId="0">
      <selection activeCell="E2" sqref="E2"/>
    </sheetView>
  </sheetViews>
  <sheetFormatPr baseColWidth="10" defaultRowHeight="15" x14ac:dyDescent="0.25"/>
  <cols>
    <col min="1" max="1" width="67.7109375" style="1" customWidth="1"/>
    <col min="2" max="2" width="30" customWidth="1"/>
    <col min="3" max="3" width="36.85546875" customWidth="1"/>
    <col min="4" max="4" width="83.85546875" style="1" customWidth="1"/>
    <col min="5" max="5" width="48.7109375" style="2" customWidth="1"/>
    <col min="6" max="6" width="20.42578125" customWidth="1"/>
    <col min="7" max="7" width="17.42578125" customWidth="1"/>
    <col min="8" max="8" width="9.140625" customWidth="1"/>
    <col min="9" max="9" width="22.5703125" customWidth="1"/>
    <col min="10" max="10" width="50" customWidth="1"/>
  </cols>
  <sheetData>
    <row r="1" spans="1:10" x14ac:dyDescent="0.25">
      <c r="A1" s="1" t="s">
        <v>0</v>
      </c>
      <c r="B1" t="s">
        <v>999</v>
      </c>
      <c r="C1" t="s">
        <v>1011</v>
      </c>
      <c r="D1" s="1" t="s">
        <v>2000</v>
      </c>
      <c r="E1" s="2" t="s">
        <v>2997</v>
      </c>
      <c r="F1" t="s">
        <v>3858</v>
      </c>
      <c r="G1" t="s">
        <v>3859</v>
      </c>
      <c r="H1" t="s">
        <v>3860</v>
      </c>
      <c r="I1" t="s">
        <v>3862</v>
      </c>
      <c r="J1" t="s">
        <v>4764</v>
      </c>
    </row>
    <row r="2" spans="1:10" ht="180" x14ac:dyDescent="0.25">
      <c r="A2" s="1" t="s">
        <v>1</v>
      </c>
      <c r="B2" t="s">
        <v>1000</v>
      </c>
      <c r="C2" t="s">
        <v>1012</v>
      </c>
      <c r="D2" s="1" t="s">
        <v>2001</v>
      </c>
      <c r="E2" s="2" t="s">
        <v>2998</v>
      </c>
      <c r="F2">
        <v>15</v>
      </c>
      <c r="G2">
        <v>2021</v>
      </c>
      <c r="H2" t="s">
        <v>2432</v>
      </c>
      <c r="I2" t="s">
        <v>3863</v>
      </c>
      <c r="J2" t="str">
        <f>HYPERLINK("http://dx.doi.org/10.1145/3461353.3461355","http://dx.doi.org/10.1145/3461353.3461355")</f>
        <v>http://dx.doi.org/10.1145/3461353.3461355</v>
      </c>
    </row>
    <row r="3" spans="1:10" ht="52.5" customHeight="1" x14ac:dyDescent="0.25">
      <c r="A3" s="1" t="s">
        <v>2</v>
      </c>
      <c r="B3" t="s">
        <v>1001</v>
      </c>
      <c r="C3" t="s">
        <v>1013</v>
      </c>
      <c r="D3" s="1" t="s">
        <v>2002</v>
      </c>
      <c r="E3" s="2" t="s">
        <v>2999</v>
      </c>
      <c r="F3">
        <v>81</v>
      </c>
      <c r="G3">
        <v>2023</v>
      </c>
      <c r="H3">
        <v>33</v>
      </c>
      <c r="I3" t="s">
        <v>3864</v>
      </c>
      <c r="J3" t="str">
        <f>HYPERLINK("http://dx.doi.org/10.1007/s00191-023-00845-3","http://dx.doi.org/10.1007/s00191-023-00845-3")</f>
        <v>http://dx.doi.org/10.1007/s00191-023-00845-3</v>
      </c>
    </row>
    <row r="4" spans="1:10" ht="360" x14ac:dyDescent="0.25">
      <c r="A4" s="1" t="s">
        <v>3</v>
      </c>
      <c r="B4" t="s">
        <v>1001</v>
      </c>
      <c r="C4" t="s">
        <v>1014</v>
      </c>
      <c r="D4" s="1" t="s">
        <v>2003</v>
      </c>
      <c r="E4" s="2" t="s">
        <v>2432</v>
      </c>
      <c r="F4">
        <v>11</v>
      </c>
      <c r="G4">
        <v>2019</v>
      </c>
      <c r="H4">
        <v>9</v>
      </c>
      <c r="I4" t="s">
        <v>3865</v>
      </c>
      <c r="J4" t="str">
        <f>HYPERLINK("http://dx.doi.org/10.22215/timreview/1287","http://dx.doi.org/10.22215/timreview/1287")</f>
        <v>http://dx.doi.org/10.22215/timreview/1287</v>
      </c>
    </row>
    <row r="5" spans="1:10" ht="60" x14ac:dyDescent="0.25">
      <c r="A5" s="1" t="s">
        <v>4</v>
      </c>
      <c r="B5" t="s">
        <v>1001</v>
      </c>
      <c r="C5" t="s">
        <v>1015</v>
      </c>
      <c r="D5" s="1" t="s">
        <v>2004</v>
      </c>
      <c r="E5" s="2" t="s">
        <v>3000</v>
      </c>
      <c r="F5">
        <v>3</v>
      </c>
      <c r="G5">
        <v>2022</v>
      </c>
      <c r="H5">
        <v>53</v>
      </c>
      <c r="I5" t="s">
        <v>3866</v>
      </c>
      <c r="J5" t="str">
        <f>HYPERLINK("http://dx.doi.org/10.1080/00220485.2022.2038331","http://dx.doi.org/10.1080/00220485.2022.2038331")</f>
        <v>http://dx.doi.org/10.1080/00220485.2022.2038331</v>
      </c>
    </row>
    <row r="6" spans="1:10" ht="270" x14ac:dyDescent="0.25">
      <c r="A6" s="1" t="s">
        <v>5</v>
      </c>
      <c r="B6" t="s">
        <v>1000</v>
      </c>
      <c r="C6" t="s">
        <v>1016</v>
      </c>
      <c r="D6" s="1" t="s">
        <v>2005</v>
      </c>
      <c r="E6" s="2" t="s">
        <v>3001</v>
      </c>
      <c r="F6">
        <v>31</v>
      </c>
      <c r="G6">
        <v>2021</v>
      </c>
      <c r="H6" t="s">
        <v>2432</v>
      </c>
      <c r="I6" t="s">
        <v>3867</v>
      </c>
      <c r="J6" t="str">
        <f>HYPERLINK("http://dx.doi.org/10.34190/EIE.21.225","http://dx.doi.org/10.34190/EIE.21.225")</f>
        <v>http://dx.doi.org/10.34190/EIE.21.225</v>
      </c>
    </row>
    <row r="7" spans="1:10" ht="270" x14ac:dyDescent="0.25">
      <c r="A7" s="1" t="s">
        <v>6</v>
      </c>
      <c r="B7" t="s">
        <v>1002</v>
      </c>
      <c r="C7" t="s">
        <v>1017</v>
      </c>
      <c r="D7" s="1" t="s">
        <v>2006</v>
      </c>
      <c r="E7" s="2" t="s">
        <v>3002</v>
      </c>
      <c r="F7">
        <v>111</v>
      </c>
      <c r="G7">
        <v>2023</v>
      </c>
      <c r="H7">
        <v>15</v>
      </c>
      <c r="I7" t="s">
        <v>3868</v>
      </c>
      <c r="J7" t="str">
        <f>HYPERLINK("http://dx.doi.org/10.3390/su15097205","http://dx.doi.org/10.3390/su15097205")</f>
        <v>http://dx.doi.org/10.3390/su15097205</v>
      </c>
    </row>
    <row r="8" spans="1:10" ht="165" x14ac:dyDescent="0.25">
      <c r="A8" s="1" t="s">
        <v>7</v>
      </c>
      <c r="B8" t="s">
        <v>1001</v>
      </c>
      <c r="C8" t="s">
        <v>1018</v>
      </c>
      <c r="D8" s="1" t="s">
        <v>2007</v>
      </c>
      <c r="E8" s="2" t="s">
        <v>3003</v>
      </c>
      <c r="F8">
        <v>22</v>
      </c>
      <c r="G8">
        <v>2020</v>
      </c>
      <c r="H8">
        <v>63</v>
      </c>
      <c r="I8" t="s">
        <v>3869</v>
      </c>
      <c r="J8" t="str">
        <f>HYPERLINK("http://dx.doi.org/10.1016/j.bushor.2019.10.006","http://dx.doi.org/10.1016/j.bushor.2019.10.006")</f>
        <v>http://dx.doi.org/10.1016/j.bushor.2019.10.006</v>
      </c>
    </row>
    <row r="9" spans="1:10" ht="240" x14ac:dyDescent="0.25">
      <c r="A9" s="1" t="s">
        <v>8</v>
      </c>
      <c r="B9" t="s">
        <v>1003</v>
      </c>
      <c r="C9" t="s">
        <v>1019</v>
      </c>
      <c r="D9" s="1" t="s">
        <v>2008</v>
      </c>
      <c r="E9" s="2" t="s">
        <v>3004</v>
      </c>
      <c r="F9">
        <v>35</v>
      </c>
      <c r="G9">
        <v>2023</v>
      </c>
      <c r="H9" t="s">
        <v>2432</v>
      </c>
      <c r="I9" t="s">
        <v>3870</v>
      </c>
      <c r="J9" t="str">
        <f>HYPERLINK("http://dx.doi.org/10.1080/00036846.2023.2289916","http://dx.doi.org/10.1080/00036846.2023.2289916")</f>
        <v>http://dx.doi.org/10.1080/00036846.2023.2289916</v>
      </c>
    </row>
    <row r="10" spans="1:10" ht="300" x14ac:dyDescent="0.25">
      <c r="A10" s="1" t="s">
        <v>9</v>
      </c>
      <c r="B10" t="s">
        <v>1001</v>
      </c>
      <c r="C10" t="s">
        <v>1020</v>
      </c>
      <c r="D10" s="1" t="s">
        <v>2009</v>
      </c>
      <c r="E10" s="2" t="s">
        <v>3005</v>
      </c>
      <c r="F10">
        <v>68</v>
      </c>
      <c r="G10">
        <v>2024</v>
      </c>
      <c r="H10">
        <v>136</v>
      </c>
      <c r="I10" t="s">
        <v>3871</v>
      </c>
      <c r="J10" t="str">
        <f>HYPERLINK("http://dx.doi.org/10.1016/j.technovation.2024.103081","http://dx.doi.org/10.1016/j.technovation.2024.103081")</f>
        <v>http://dx.doi.org/10.1016/j.technovation.2024.103081</v>
      </c>
    </row>
    <row r="11" spans="1:10" ht="240" x14ac:dyDescent="0.25">
      <c r="A11" s="1" t="s">
        <v>10</v>
      </c>
      <c r="B11" t="s">
        <v>1001</v>
      </c>
      <c r="C11" t="s">
        <v>1021</v>
      </c>
      <c r="D11" s="1" t="s">
        <v>2010</v>
      </c>
      <c r="E11" s="2" t="s">
        <v>3006</v>
      </c>
      <c r="F11">
        <v>128</v>
      </c>
      <c r="G11">
        <v>2021</v>
      </c>
      <c r="H11">
        <v>68</v>
      </c>
      <c r="I11" t="s">
        <v>3872</v>
      </c>
      <c r="J11" t="str">
        <f>HYPERLINK("http://dx.doi.org/10.1109/TEM.2020.2977222","http://dx.doi.org/10.1109/TEM.2020.2977222")</f>
        <v>http://dx.doi.org/10.1109/TEM.2020.2977222</v>
      </c>
    </row>
    <row r="12" spans="1:10" ht="135" x14ac:dyDescent="0.25">
      <c r="A12" s="1" t="s">
        <v>11</v>
      </c>
      <c r="B12" t="s">
        <v>1001</v>
      </c>
      <c r="C12" t="s">
        <v>1022</v>
      </c>
      <c r="D12" s="1" t="s">
        <v>2011</v>
      </c>
      <c r="E12" s="2" t="s">
        <v>3007</v>
      </c>
      <c r="F12">
        <v>36</v>
      </c>
      <c r="G12">
        <v>2023</v>
      </c>
      <c r="H12">
        <v>58</v>
      </c>
      <c r="I12" t="s">
        <v>3873</v>
      </c>
      <c r="J12" t="str">
        <f>HYPERLINK("http://dx.doi.org/10.1016/j.frl.2023.104437","http://dx.doi.org/10.1016/j.frl.2023.104437")</f>
        <v>http://dx.doi.org/10.1016/j.frl.2023.104437</v>
      </c>
    </row>
    <row r="13" spans="1:10" ht="225" x14ac:dyDescent="0.25">
      <c r="A13" s="1" t="s">
        <v>12</v>
      </c>
      <c r="B13" t="s">
        <v>1000</v>
      </c>
      <c r="C13" t="s">
        <v>1023</v>
      </c>
      <c r="D13" s="1" t="s">
        <v>2012</v>
      </c>
      <c r="E13" s="2" t="s">
        <v>3008</v>
      </c>
      <c r="F13">
        <v>11</v>
      </c>
      <c r="G13">
        <v>2018</v>
      </c>
      <c r="H13" t="s">
        <v>2432</v>
      </c>
      <c r="I13" t="s">
        <v>3874</v>
      </c>
      <c r="J13" t="str">
        <f>HYPERLINK("http://dx.doi.org/10.1145/3305275.3305287","http://dx.doi.org/10.1145/3305275.3305287")</f>
        <v>http://dx.doi.org/10.1145/3305275.3305287</v>
      </c>
    </row>
    <row r="14" spans="1:10" ht="180" x14ac:dyDescent="0.25">
      <c r="A14" s="1" t="s">
        <v>13</v>
      </c>
      <c r="B14" t="s">
        <v>1001</v>
      </c>
      <c r="C14" t="s">
        <v>1024</v>
      </c>
      <c r="D14" s="1" t="s">
        <v>2013</v>
      </c>
      <c r="E14" s="2" t="s">
        <v>3009</v>
      </c>
      <c r="F14">
        <v>29</v>
      </c>
      <c r="G14">
        <v>2019</v>
      </c>
      <c r="H14">
        <v>9</v>
      </c>
      <c r="I14" t="s">
        <v>3875</v>
      </c>
      <c r="J14" t="str">
        <f>HYPERLINK("http://dx.doi.org/10.22215/timreview/1288","http://dx.doi.org/10.22215/timreview/1288")</f>
        <v>http://dx.doi.org/10.22215/timreview/1288</v>
      </c>
    </row>
    <row r="15" spans="1:10" ht="210" x14ac:dyDescent="0.25">
      <c r="A15" s="1" t="s">
        <v>14</v>
      </c>
      <c r="B15" t="s">
        <v>1000</v>
      </c>
      <c r="C15" t="s">
        <v>1025</v>
      </c>
      <c r="D15" s="1" t="s">
        <v>2014</v>
      </c>
      <c r="E15" s="2" t="s">
        <v>3010</v>
      </c>
      <c r="F15">
        <v>22</v>
      </c>
      <c r="G15">
        <v>2023</v>
      </c>
      <c r="H15" t="s">
        <v>2432</v>
      </c>
      <c r="I15" t="s">
        <v>3876</v>
      </c>
      <c r="J15" t="str">
        <f>HYPERLINK("http://dx.doi.org/10.34135/mmidentity-2023-31","http://dx.doi.org/10.34135/mmidentity-2023-31")</f>
        <v>http://dx.doi.org/10.34135/mmidentity-2023-31</v>
      </c>
    </row>
    <row r="16" spans="1:10" ht="225" x14ac:dyDescent="0.25">
      <c r="A16" s="1" t="s">
        <v>15</v>
      </c>
      <c r="B16" t="s">
        <v>1001</v>
      </c>
      <c r="C16" t="s">
        <v>1026</v>
      </c>
      <c r="D16" s="1" t="s">
        <v>2015</v>
      </c>
      <c r="E16" s="2" t="s">
        <v>3011</v>
      </c>
      <c r="F16">
        <v>71</v>
      </c>
      <c r="G16">
        <v>2022</v>
      </c>
      <c r="H16">
        <v>12</v>
      </c>
      <c r="I16" t="s">
        <v>3877</v>
      </c>
      <c r="J16" t="str">
        <f>HYPERLINK("http://dx.doi.org/10.3390/app122211743","http://dx.doi.org/10.3390/app122211743")</f>
        <v>http://dx.doi.org/10.3390/app122211743</v>
      </c>
    </row>
    <row r="17" spans="1:10" ht="165" x14ac:dyDescent="0.25">
      <c r="A17" s="1" t="s">
        <v>16</v>
      </c>
      <c r="B17" t="s">
        <v>1002</v>
      </c>
      <c r="C17" t="s">
        <v>1027</v>
      </c>
      <c r="D17" s="1" t="s">
        <v>2016</v>
      </c>
      <c r="E17" s="2" t="s">
        <v>3012</v>
      </c>
      <c r="F17">
        <v>62</v>
      </c>
      <c r="G17">
        <v>2022</v>
      </c>
      <c r="H17">
        <v>183</v>
      </c>
      <c r="I17" t="s">
        <v>3878</v>
      </c>
      <c r="J17" t="str">
        <f>HYPERLINK("http://dx.doi.org/10.1016/j.techfore.2022.121852","http://dx.doi.org/10.1016/j.techfore.2022.121852")</f>
        <v>http://dx.doi.org/10.1016/j.techfore.2022.121852</v>
      </c>
    </row>
    <row r="18" spans="1:10" ht="270" x14ac:dyDescent="0.25">
      <c r="A18" s="1" t="s">
        <v>17</v>
      </c>
      <c r="B18" t="s">
        <v>1001</v>
      </c>
      <c r="C18" t="s">
        <v>1028</v>
      </c>
      <c r="D18" s="1" t="s">
        <v>2017</v>
      </c>
      <c r="E18" s="2" t="s">
        <v>2432</v>
      </c>
      <c r="F18">
        <v>32</v>
      </c>
      <c r="G18">
        <v>2022</v>
      </c>
      <c r="H18">
        <v>9</v>
      </c>
      <c r="I18" t="s">
        <v>3879</v>
      </c>
      <c r="J18" t="str">
        <f>HYPERLINK("http://dx.doi.org/10.13106/jafeb.2022.vol9.no3.0257","http://dx.doi.org/10.13106/jafeb.2022.vol9.no3.0257")</f>
        <v>http://dx.doi.org/10.13106/jafeb.2022.vol9.no3.0257</v>
      </c>
    </row>
    <row r="19" spans="1:10" ht="255" x14ac:dyDescent="0.25">
      <c r="A19" s="1" t="s">
        <v>18</v>
      </c>
      <c r="B19" t="s">
        <v>1001</v>
      </c>
      <c r="C19" t="s">
        <v>1029</v>
      </c>
      <c r="D19" s="1" t="s">
        <v>2018</v>
      </c>
      <c r="E19" s="2" t="s">
        <v>3013</v>
      </c>
      <c r="F19">
        <v>25</v>
      </c>
      <c r="G19">
        <v>2023</v>
      </c>
      <c r="H19">
        <v>32</v>
      </c>
      <c r="I19" t="s">
        <v>3880</v>
      </c>
      <c r="J19" t="str">
        <f>HYPERLINK("http://dx.doi.org/10.1108/EJMBE-03-2023-0085","http://dx.doi.org/10.1108/EJMBE-03-2023-0085")</f>
        <v>http://dx.doi.org/10.1108/EJMBE-03-2023-0085</v>
      </c>
    </row>
    <row r="20" spans="1:10" ht="195" x14ac:dyDescent="0.25">
      <c r="A20" s="1" t="s">
        <v>19</v>
      </c>
      <c r="B20" t="s">
        <v>1001</v>
      </c>
      <c r="C20" t="s">
        <v>1030</v>
      </c>
      <c r="D20" s="1" t="s">
        <v>2019</v>
      </c>
      <c r="E20" s="2" t="s">
        <v>3014</v>
      </c>
      <c r="F20">
        <v>70</v>
      </c>
      <c r="G20">
        <v>2022</v>
      </c>
      <c r="H20">
        <v>51</v>
      </c>
      <c r="I20" t="s">
        <v>3881</v>
      </c>
      <c r="J20" t="str">
        <f>HYPERLINK("http://dx.doi.org/10.1016/j.respol.2022.104555","http://dx.doi.org/10.1016/j.respol.2022.104555")</f>
        <v>http://dx.doi.org/10.1016/j.respol.2022.104555</v>
      </c>
    </row>
    <row r="21" spans="1:10" ht="240" x14ac:dyDescent="0.25">
      <c r="A21" s="1" t="s">
        <v>20</v>
      </c>
      <c r="B21" t="s">
        <v>1001</v>
      </c>
      <c r="C21" t="s">
        <v>1031</v>
      </c>
      <c r="D21" s="1" t="s">
        <v>2020</v>
      </c>
      <c r="E21" s="2" t="s">
        <v>3015</v>
      </c>
      <c r="F21">
        <v>36</v>
      </c>
      <c r="G21">
        <v>2020</v>
      </c>
      <c r="H21">
        <v>63</v>
      </c>
      <c r="I21" t="s">
        <v>3882</v>
      </c>
      <c r="J21" t="str">
        <f>HYPERLINK("http://dx.doi.org/10.1016/j.bushor.2019.10.004","http://dx.doi.org/10.1016/j.bushor.2019.10.004")</f>
        <v>http://dx.doi.org/10.1016/j.bushor.2019.10.004</v>
      </c>
    </row>
    <row r="22" spans="1:10" ht="180" x14ac:dyDescent="0.25">
      <c r="A22" s="1" t="s">
        <v>21</v>
      </c>
      <c r="B22" t="s">
        <v>1003</v>
      </c>
      <c r="C22" t="s">
        <v>1032</v>
      </c>
      <c r="D22" s="1" t="s">
        <v>2021</v>
      </c>
      <c r="E22" s="2" t="s">
        <v>3016</v>
      </c>
      <c r="F22">
        <v>95</v>
      </c>
      <c r="G22">
        <v>2023</v>
      </c>
      <c r="H22" t="s">
        <v>2432</v>
      </c>
      <c r="I22" t="s">
        <v>3883</v>
      </c>
      <c r="J22" t="str">
        <f>HYPERLINK("http://dx.doi.org/10.1109/TEM.2023.3275643","http://dx.doi.org/10.1109/TEM.2023.3275643")</f>
        <v>http://dx.doi.org/10.1109/TEM.2023.3275643</v>
      </c>
    </row>
    <row r="23" spans="1:10" ht="360" x14ac:dyDescent="0.25">
      <c r="A23" s="1" t="s">
        <v>22</v>
      </c>
      <c r="B23" t="s">
        <v>1001</v>
      </c>
      <c r="C23" t="s">
        <v>1033</v>
      </c>
      <c r="D23" s="1" t="s">
        <v>2022</v>
      </c>
      <c r="E23" s="2" t="s">
        <v>3017</v>
      </c>
      <c r="F23">
        <v>155</v>
      </c>
      <c r="G23">
        <v>2023</v>
      </c>
      <c r="H23">
        <v>61</v>
      </c>
      <c r="I23" t="s">
        <v>3884</v>
      </c>
      <c r="J23" t="str">
        <f>HYPERLINK("http://dx.doi.org/10.1007/s11187-022-00698-3","http://dx.doi.org/10.1007/s11187-022-00698-3")</f>
        <v>http://dx.doi.org/10.1007/s11187-022-00698-3</v>
      </c>
    </row>
    <row r="24" spans="1:10" ht="150" x14ac:dyDescent="0.25">
      <c r="A24" s="1" t="s">
        <v>23</v>
      </c>
      <c r="B24" t="s">
        <v>1001</v>
      </c>
      <c r="C24" t="s">
        <v>1034</v>
      </c>
      <c r="D24" s="1" t="s">
        <v>2023</v>
      </c>
      <c r="E24" s="2" t="s">
        <v>3018</v>
      </c>
      <c r="F24">
        <v>60</v>
      </c>
      <c r="G24">
        <v>2021</v>
      </c>
      <c r="H24">
        <v>99</v>
      </c>
      <c r="I24" t="s">
        <v>3885</v>
      </c>
      <c r="J24" t="str">
        <f>HYPERLINK("http://dx.doi.org/10.1111/1468-0009.12504","http://dx.doi.org/10.1111/1468-0009.12504")</f>
        <v>http://dx.doi.org/10.1111/1468-0009.12504</v>
      </c>
    </row>
    <row r="25" spans="1:10" ht="255" x14ac:dyDescent="0.25">
      <c r="A25" s="1" t="s">
        <v>24</v>
      </c>
      <c r="B25" t="s">
        <v>1001</v>
      </c>
      <c r="C25" t="s">
        <v>1035</v>
      </c>
      <c r="D25" s="1" t="s">
        <v>2024</v>
      </c>
      <c r="E25" s="2" t="s">
        <v>3019</v>
      </c>
      <c r="F25">
        <v>29</v>
      </c>
      <c r="G25">
        <v>2024</v>
      </c>
      <c r="H25">
        <v>20</v>
      </c>
      <c r="I25" t="s">
        <v>3886</v>
      </c>
      <c r="J25" t="str">
        <f>HYPERLINK("http://dx.doi.org/10.21511/im.20(3).2024.14","http://dx.doi.org/10.21511/im.20(3).2024.14")</f>
        <v>http://dx.doi.org/10.21511/im.20(3).2024.14</v>
      </c>
    </row>
    <row r="26" spans="1:10" ht="150" x14ac:dyDescent="0.25">
      <c r="A26" s="1" t="s">
        <v>25</v>
      </c>
      <c r="B26" t="s">
        <v>1001</v>
      </c>
      <c r="C26" t="s">
        <v>1036</v>
      </c>
      <c r="D26" s="1" t="s">
        <v>2025</v>
      </c>
      <c r="E26" s="2" t="s">
        <v>2432</v>
      </c>
      <c r="F26">
        <v>67</v>
      </c>
      <c r="G26">
        <v>2023</v>
      </c>
      <c r="H26">
        <v>15</v>
      </c>
      <c r="I26" t="s">
        <v>3887</v>
      </c>
      <c r="J26" t="str">
        <f>HYPERLINK("http://dx.doi.org/10.58422/repesq.2023.e1521","http://dx.doi.org/10.58422/repesq.2023.e1521")</f>
        <v>http://dx.doi.org/10.58422/repesq.2023.e1521</v>
      </c>
    </row>
    <row r="27" spans="1:10" ht="135" x14ac:dyDescent="0.25">
      <c r="A27" s="1" t="s">
        <v>26</v>
      </c>
      <c r="B27" t="s">
        <v>1000</v>
      </c>
      <c r="C27" t="s">
        <v>1037</v>
      </c>
      <c r="D27" s="1" t="s">
        <v>2026</v>
      </c>
      <c r="E27" s="2" t="s">
        <v>3020</v>
      </c>
      <c r="F27">
        <v>15</v>
      </c>
      <c r="G27">
        <v>2020</v>
      </c>
      <c r="H27" t="s">
        <v>2432</v>
      </c>
      <c r="I27" t="s">
        <v>3888</v>
      </c>
      <c r="J27" t="str">
        <f>HYPERLINK("http://dx.doi.org/10.1109/ICSGEA51094.2020.00073","http://dx.doi.org/10.1109/ICSGEA51094.2020.00073")</f>
        <v>http://dx.doi.org/10.1109/ICSGEA51094.2020.00073</v>
      </c>
    </row>
    <row r="28" spans="1:10" ht="210" x14ac:dyDescent="0.25">
      <c r="A28" s="1" t="s">
        <v>27</v>
      </c>
      <c r="B28" t="s">
        <v>1002</v>
      </c>
      <c r="C28" t="s">
        <v>1038</v>
      </c>
      <c r="D28" s="1" t="s">
        <v>2027</v>
      </c>
      <c r="E28" s="2" t="s">
        <v>3021</v>
      </c>
      <c r="F28">
        <v>223</v>
      </c>
      <c r="G28">
        <v>2023</v>
      </c>
      <c r="H28">
        <v>188</v>
      </c>
      <c r="I28" t="s">
        <v>3889</v>
      </c>
      <c r="J28" t="str">
        <f>HYPERLINK("http://dx.doi.org/10.1016/j.techfore.2022.122264","http://dx.doi.org/10.1016/j.techfore.2022.122264")</f>
        <v>http://dx.doi.org/10.1016/j.techfore.2022.122264</v>
      </c>
    </row>
    <row r="29" spans="1:10" ht="195" x14ac:dyDescent="0.25">
      <c r="A29" s="1" t="s">
        <v>28</v>
      </c>
      <c r="B29" t="s">
        <v>1001</v>
      </c>
      <c r="C29" t="s">
        <v>1039</v>
      </c>
      <c r="D29" s="1" t="s">
        <v>2028</v>
      </c>
      <c r="E29" s="2" t="s">
        <v>3022</v>
      </c>
      <c r="F29">
        <v>173</v>
      </c>
      <c r="G29">
        <v>2024</v>
      </c>
      <c r="H29">
        <v>175</v>
      </c>
      <c r="I29" t="s">
        <v>3890</v>
      </c>
      <c r="J29" t="str">
        <f>HYPERLINK("http://dx.doi.org/10.1016/j.jbusres.2024.114542","http://dx.doi.org/10.1016/j.jbusres.2024.114542")</f>
        <v>http://dx.doi.org/10.1016/j.jbusres.2024.114542</v>
      </c>
    </row>
    <row r="30" spans="1:10" ht="165" x14ac:dyDescent="0.25">
      <c r="A30" s="1" t="s">
        <v>29</v>
      </c>
      <c r="B30" t="s">
        <v>1001</v>
      </c>
      <c r="C30" t="s">
        <v>1040</v>
      </c>
      <c r="D30" s="1" t="s">
        <v>2029</v>
      </c>
      <c r="E30" s="2" t="s">
        <v>3023</v>
      </c>
      <c r="F30">
        <v>79</v>
      </c>
      <c r="G30">
        <v>2020</v>
      </c>
      <c r="H30">
        <v>116</v>
      </c>
      <c r="I30" t="s">
        <v>3891</v>
      </c>
      <c r="J30" t="str">
        <f>HYPERLINK("http://dx.doi.org/10.1016/j.jbusres.2020.05.019","http://dx.doi.org/10.1016/j.jbusres.2020.05.019")</f>
        <v>http://dx.doi.org/10.1016/j.jbusres.2020.05.019</v>
      </c>
    </row>
    <row r="31" spans="1:10" ht="150" x14ac:dyDescent="0.25">
      <c r="A31" s="1" t="s">
        <v>30</v>
      </c>
      <c r="B31" t="s">
        <v>1002</v>
      </c>
      <c r="C31" t="s">
        <v>1041</v>
      </c>
      <c r="D31" s="1" t="s">
        <v>2030</v>
      </c>
      <c r="E31" s="2" t="s">
        <v>3024</v>
      </c>
      <c r="F31">
        <v>94</v>
      </c>
      <c r="G31">
        <v>2021</v>
      </c>
      <c r="H31">
        <v>162</v>
      </c>
      <c r="I31" t="s">
        <v>3892</v>
      </c>
      <c r="J31" t="str">
        <f>HYPERLINK("http://dx.doi.org/10.1016/j.techfore.2020.120392","http://dx.doi.org/10.1016/j.techfore.2020.120392")</f>
        <v>http://dx.doi.org/10.1016/j.techfore.2020.120392</v>
      </c>
    </row>
    <row r="32" spans="1:10" ht="180" x14ac:dyDescent="0.25">
      <c r="A32" s="1" t="s">
        <v>31</v>
      </c>
      <c r="B32" t="s">
        <v>1001</v>
      </c>
      <c r="C32" t="s">
        <v>1042</v>
      </c>
      <c r="D32" s="1" t="s">
        <v>2031</v>
      </c>
      <c r="E32" s="2" t="s">
        <v>3025</v>
      </c>
      <c r="F32">
        <v>40</v>
      </c>
      <c r="G32">
        <v>2023</v>
      </c>
      <c r="H32">
        <v>30</v>
      </c>
      <c r="I32" t="s">
        <v>3893</v>
      </c>
      <c r="J32" t="str">
        <f>HYPERLINK("http://dx.doi.org/10.1080/13662716.2023.2272724","http://dx.doi.org/10.1080/13662716.2023.2272724")</f>
        <v>http://dx.doi.org/10.1080/13662716.2023.2272724</v>
      </c>
    </row>
    <row r="33" spans="1:10" ht="300" x14ac:dyDescent="0.25">
      <c r="A33" s="1" t="s">
        <v>32</v>
      </c>
      <c r="B33" t="s">
        <v>1002</v>
      </c>
      <c r="C33" t="s">
        <v>1043</v>
      </c>
      <c r="D33" s="1" t="s">
        <v>2032</v>
      </c>
      <c r="E33" s="2" t="s">
        <v>3026</v>
      </c>
      <c r="F33">
        <v>33</v>
      </c>
      <c r="G33">
        <v>2020</v>
      </c>
      <c r="H33">
        <v>13</v>
      </c>
      <c r="I33" t="s">
        <v>3894</v>
      </c>
      <c r="J33" t="str">
        <f>HYPERLINK("http://dx.doi.org/10.2147/MDER.S262590","http://dx.doi.org/10.2147/MDER.S262590")</f>
        <v>http://dx.doi.org/10.2147/MDER.S262590</v>
      </c>
    </row>
    <row r="34" spans="1:10" ht="150" x14ac:dyDescent="0.25">
      <c r="A34" s="1" t="s">
        <v>33</v>
      </c>
      <c r="B34" t="s">
        <v>1001</v>
      </c>
      <c r="C34" t="s">
        <v>1044</v>
      </c>
      <c r="D34" s="1" t="s">
        <v>2033</v>
      </c>
      <c r="E34" s="2" t="s">
        <v>3027</v>
      </c>
      <c r="F34">
        <v>62</v>
      </c>
      <c r="G34">
        <v>2020</v>
      </c>
      <c r="H34">
        <v>63</v>
      </c>
      <c r="I34" t="s">
        <v>3895</v>
      </c>
      <c r="J34" t="str">
        <f>HYPERLINK("http://dx.doi.org/10.1016/j.wpi.2020.102002","http://dx.doi.org/10.1016/j.wpi.2020.102002")</f>
        <v>http://dx.doi.org/10.1016/j.wpi.2020.102002</v>
      </c>
    </row>
    <row r="35" spans="1:10" ht="135" x14ac:dyDescent="0.25">
      <c r="A35" s="1" t="s">
        <v>34</v>
      </c>
      <c r="B35" t="s">
        <v>1001</v>
      </c>
      <c r="C35" t="s">
        <v>1045</v>
      </c>
      <c r="D35" s="1" t="s">
        <v>2034</v>
      </c>
      <c r="E35" s="2" t="s">
        <v>3028</v>
      </c>
      <c r="F35">
        <v>40</v>
      </c>
      <c r="G35">
        <v>2023</v>
      </c>
      <c r="H35">
        <v>70</v>
      </c>
      <c r="I35" t="s">
        <v>3896</v>
      </c>
      <c r="J35" t="str">
        <f>HYPERLINK("http://dx.doi.org/10.1109/TEM.2021.3109983","http://dx.doi.org/10.1109/TEM.2021.3109983")</f>
        <v>http://dx.doi.org/10.1109/TEM.2021.3109983</v>
      </c>
    </row>
    <row r="36" spans="1:10" ht="210" x14ac:dyDescent="0.25">
      <c r="A36" s="1" t="s">
        <v>35</v>
      </c>
      <c r="B36" t="s">
        <v>1001</v>
      </c>
      <c r="C36" t="s">
        <v>1046</v>
      </c>
      <c r="D36" s="1" t="s">
        <v>2035</v>
      </c>
      <c r="E36" s="2" t="s">
        <v>3029</v>
      </c>
      <c r="F36">
        <v>11</v>
      </c>
      <c r="G36">
        <v>2022</v>
      </c>
      <c r="H36" t="s">
        <v>2432</v>
      </c>
      <c r="I36" t="s">
        <v>3897</v>
      </c>
      <c r="J36" t="str">
        <f>HYPERLINK("http://dx.doi.org/10.31857/S0201708322040052","http://dx.doi.org/10.31857/S0201708322040052")</f>
        <v>http://dx.doi.org/10.31857/S0201708322040052</v>
      </c>
    </row>
    <row r="37" spans="1:10" ht="150" x14ac:dyDescent="0.25">
      <c r="A37" s="1" t="s">
        <v>36</v>
      </c>
      <c r="B37" t="s">
        <v>1001</v>
      </c>
      <c r="C37" t="s">
        <v>1047</v>
      </c>
      <c r="D37" s="1" t="s">
        <v>2036</v>
      </c>
      <c r="E37" s="2" t="s">
        <v>3030</v>
      </c>
      <c r="F37">
        <v>103</v>
      </c>
      <c r="G37">
        <v>2023</v>
      </c>
      <c r="H37">
        <v>197</v>
      </c>
      <c r="I37" t="s">
        <v>3898</v>
      </c>
      <c r="J37" t="str">
        <f>HYPERLINK("http://dx.doi.org/10.1016/j.techfore.2023.122902","http://dx.doi.org/10.1016/j.techfore.2023.122902")</f>
        <v>http://dx.doi.org/10.1016/j.techfore.2023.122902</v>
      </c>
    </row>
    <row r="38" spans="1:10" ht="120" x14ac:dyDescent="0.25">
      <c r="A38" s="1" t="s">
        <v>37</v>
      </c>
      <c r="B38" t="s">
        <v>1000</v>
      </c>
      <c r="C38" t="s">
        <v>1048</v>
      </c>
      <c r="D38" s="1" t="s">
        <v>2037</v>
      </c>
      <c r="E38" s="2" t="s">
        <v>3031</v>
      </c>
      <c r="F38">
        <v>8</v>
      </c>
      <c r="G38">
        <v>2018</v>
      </c>
      <c r="H38">
        <v>762</v>
      </c>
      <c r="I38" t="s">
        <v>3899</v>
      </c>
      <c r="J38" t="str">
        <f>HYPERLINK("http://dx.doi.org/10.1007/978-3-319-73751-5_1","http://dx.doi.org/10.1007/978-3-319-73751-5_1")</f>
        <v>http://dx.doi.org/10.1007/978-3-319-73751-5_1</v>
      </c>
    </row>
    <row r="39" spans="1:10" ht="225" x14ac:dyDescent="0.25">
      <c r="A39" s="1" t="s">
        <v>38</v>
      </c>
      <c r="B39" t="s">
        <v>1000</v>
      </c>
      <c r="C39" t="s">
        <v>1049</v>
      </c>
      <c r="D39" s="1" t="s">
        <v>2038</v>
      </c>
      <c r="E39" s="2" t="s">
        <v>3032</v>
      </c>
      <c r="F39">
        <v>11</v>
      </c>
      <c r="G39">
        <v>2019</v>
      </c>
      <c r="H39">
        <v>11006</v>
      </c>
      <c r="I39" t="s">
        <v>3900</v>
      </c>
      <c r="J39" t="str">
        <f>HYPERLINK("http://dx.doi.org/10.1117/12.2524026","http://dx.doi.org/10.1117/12.2524026")</f>
        <v>http://dx.doi.org/10.1117/12.2524026</v>
      </c>
    </row>
    <row r="40" spans="1:10" ht="165" x14ac:dyDescent="0.25">
      <c r="A40" s="1" t="s">
        <v>39</v>
      </c>
      <c r="B40" t="s">
        <v>1003</v>
      </c>
      <c r="C40" t="s">
        <v>1050</v>
      </c>
      <c r="D40" s="1" t="s">
        <v>2039</v>
      </c>
      <c r="E40" s="2" t="s">
        <v>3033</v>
      </c>
      <c r="F40">
        <v>107</v>
      </c>
      <c r="G40">
        <v>2024</v>
      </c>
      <c r="H40" t="s">
        <v>2432</v>
      </c>
      <c r="I40" t="s">
        <v>3901</v>
      </c>
      <c r="J40" t="str">
        <f>HYPERLINK("http://dx.doi.org/10.1007/s12063-024-00492-2","http://dx.doi.org/10.1007/s12063-024-00492-2")</f>
        <v>http://dx.doi.org/10.1007/s12063-024-00492-2</v>
      </c>
    </row>
    <row r="41" spans="1:10" ht="300" x14ac:dyDescent="0.25">
      <c r="A41" s="1" t="s">
        <v>40</v>
      </c>
      <c r="B41" t="s">
        <v>1001</v>
      </c>
      <c r="C41" t="s">
        <v>1051</v>
      </c>
      <c r="D41" s="1" t="s">
        <v>2040</v>
      </c>
      <c r="E41" s="2" t="s">
        <v>3034</v>
      </c>
      <c r="F41">
        <v>18</v>
      </c>
      <c r="G41">
        <v>2024</v>
      </c>
      <c r="H41">
        <v>26</v>
      </c>
      <c r="I41" t="s">
        <v>2432</v>
      </c>
      <c r="J41" t="s">
        <v>2432</v>
      </c>
    </row>
    <row r="42" spans="1:10" ht="255" x14ac:dyDescent="0.25">
      <c r="A42" s="1" t="s">
        <v>41</v>
      </c>
      <c r="B42" t="s">
        <v>1001</v>
      </c>
      <c r="C42" t="s">
        <v>1052</v>
      </c>
      <c r="D42" s="1" t="s">
        <v>2041</v>
      </c>
      <c r="E42" s="2" t="s">
        <v>3035</v>
      </c>
      <c r="F42">
        <v>59</v>
      </c>
      <c r="G42">
        <v>2024</v>
      </c>
      <c r="H42">
        <v>15</v>
      </c>
      <c r="I42" t="s">
        <v>3902</v>
      </c>
      <c r="J42" t="str">
        <f>HYPERLINK("http://dx.doi.org/10.30880/ijscet.2024.15.02.015","http://dx.doi.org/10.30880/ijscet.2024.15.02.015")</f>
        <v>http://dx.doi.org/10.30880/ijscet.2024.15.02.015</v>
      </c>
    </row>
    <row r="43" spans="1:10" ht="195" x14ac:dyDescent="0.25">
      <c r="A43" s="1" t="s">
        <v>42</v>
      </c>
      <c r="B43" t="s">
        <v>1000</v>
      </c>
      <c r="C43" t="s">
        <v>1053</v>
      </c>
      <c r="D43" s="1" t="s">
        <v>2042</v>
      </c>
      <c r="E43" s="2" t="s">
        <v>2432</v>
      </c>
      <c r="F43">
        <v>13</v>
      </c>
      <c r="G43">
        <v>2024</v>
      </c>
      <c r="H43" t="s">
        <v>2432</v>
      </c>
      <c r="I43" t="s">
        <v>3903</v>
      </c>
      <c r="J43" t="str">
        <f>HYPERLINK("http://dx.doi.org/10.1145/3675249.3675280","http://dx.doi.org/10.1145/3675249.3675280")</f>
        <v>http://dx.doi.org/10.1145/3675249.3675280</v>
      </c>
    </row>
    <row r="44" spans="1:10" ht="210" x14ac:dyDescent="0.25">
      <c r="A44" s="1" t="s">
        <v>43</v>
      </c>
      <c r="B44" t="s">
        <v>1001</v>
      </c>
      <c r="C44" t="s">
        <v>1054</v>
      </c>
      <c r="D44" s="1" t="s">
        <v>2043</v>
      </c>
      <c r="E44" s="2" t="s">
        <v>3036</v>
      </c>
      <c r="F44">
        <v>77</v>
      </c>
      <c r="G44">
        <v>2022</v>
      </c>
      <c r="H44">
        <v>14</v>
      </c>
      <c r="I44" t="s">
        <v>3904</v>
      </c>
      <c r="J44" t="str">
        <f>HYPERLINK("http://dx.doi.org/10.3390/su14095448","http://dx.doi.org/10.3390/su14095448")</f>
        <v>http://dx.doi.org/10.3390/su14095448</v>
      </c>
    </row>
    <row r="45" spans="1:10" ht="285" x14ac:dyDescent="0.25">
      <c r="A45" s="1" t="s">
        <v>44</v>
      </c>
      <c r="B45" t="s">
        <v>1001</v>
      </c>
      <c r="C45" t="s">
        <v>1055</v>
      </c>
      <c r="D45" s="1" t="s">
        <v>2044</v>
      </c>
      <c r="E45" s="2" t="s">
        <v>3037</v>
      </c>
      <c r="F45">
        <v>38</v>
      </c>
      <c r="G45">
        <v>2022</v>
      </c>
      <c r="H45">
        <v>59</v>
      </c>
      <c r="I45" t="s">
        <v>3905</v>
      </c>
      <c r="J45" t="str">
        <f>HYPERLINK("http://dx.doi.org/10.1016/j.ipm.2021.102759","http://dx.doi.org/10.1016/j.ipm.2021.102759")</f>
        <v>http://dx.doi.org/10.1016/j.ipm.2021.102759</v>
      </c>
    </row>
    <row r="46" spans="1:10" ht="165" x14ac:dyDescent="0.25">
      <c r="A46" s="1" t="s">
        <v>45</v>
      </c>
      <c r="B46" t="s">
        <v>1001</v>
      </c>
      <c r="C46" t="s">
        <v>1056</v>
      </c>
      <c r="D46" s="1" t="s">
        <v>2045</v>
      </c>
      <c r="E46" s="2" t="s">
        <v>3038</v>
      </c>
      <c r="F46">
        <v>164</v>
      </c>
      <c r="G46">
        <v>2022</v>
      </c>
      <c r="H46">
        <v>62</v>
      </c>
      <c r="I46" t="s">
        <v>3906</v>
      </c>
      <c r="J46" t="str">
        <f>HYPERLINK("http://dx.doi.org/10.1016/j.ijinfomgt.2021.102441","http://dx.doi.org/10.1016/j.ijinfomgt.2021.102441")</f>
        <v>http://dx.doi.org/10.1016/j.ijinfomgt.2021.102441</v>
      </c>
    </row>
    <row r="47" spans="1:10" ht="330" x14ac:dyDescent="0.25">
      <c r="A47" s="1" t="s">
        <v>46</v>
      </c>
      <c r="B47" t="s">
        <v>1001</v>
      </c>
      <c r="C47" t="s">
        <v>1057</v>
      </c>
      <c r="D47" s="1" t="s">
        <v>2046</v>
      </c>
      <c r="E47" s="2" t="s">
        <v>3039</v>
      </c>
      <c r="F47">
        <v>130</v>
      </c>
      <c r="G47">
        <v>2024</v>
      </c>
      <c r="H47">
        <v>26</v>
      </c>
      <c r="I47" t="s">
        <v>3907</v>
      </c>
      <c r="J47" t="str">
        <f>HYPERLINK("http://dx.doi.org/10.1007/s10668-023-04225-6","http://dx.doi.org/10.1007/s10668-023-04225-6")</f>
        <v>http://dx.doi.org/10.1007/s10668-023-04225-6</v>
      </c>
    </row>
    <row r="48" spans="1:10" ht="315" x14ac:dyDescent="0.25">
      <c r="A48" s="1" t="s">
        <v>47</v>
      </c>
      <c r="B48" t="s">
        <v>1004</v>
      </c>
      <c r="C48" t="s">
        <v>1058</v>
      </c>
      <c r="D48" s="1" t="s">
        <v>2047</v>
      </c>
      <c r="E48" s="2" t="s">
        <v>3040</v>
      </c>
      <c r="F48">
        <v>149</v>
      </c>
      <c r="G48">
        <v>2023</v>
      </c>
      <c r="H48" t="s">
        <v>2432</v>
      </c>
      <c r="I48" t="s">
        <v>3908</v>
      </c>
      <c r="J48" t="str">
        <f>HYPERLINK("http://dx.doi.org/10.1111/jpim.12698","http://dx.doi.org/10.1111/jpim.12698")</f>
        <v>http://dx.doi.org/10.1111/jpim.12698</v>
      </c>
    </row>
    <row r="49" spans="1:10" ht="195" x14ac:dyDescent="0.25">
      <c r="A49" s="1" t="s">
        <v>48</v>
      </c>
      <c r="B49" t="s">
        <v>1001</v>
      </c>
      <c r="C49" t="s">
        <v>1059</v>
      </c>
      <c r="D49" s="1" t="s">
        <v>2048</v>
      </c>
      <c r="E49" s="2" t="s">
        <v>3041</v>
      </c>
      <c r="F49">
        <v>26</v>
      </c>
      <c r="G49">
        <v>2021</v>
      </c>
      <c r="H49">
        <v>40</v>
      </c>
      <c r="I49" t="s">
        <v>3909</v>
      </c>
      <c r="J49" t="str">
        <f>HYPERLINK("http://dx.doi.org/10.3233/JIFS-189245","http://dx.doi.org/10.3233/JIFS-189245")</f>
        <v>http://dx.doi.org/10.3233/JIFS-189245</v>
      </c>
    </row>
    <row r="50" spans="1:10" ht="225" x14ac:dyDescent="0.25">
      <c r="A50" s="1" t="s">
        <v>49</v>
      </c>
      <c r="B50" t="s">
        <v>1000</v>
      </c>
      <c r="C50" t="s">
        <v>1060</v>
      </c>
      <c r="D50" s="1" t="s">
        <v>2049</v>
      </c>
      <c r="E50" s="2" t="s">
        <v>3042</v>
      </c>
      <c r="F50">
        <v>31</v>
      </c>
      <c r="G50">
        <v>2022</v>
      </c>
      <c r="H50">
        <v>437</v>
      </c>
      <c r="I50" t="s">
        <v>3910</v>
      </c>
      <c r="J50" t="str">
        <f>HYPERLINK("http://dx.doi.org/10.1007/978-3-030-95947-0_30","http://dx.doi.org/10.1007/978-3-030-95947-0_30")</f>
        <v>http://dx.doi.org/10.1007/978-3-030-95947-0_30</v>
      </c>
    </row>
    <row r="51" spans="1:10" ht="225" x14ac:dyDescent="0.25">
      <c r="A51" s="1" t="s">
        <v>50</v>
      </c>
      <c r="B51" t="s">
        <v>1001</v>
      </c>
      <c r="C51" t="s">
        <v>1061</v>
      </c>
      <c r="D51" s="1" t="s">
        <v>2050</v>
      </c>
      <c r="E51" s="2" t="s">
        <v>2432</v>
      </c>
      <c r="F51">
        <v>63</v>
      </c>
      <c r="G51">
        <v>2024</v>
      </c>
      <c r="H51">
        <v>71</v>
      </c>
      <c r="I51" t="s">
        <v>3911</v>
      </c>
      <c r="J51" t="str">
        <f>HYPERLINK("http://dx.doi.org/10.1109/TEM.2024.3355235","http://dx.doi.org/10.1109/TEM.2024.3355235")</f>
        <v>http://dx.doi.org/10.1109/TEM.2024.3355235</v>
      </c>
    </row>
    <row r="52" spans="1:10" ht="345" x14ac:dyDescent="0.25">
      <c r="A52" s="1" t="s">
        <v>51</v>
      </c>
      <c r="B52" t="s">
        <v>1000</v>
      </c>
      <c r="C52" t="s">
        <v>1062</v>
      </c>
      <c r="D52" s="1" t="s">
        <v>2051</v>
      </c>
      <c r="E52" s="2" t="s">
        <v>2432</v>
      </c>
      <c r="F52">
        <v>37</v>
      </c>
      <c r="G52">
        <v>2021</v>
      </c>
      <c r="H52" t="s">
        <v>2432</v>
      </c>
      <c r="I52" t="s">
        <v>3912</v>
      </c>
      <c r="J52" t="str">
        <f>HYPERLINK("http://dx.doi.org/10.34190/EAIR.21.038","http://dx.doi.org/10.34190/EAIR.21.038")</f>
        <v>http://dx.doi.org/10.34190/EAIR.21.038</v>
      </c>
    </row>
    <row r="53" spans="1:10" ht="135" x14ac:dyDescent="0.25">
      <c r="A53" s="1" t="s">
        <v>52</v>
      </c>
      <c r="B53" t="s">
        <v>1000</v>
      </c>
      <c r="C53" t="s">
        <v>1063</v>
      </c>
      <c r="D53" s="1" t="s">
        <v>2052</v>
      </c>
      <c r="E53" s="2" t="s">
        <v>2432</v>
      </c>
      <c r="F53">
        <v>5</v>
      </c>
      <c r="G53">
        <v>2020</v>
      </c>
      <c r="H53">
        <v>965</v>
      </c>
      <c r="I53" t="s">
        <v>3913</v>
      </c>
      <c r="J53" t="str">
        <f>HYPERLINK("http://dx.doi.org/10.1007/978-3-030-20454-9_31","http://dx.doi.org/10.1007/978-3-030-20454-9_31")</f>
        <v>http://dx.doi.org/10.1007/978-3-030-20454-9_31</v>
      </c>
    </row>
    <row r="54" spans="1:10" ht="255" x14ac:dyDescent="0.25">
      <c r="A54" s="1" t="s">
        <v>53</v>
      </c>
      <c r="B54" t="s">
        <v>1001</v>
      </c>
      <c r="C54" t="s">
        <v>1064</v>
      </c>
      <c r="D54" s="1" t="s">
        <v>2053</v>
      </c>
      <c r="E54" s="2" t="s">
        <v>3043</v>
      </c>
      <c r="F54">
        <v>85</v>
      </c>
      <c r="G54">
        <v>2023</v>
      </c>
      <c r="H54">
        <v>11</v>
      </c>
      <c r="I54" t="s">
        <v>3914</v>
      </c>
      <c r="J54" t="str">
        <f>HYPERLINK("http://dx.doi.org/10.3390/pr11092705","http://dx.doi.org/10.3390/pr11092705")</f>
        <v>http://dx.doi.org/10.3390/pr11092705</v>
      </c>
    </row>
    <row r="55" spans="1:10" ht="360" x14ac:dyDescent="0.25">
      <c r="A55" s="1" t="s">
        <v>54</v>
      </c>
      <c r="B55" t="s">
        <v>1001</v>
      </c>
      <c r="C55" t="s">
        <v>1065</v>
      </c>
      <c r="D55" s="1" t="s">
        <v>2054</v>
      </c>
      <c r="E55" s="2" t="s">
        <v>2432</v>
      </c>
      <c r="F55">
        <v>22</v>
      </c>
      <c r="G55">
        <v>2023</v>
      </c>
      <c r="H55">
        <v>10</v>
      </c>
      <c r="I55" t="s">
        <v>3915</v>
      </c>
      <c r="J55" t="str">
        <f>HYPERLINK("http://dx.doi.org/10.4108/eetsis.3829","http://dx.doi.org/10.4108/eetsis.3829")</f>
        <v>http://dx.doi.org/10.4108/eetsis.3829</v>
      </c>
    </row>
    <row r="56" spans="1:10" ht="240" x14ac:dyDescent="0.25">
      <c r="A56" s="1" t="s">
        <v>55</v>
      </c>
      <c r="B56" t="s">
        <v>1003</v>
      </c>
      <c r="C56" t="s">
        <v>1066</v>
      </c>
      <c r="D56" s="1" t="s">
        <v>2055</v>
      </c>
      <c r="E56" s="2" t="s">
        <v>3044</v>
      </c>
      <c r="F56">
        <v>65</v>
      </c>
      <c r="G56">
        <v>2023</v>
      </c>
      <c r="H56" t="s">
        <v>2432</v>
      </c>
      <c r="I56" t="s">
        <v>3916</v>
      </c>
      <c r="J56" t="str">
        <f>HYPERLINK("http://dx.doi.org/10.1109/TEM.2023.3259396","http://dx.doi.org/10.1109/TEM.2023.3259396")</f>
        <v>http://dx.doi.org/10.1109/TEM.2023.3259396</v>
      </c>
    </row>
    <row r="57" spans="1:10" ht="120" x14ac:dyDescent="0.25">
      <c r="A57" s="1" t="s">
        <v>56</v>
      </c>
      <c r="B57" t="s">
        <v>1001</v>
      </c>
      <c r="C57" t="s">
        <v>1067</v>
      </c>
      <c r="D57" s="1" t="s">
        <v>2056</v>
      </c>
      <c r="E57" s="2" t="s">
        <v>3045</v>
      </c>
      <c r="F57">
        <v>53</v>
      </c>
      <c r="G57">
        <v>2021</v>
      </c>
      <c r="H57">
        <v>2021</v>
      </c>
      <c r="I57" t="s">
        <v>3917</v>
      </c>
      <c r="J57" t="str">
        <f>HYPERLINK("http://dx.doi.org/10.1186/s13638-021-02025-y","http://dx.doi.org/10.1186/s13638-021-02025-y")</f>
        <v>http://dx.doi.org/10.1186/s13638-021-02025-y</v>
      </c>
    </row>
    <row r="58" spans="1:10" ht="270" x14ac:dyDescent="0.25">
      <c r="A58" s="1" t="s">
        <v>57</v>
      </c>
      <c r="B58" t="s">
        <v>1005</v>
      </c>
      <c r="C58" t="s">
        <v>1068</v>
      </c>
      <c r="D58" s="1" t="s">
        <v>2057</v>
      </c>
      <c r="E58" s="2" t="s">
        <v>3046</v>
      </c>
      <c r="F58">
        <v>34</v>
      </c>
      <c r="G58">
        <v>2016</v>
      </c>
      <c r="H58">
        <v>376</v>
      </c>
      <c r="I58" t="s">
        <v>3918</v>
      </c>
      <c r="J58" t="str">
        <f>HYPERLINK("http://dx.doi.org/10.1007/978-3-319-26485-1_32","http://dx.doi.org/10.1007/978-3-319-26485-1_32")</f>
        <v>http://dx.doi.org/10.1007/978-3-319-26485-1_32</v>
      </c>
    </row>
    <row r="59" spans="1:10" ht="225" x14ac:dyDescent="0.25">
      <c r="A59" s="1" t="s">
        <v>58</v>
      </c>
      <c r="B59" t="s">
        <v>1003</v>
      </c>
      <c r="C59" t="s">
        <v>1069</v>
      </c>
      <c r="D59" s="1" t="s">
        <v>2058</v>
      </c>
      <c r="E59" s="2" t="s">
        <v>3047</v>
      </c>
      <c r="F59">
        <v>89</v>
      </c>
      <c r="G59">
        <v>2024</v>
      </c>
      <c r="H59" t="s">
        <v>2432</v>
      </c>
      <c r="I59" t="s">
        <v>3919</v>
      </c>
      <c r="J59" t="str">
        <f>HYPERLINK("http://dx.doi.org/10.1108/MD-09-2023-1525","http://dx.doi.org/10.1108/MD-09-2023-1525")</f>
        <v>http://dx.doi.org/10.1108/MD-09-2023-1525</v>
      </c>
    </row>
    <row r="60" spans="1:10" ht="120" x14ac:dyDescent="0.25">
      <c r="A60" s="1" t="s">
        <v>59</v>
      </c>
      <c r="B60" t="s">
        <v>1002</v>
      </c>
      <c r="C60" t="s">
        <v>1070</v>
      </c>
      <c r="D60" s="1" t="s">
        <v>2059</v>
      </c>
      <c r="E60" s="2" t="s">
        <v>3048</v>
      </c>
      <c r="F60">
        <v>40</v>
      </c>
      <c r="G60">
        <v>2020</v>
      </c>
      <c r="H60">
        <v>81</v>
      </c>
      <c r="I60" t="s">
        <v>3920</v>
      </c>
      <c r="J60" t="str">
        <f>HYPERLINK("http://dx.doi.org/10.12968/hmed.2020.0309","http://dx.doi.org/10.12968/hmed.2020.0309")</f>
        <v>http://dx.doi.org/10.12968/hmed.2020.0309</v>
      </c>
    </row>
    <row r="61" spans="1:10" ht="285" x14ac:dyDescent="0.25">
      <c r="A61" s="1" t="s">
        <v>60</v>
      </c>
      <c r="B61" t="s">
        <v>1003</v>
      </c>
      <c r="C61" t="s">
        <v>1071</v>
      </c>
      <c r="D61" s="1" t="s">
        <v>2060</v>
      </c>
      <c r="E61" s="2" t="s">
        <v>3049</v>
      </c>
      <c r="F61">
        <v>158</v>
      </c>
      <c r="G61">
        <v>2024</v>
      </c>
      <c r="H61" t="s">
        <v>2432</v>
      </c>
      <c r="I61" t="s">
        <v>3921</v>
      </c>
      <c r="J61" t="str">
        <f>HYPERLINK("http://dx.doi.org/10.1007/s11846-024-00757-x","http://dx.doi.org/10.1007/s11846-024-00757-x")</f>
        <v>http://dx.doi.org/10.1007/s11846-024-00757-x</v>
      </c>
    </row>
    <row r="62" spans="1:10" ht="270" x14ac:dyDescent="0.25">
      <c r="A62" s="1" t="s">
        <v>61</v>
      </c>
      <c r="B62" t="s">
        <v>1002</v>
      </c>
      <c r="C62" t="s">
        <v>1072</v>
      </c>
      <c r="D62" s="1" t="s">
        <v>2061</v>
      </c>
      <c r="E62" s="2" t="s">
        <v>3050</v>
      </c>
      <c r="F62">
        <v>126</v>
      </c>
      <c r="G62">
        <v>2023</v>
      </c>
      <c r="H62">
        <v>74</v>
      </c>
      <c r="I62" t="s">
        <v>3922</v>
      </c>
      <c r="J62" t="str">
        <f>HYPERLINK("http://dx.doi.org/10.1016/j.techsoc.2023.102321","http://dx.doi.org/10.1016/j.techsoc.2023.102321")</f>
        <v>http://dx.doi.org/10.1016/j.techsoc.2023.102321</v>
      </c>
    </row>
    <row r="63" spans="1:10" ht="225" x14ac:dyDescent="0.25">
      <c r="A63" s="1" t="s">
        <v>62</v>
      </c>
      <c r="B63" t="s">
        <v>1000</v>
      </c>
      <c r="C63" t="s">
        <v>1073</v>
      </c>
      <c r="D63" s="1" t="s">
        <v>2062</v>
      </c>
      <c r="E63" s="2" t="s">
        <v>3051</v>
      </c>
      <c r="F63">
        <v>14</v>
      </c>
      <c r="G63">
        <v>2019</v>
      </c>
      <c r="H63">
        <v>84</v>
      </c>
      <c r="I63" t="s">
        <v>3923</v>
      </c>
      <c r="J63" t="str">
        <f>HYPERLINK("http://dx.doi.org/10.1016/j.procir.2019.04.230","http://dx.doi.org/10.1016/j.procir.2019.04.230")</f>
        <v>http://dx.doi.org/10.1016/j.procir.2019.04.230</v>
      </c>
    </row>
    <row r="64" spans="1:10" ht="210" x14ac:dyDescent="0.25">
      <c r="A64" s="1" t="s">
        <v>63</v>
      </c>
      <c r="B64" t="s">
        <v>1002</v>
      </c>
      <c r="C64" t="s">
        <v>1074</v>
      </c>
      <c r="D64" s="1" t="s">
        <v>2063</v>
      </c>
      <c r="E64" s="2" t="s">
        <v>3052</v>
      </c>
      <c r="F64">
        <v>154</v>
      </c>
      <c r="G64">
        <v>2023</v>
      </c>
      <c r="H64">
        <v>122</v>
      </c>
      <c r="I64" t="s">
        <v>3924</v>
      </c>
      <c r="J64" t="str">
        <f>HYPERLINK("http://dx.doi.org/10.1016/j.technovation.2022.102623","http://dx.doi.org/10.1016/j.technovation.2022.102623")</f>
        <v>http://dx.doi.org/10.1016/j.technovation.2022.102623</v>
      </c>
    </row>
    <row r="65" spans="1:10" ht="270" x14ac:dyDescent="0.25">
      <c r="A65" s="1" t="s">
        <v>64</v>
      </c>
      <c r="B65" t="s">
        <v>1003</v>
      </c>
      <c r="C65" t="s">
        <v>1075</v>
      </c>
      <c r="D65" s="1" t="s">
        <v>2064</v>
      </c>
      <c r="E65" s="2" t="s">
        <v>3053</v>
      </c>
      <c r="F65">
        <v>112</v>
      </c>
      <c r="G65">
        <v>2024</v>
      </c>
      <c r="H65" t="s">
        <v>2432</v>
      </c>
      <c r="I65" t="s">
        <v>3925</v>
      </c>
      <c r="J65" t="str">
        <f>HYPERLINK("http://dx.doi.org/10.1108/EJIM-09-2023-0791","http://dx.doi.org/10.1108/EJIM-09-2023-0791")</f>
        <v>http://dx.doi.org/10.1108/EJIM-09-2023-0791</v>
      </c>
    </row>
    <row r="66" spans="1:10" ht="255" x14ac:dyDescent="0.25">
      <c r="A66" s="1" t="s">
        <v>65</v>
      </c>
      <c r="B66" t="s">
        <v>1001</v>
      </c>
      <c r="C66" t="s">
        <v>1076</v>
      </c>
      <c r="D66" s="1" t="s">
        <v>2065</v>
      </c>
      <c r="E66" s="2" t="s">
        <v>3043</v>
      </c>
      <c r="F66">
        <v>124</v>
      </c>
      <c r="G66">
        <v>2024</v>
      </c>
      <c r="H66">
        <v>10</v>
      </c>
      <c r="I66" t="s">
        <v>3926</v>
      </c>
      <c r="J66" t="str">
        <f>HYPERLINK("http://dx.doi.org/10.1016/j.heliyon.2024.e28572","http://dx.doi.org/10.1016/j.heliyon.2024.e28572")</f>
        <v>http://dx.doi.org/10.1016/j.heliyon.2024.e28572</v>
      </c>
    </row>
    <row r="67" spans="1:10" ht="270" x14ac:dyDescent="0.25">
      <c r="A67" s="1" t="s">
        <v>66</v>
      </c>
      <c r="B67" t="s">
        <v>1002</v>
      </c>
      <c r="C67" t="s">
        <v>1077</v>
      </c>
      <c r="D67" s="1" t="s">
        <v>2066</v>
      </c>
      <c r="E67" s="2" t="s">
        <v>3054</v>
      </c>
      <c r="F67">
        <v>61</v>
      </c>
      <c r="G67">
        <v>2023</v>
      </c>
      <c r="H67">
        <v>30</v>
      </c>
      <c r="I67" t="s">
        <v>3927</v>
      </c>
      <c r="J67" t="str">
        <f>HYPERLINK("http://dx.doi.org/10.47750/jptcp.2023.30.09.021","http://dx.doi.org/10.47750/jptcp.2023.30.09.021")</f>
        <v>http://dx.doi.org/10.47750/jptcp.2023.30.09.021</v>
      </c>
    </row>
    <row r="68" spans="1:10" ht="225" x14ac:dyDescent="0.25">
      <c r="A68" s="1" t="s">
        <v>67</v>
      </c>
      <c r="B68" t="s">
        <v>1001</v>
      </c>
      <c r="C68" t="s">
        <v>1078</v>
      </c>
      <c r="D68" s="1" t="s">
        <v>2067</v>
      </c>
      <c r="E68" s="2" t="s">
        <v>3055</v>
      </c>
      <c r="F68">
        <v>71</v>
      </c>
      <c r="G68">
        <v>2023</v>
      </c>
      <c r="H68">
        <v>75</v>
      </c>
      <c r="I68" t="s">
        <v>3928</v>
      </c>
      <c r="J68" t="str">
        <f>HYPERLINK("http://dx.doi.org/10.1016/j.techsoc.2023.102403","http://dx.doi.org/10.1016/j.techsoc.2023.102403")</f>
        <v>http://dx.doi.org/10.1016/j.techsoc.2023.102403</v>
      </c>
    </row>
    <row r="69" spans="1:10" ht="240" x14ac:dyDescent="0.25">
      <c r="A69" s="1" t="s">
        <v>68</v>
      </c>
      <c r="B69" t="s">
        <v>1001</v>
      </c>
      <c r="C69" t="s">
        <v>1079</v>
      </c>
      <c r="D69" s="1" t="s">
        <v>2068</v>
      </c>
      <c r="E69" s="2" t="s">
        <v>3056</v>
      </c>
      <c r="F69">
        <v>24</v>
      </c>
      <c r="G69">
        <v>2021</v>
      </c>
      <c r="H69">
        <v>40</v>
      </c>
      <c r="I69" t="s">
        <v>3929</v>
      </c>
      <c r="J69" t="str">
        <f>HYPERLINK("http://dx.doi.org/10.3233/JIFS-189510","http://dx.doi.org/10.3233/JIFS-189510")</f>
        <v>http://dx.doi.org/10.3233/JIFS-189510</v>
      </c>
    </row>
    <row r="70" spans="1:10" ht="135" x14ac:dyDescent="0.25">
      <c r="A70" s="1" t="s">
        <v>69</v>
      </c>
      <c r="B70" t="s">
        <v>1001</v>
      </c>
      <c r="C70" t="s">
        <v>1080</v>
      </c>
      <c r="D70" s="1" t="s">
        <v>2069</v>
      </c>
      <c r="E70" s="2" t="s">
        <v>3057</v>
      </c>
      <c r="F70">
        <v>100</v>
      </c>
      <c r="G70">
        <v>2021</v>
      </c>
      <c r="H70">
        <v>64</v>
      </c>
      <c r="I70" t="s">
        <v>3930</v>
      </c>
      <c r="J70" t="str">
        <f>HYPERLINK("http://dx.doi.org/10.1016/j.techsoc.2020.101475","http://dx.doi.org/10.1016/j.techsoc.2020.101475")</f>
        <v>http://dx.doi.org/10.1016/j.techsoc.2020.101475</v>
      </c>
    </row>
    <row r="71" spans="1:10" ht="225" x14ac:dyDescent="0.25">
      <c r="A71" s="1" t="s">
        <v>70</v>
      </c>
      <c r="B71" t="s">
        <v>1001</v>
      </c>
      <c r="C71" t="s">
        <v>1081</v>
      </c>
      <c r="D71" s="1" t="s">
        <v>2070</v>
      </c>
      <c r="E71" s="2" t="s">
        <v>3058</v>
      </c>
      <c r="F71">
        <v>62</v>
      </c>
      <c r="G71">
        <v>2024</v>
      </c>
      <c r="H71">
        <v>49</v>
      </c>
      <c r="I71" t="s">
        <v>3931</v>
      </c>
      <c r="J71" t="str">
        <f>HYPERLINK("http://dx.doi.org/10.1007/s10961-023-10048-4","http://dx.doi.org/10.1007/s10961-023-10048-4")</f>
        <v>http://dx.doi.org/10.1007/s10961-023-10048-4</v>
      </c>
    </row>
    <row r="72" spans="1:10" ht="240" x14ac:dyDescent="0.25">
      <c r="A72" s="1" t="s">
        <v>71</v>
      </c>
      <c r="B72" t="s">
        <v>1003</v>
      </c>
      <c r="C72" t="s">
        <v>1082</v>
      </c>
      <c r="D72" s="1" t="s">
        <v>2071</v>
      </c>
      <c r="E72" s="2" t="s">
        <v>3059</v>
      </c>
      <c r="F72">
        <v>50</v>
      </c>
      <c r="G72">
        <v>2024</v>
      </c>
      <c r="H72" t="s">
        <v>2432</v>
      </c>
      <c r="I72" t="s">
        <v>3932</v>
      </c>
      <c r="J72" t="str">
        <f>HYPERLINK("http://dx.doi.org/10.1007/s13132-023-01707-w","http://dx.doi.org/10.1007/s13132-023-01707-w")</f>
        <v>http://dx.doi.org/10.1007/s13132-023-01707-w</v>
      </c>
    </row>
    <row r="73" spans="1:10" ht="240" x14ac:dyDescent="0.25">
      <c r="A73" s="1" t="s">
        <v>72</v>
      </c>
      <c r="B73" t="s">
        <v>1002</v>
      </c>
      <c r="C73" t="s">
        <v>1083</v>
      </c>
      <c r="D73" s="1" t="s">
        <v>2072</v>
      </c>
      <c r="E73" s="2" t="s">
        <v>3060</v>
      </c>
      <c r="F73">
        <v>39</v>
      </c>
      <c r="G73">
        <v>2020</v>
      </c>
      <c r="H73">
        <v>1</v>
      </c>
      <c r="I73" t="s">
        <v>3933</v>
      </c>
      <c r="J73" t="str">
        <f>HYPERLINK("http://dx.doi.org/10.3390/ai1020011","http://dx.doi.org/10.3390/ai1020011")</f>
        <v>http://dx.doi.org/10.3390/ai1020011</v>
      </c>
    </row>
    <row r="74" spans="1:10" ht="180" x14ac:dyDescent="0.25">
      <c r="A74" s="1" t="s">
        <v>73</v>
      </c>
      <c r="B74" t="s">
        <v>1003</v>
      </c>
      <c r="C74" t="s">
        <v>1084</v>
      </c>
      <c r="D74" s="1" t="s">
        <v>2073</v>
      </c>
      <c r="E74" s="2" t="s">
        <v>3061</v>
      </c>
      <c r="F74">
        <v>18</v>
      </c>
      <c r="G74">
        <v>2020</v>
      </c>
      <c r="H74" t="s">
        <v>2432</v>
      </c>
      <c r="I74" t="s">
        <v>3934</v>
      </c>
      <c r="J74" t="str">
        <f>HYPERLINK("http://dx.doi.org/10.1080/14778238.2020.1813642","http://dx.doi.org/10.1080/14778238.2020.1813642")</f>
        <v>http://dx.doi.org/10.1080/14778238.2020.1813642</v>
      </c>
    </row>
    <row r="75" spans="1:10" ht="135" x14ac:dyDescent="0.25">
      <c r="A75" s="1" t="s">
        <v>74</v>
      </c>
      <c r="B75" t="s">
        <v>1001</v>
      </c>
      <c r="C75" t="s">
        <v>1085</v>
      </c>
      <c r="D75" s="1" t="s">
        <v>2074</v>
      </c>
      <c r="E75" s="2" t="s">
        <v>3062</v>
      </c>
      <c r="F75">
        <v>99</v>
      </c>
      <c r="G75">
        <v>2022</v>
      </c>
      <c r="H75">
        <v>8</v>
      </c>
      <c r="I75" t="s">
        <v>3935</v>
      </c>
      <c r="J75" t="str">
        <f>HYPERLINK("http://dx.doi.org/10.1016/j.heliyon.2022.e08946","http://dx.doi.org/10.1016/j.heliyon.2022.e08946")</f>
        <v>http://dx.doi.org/10.1016/j.heliyon.2022.e08946</v>
      </c>
    </row>
    <row r="76" spans="1:10" ht="135" x14ac:dyDescent="0.25">
      <c r="A76" s="1" t="s">
        <v>75</v>
      </c>
      <c r="B76" t="s">
        <v>1001</v>
      </c>
      <c r="C76" t="s">
        <v>1086</v>
      </c>
      <c r="D76" s="1" t="s">
        <v>2075</v>
      </c>
      <c r="E76" s="2" t="s">
        <v>3063</v>
      </c>
      <c r="F76">
        <v>64</v>
      </c>
      <c r="G76">
        <v>2018</v>
      </c>
      <c r="H76">
        <v>54</v>
      </c>
      <c r="I76" t="s">
        <v>3936</v>
      </c>
      <c r="J76" t="str">
        <f>HYPERLINK("http://dx.doi.org/10.1177/1440783317726591","http://dx.doi.org/10.1177/1440783317726591")</f>
        <v>http://dx.doi.org/10.1177/1440783317726591</v>
      </c>
    </row>
    <row r="77" spans="1:10" ht="195" x14ac:dyDescent="0.25">
      <c r="A77" s="1" t="s">
        <v>76</v>
      </c>
      <c r="B77" t="s">
        <v>1003</v>
      </c>
      <c r="C77" t="s">
        <v>1087</v>
      </c>
      <c r="D77" s="1" t="s">
        <v>2076</v>
      </c>
      <c r="E77" s="2" t="s">
        <v>3064</v>
      </c>
      <c r="F77">
        <v>34</v>
      </c>
      <c r="G77">
        <v>2020</v>
      </c>
      <c r="H77" t="s">
        <v>2432</v>
      </c>
      <c r="I77" t="s">
        <v>3937</v>
      </c>
      <c r="J77" t="str">
        <f>HYPERLINK("http://dx.doi.org/10.1080/14778238.2020.1834886","http://dx.doi.org/10.1080/14778238.2020.1834886")</f>
        <v>http://dx.doi.org/10.1080/14778238.2020.1834886</v>
      </c>
    </row>
    <row r="78" spans="1:10" ht="225" x14ac:dyDescent="0.25">
      <c r="A78" s="1" t="s">
        <v>77</v>
      </c>
      <c r="B78" t="s">
        <v>1001</v>
      </c>
      <c r="C78" t="s">
        <v>1088</v>
      </c>
      <c r="D78" s="1" t="s">
        <v>2077</v>
      </c>
      <c r="E78" s="2" t="s">
        <v>3065</v>
      </c>
      <c r="F78">
        <v>87</v>
      </c>
      <c r="G78">
        <v>2020</v>
      </c>
      <c r="H78">
        <v>158</v>
      </c>
      <c r="I78" t="s">
        <v>3938</v>
      </c>
      <c r="J78" t="str">
        <f>HYPERLINK("http://dx.doi.org/10.1016/j.techfore.2020.120142","http://dx.doi.org/10.1016/j.techfore.2020.120142")</f>
        <v>http://dx.doi.org/10.1016/j.techfore.2020.120142</v>
      </c>
    </row>
    <row r="79" spans="1:10" ht="255" x14ac:dyDescent="0.25">
      <c r="A79" s="1" t="s">
        <v>78</v>
      </c>
      <c r="B79" t="s">
        <v>1001</v>
      </c>
      <c r="C79" t="s">
        <v>1089</v>
      </c>
      <c r="D79" s="1" t="s">
        <v>2078</v>
      </c>
      <c r="E79" s="2" t="s">
        <v>3066</v>
      </c>
      <c r="F79">
        <v>93</v>
      </c>
      <c r="G79">
        <v>2022</v>
      </c>
      <c r="H79">
        <v>112</v>
      </c>
      <c r="I79" t="s">
        <v>3939</v>
      </c>
      <c r="J79" t="str">
        <f>HYPERLINK("http://dx.doi.org/10.1016/j.engappai.2022.104884","http://dx.doi.org/10.1016/j.engappai.2022.104884")</f>
        <v>http://dx.doi.org/10.1016/j.engappai.2022.104884</v>
      </c>
    </row>
    <row r="80" spans="1:10" ht="165" x14ac:dyDescent="0.25">
      <c r="A80" s="1" t="s">
        <v>79</v>
      </c>
      <c r="B80" t="s">
        <v>1000</v>
      </c>
      <c r="C80" t="s">
        <v>1090</v>
      </c>
      <c r="D80" s="1" t="s">
        <v>2079</v>
      </c>
      <c r="E80" s="2" t="s">
        <v>3067</v>
      </c>
      <c r="F80">
        <v>35</v>
      </c>
      <c r="G80">
        <v>2022</v>
      </c>
      <c r="H80">
        <v>13566</v>
      </c>
      <c r="I80" t="s">
        <v>3940</v>
      </c>
      <c r="J80" t="str">
        <f>HYPERLINK("http://dx.doi.org/10.1007/978-3-031-16474-3_6","http://dx.doi.org/10.1007/978-3-031-16474-3_6")</f>
        <v>http://dx.doi.org/10.1007/978-3-031-16474-3_6</v>
      </c>
    </row>
    <row r="81" spans="1:10" ht="270" x14ac:dyDescent="0.25">
      <c r="A81" s="1" t="s">
        <v>80</v>
      </c>
      <c r="B81" t="s">
        <v>1001</v>
      </c>
      <c r="C81" t="s">
        <v>1091</v>
      </c>
      <c r="D81" s="1" t="s">
        <v>2080</v>
      </c>
      <c r="E81" s="2" t="s">
        <v>3068</v>
      </c>
      <c r="F81">
        <v>102</v>
      </c>
      <c r="G81">
        <v>2024</v>
      </c>
      <c r="H81">
        <v>12</v>
      </c>
      <c r="I81" t="s">
        <v>3941</v>
      </c>
      <c r="J81" t="str">
        <f>HYPERLINK("http://dx.doi.org/10.1109/ACCESS.2024.3391054","http://dx.doi.org/10.1109/ACCESS.2024.3391054")</f>
        <v>http://dx.doi.org/10.1109/ACCESS.2024.3391054</v>
      </c>
    </row>
    <row r="82" spans="1:10" ht="135" x14ac:dyDescent="0.25">
      <c r="A82" s="1" t="s">
        <v>81</v>
      </c>
      <c r="B82" t="s">
        <v>1001</v>
      </c>
      <c r="C82" t="s">
        <v>1092</v>
      </c>
      <c r="D82" s="1" t="s">
        <v>2081</v>
      </c>
      <c r="E82" s="2" t="s">
        <v>3069</v>
      </c>
      <c r="F82">
        <v>60</v>
      </c>
      <c r="G82">
        <v>2022</v>
      </c>
      <c r="H82">
        <v>36</v>
      </c>
      <c r="I82" t="s">
        <v>3942</v>
      </c>
      <c r="J82" t="str">
        <f>HYPERLINK("http://dx.doi.org/10.1080/08839514.2022.2031819","http://dx.doi.org/10.1080/08839514.2022.2031819")</f>
        <v>http://dx.doi.org/10.1080/08839514.2022.2031819</v>
      </c>
    </row>
    <row r="83" spans="1:10" ht="135" x14ac:dyDescent="0.25">
      <c r="A83" s="1" t="s">
        <v>82</v>
      </c>
      <c r="B83" t="s">
        <v>1001</v>
      </c>
      <c r="C83" t="s">
        <v>1093</v>
      </c>
      <c r="D83" s="1" t="s">
        <v>2082</v>
      </c>
      <c r="E83" s="2" t="s">
        <v>3070</v>
      </c>
      <c r="F83">
        <v>45</v>
      </c>
      <c r="G83">
        <v>2022</v>
      </c>
      <c r="H83">
        <v>56</v>
      </c>
      <c r="I83" t="s">
        <v>3943</v>
      </c>
      <c r="J83" t="str">
        <f>HYPERLINK("http://dx.doi.org/10.1080/00343404.2021.1954610","http://dx.doi.org/10.1080/00343404.2021.1954610")</f>
        <v>http://dx.doi.org/10.1080/00343404.2021.1954610</v>
      </c>
    </row>
    <row r="84" spans="1:10" ht="195" x14ac:dyDescent="0.25">
      <c r="A84" s="1" t="s">
        <v>83</v>
      </c>
      <c r="B84" t="s">
        <v>1001</v>
      </c>
      <c r="C84" t="s">
        <v>1094</v>
      </c>
      <c r="D84" s="1" t="s">
        <v>2083</v>
      </c>
      <c r="E84" s="2" t="s">
        <v>3071</v>
      </c>
      <c r="F84">
        <v>53</v>
      </c>
      <c r="G84">
        <v>2023</v>
      </c>
      <c r="H84">
        <v>40</v>
      </c>
      <c r="I84" t="s">
        <v>3944</v>
      </c>
      <c r="J84" t="str">
        <f>HYPERLINK("http://dx.doi.org/10.1111/jpim.12656","http://dx.doi.org/10.1111/jpim.12656")</f>
        <v>http://dx.doi.org/10.1111/jpim.12656</v>
      </c>
    </row>
    <row r="85" spans="1:10" ht="360" x14ac:dyDescent="0.25">
      <c r="A85" s="1" t="s">
        <v>84</v>
      </c>
      <c r="B85" t="s">
        <v>1001</v>
      </c>
      <c r="C85" t="s">
        <v>1095</v>
      </c>
      <c r="D85" s="1" t="s">
        <v>2084</v>
      </c>
      <c r="E85" s="2" t="s">
        <v>3072</v>
      </c>
      <c r="F85">
        <v>58</v>
      </c>
      <c r="G85">
        <v>2024</v>
      </c>
      <c r="H85">
        <v>16</v>
      </c>
      <c r="I85" t="s">
        <v>3945</v>
      </c>
      <c r="J85" t="str">
        <f>HYPERLINK("http://dx.doi.org/10.3390/su16083369","http://dx.doi.org/10.3390/su16083369")</f>
        <v>http://dx.doi.org/10.3390/su16083369</v>
      </c>
    </row>
    <row r="86" spans="1:10" ht="255" x14ac:dyDescent="0.25">
      <c r="A86" s="1" t="s">
        <v>85</v>
      </c>
      <c r="B86" t="s">
        <v>1002</v>
      </c>
      <c r="C86" t="s">
        <v>1096</v>
      </c>
      <c r="D86" s="1" t="s">
        <v>2085</v>
      </c>
      <c r="E86" s="2" t="s">
        <v>3073</v>
      </c>
      <c r="F86">
        <v>72</v>
      </c>
      <c r="G86">
        <v>2023</v>
      </c>
      <c r="H86">
        <v>15</v>
      </c>
      <c r="I86" t="s">
        <v>3946</v>
      </c>
      <c r="J86" t="str">
        <f>HYPERLINK("http://dx.doi.org/10.3390/su15086655","http://dx.doi.org/10.3390/su15086655")</f>
        <v>http://dx.doi.org/10.3390/su15086655</v>
      </c>
    </row>
    <row r="87" spans="1:10" ht="270" x14ac:dyDescent="0.25">
      <c r="A87" s="1" t="s">
        <v>86</v>
      </c>
      <c r="B87" t="s">
        <v>1003</v>
      </c>
      <c r="C87" t="s">
        <v>1097</v>
      </c>
      <c r="D87" s="1" t="s">
        <v>2086</v>
      </c>
      <c r="E87" s="2" t="s">
        <v>3074</v>
      </c>
      <c r="F87">
        <v>52</v>
      </c>
      <c r="G87">
        <v>2024</v>
      </c>
      <c r="H87" t="s">
        <v>2432</v>
      </c>
      <c r="I87" t="s">
        <v>3947</v>
      </c>
      <c r="J87" t="str">
        <f>HYPERLINK("http://dx.doi.org/10.1002/sres.3046","http://dx.doi.org/10.1002/sres.3046")</f>
        <v>http://dx.doi.org/10.1002/sres.3046</v>
      </c>
    </row>
    <row r="88" spans="1:10" ht="255" x14ac:dyDescent="0.25">
      <c r="A88" s="1" t="s">
        <v>87</v>
      </c>
      <c r="B88" t="s">
        <v>1002</v>
      </c>
      <c r="C88" t="s">
        <v>1098</v>
      </c>
      <c r="D88" s="1" t="s">
        <v>2087</v>
      </c>
      <c r="E88" s="2" t="s">
        <v>3075</v>
      </c>
      <c r="F88">
        <v>102</v>
      </c>
      <c r="G88">
        <v>2022</v>
      </c>
      <c r="H88">
        <v>25</v>
      </c>
      <c r="I88" t="s">
        <v>3948</v>
      </c>
      <c r="J88" t="str">
        <f>HYPERLINK("http://dx.doi.org/10.1108/EJIM-08-2021-0378","http://dx.doi.org/10.1108/EJIM-08-2021-0378")</f>
        <v>http://dx.doi.org/10.1108/EJIM-08-2021-0378</v>
      </c>
    </row>
    <row r="89" spans="1:10" ht="255" x14ac:dyDescent="0.25">
      <c r="A89" s="1" t="s">
        <v>88</v>
      </c>
      <c r="B89" t="s">
        <v>1001</v>
      </c>
      <c r="C89" t="s">
        <v>1099</v>
      </c>
      <c r="D89" s="1" t="s">
        <v>2088</v>
      </c>
      <c r="E89" s="2" t="s">
        <v>3076</v>
      </c>
      <c r="F89">
        <v>66</v>
      </c>
      <c r="G89">
        <v>2022</v>
      </c>
      <c r="H89">
        <v>179</v>
      </c>
      <c r="I89" t="s">
        <v>3949</v>
      </c>
      <c r="J89" t="str">
        <f>HYPERLINK("http://dx.doi.org/10.1016/j.techfore.2022.121636","http://dx.doi.org/10.1016/j.techfore.2022.121636")</f>
        <v>http://dx.doi.org/10.1016/j.techfore.2022.121636</v>
      </c>
    </row>
    <row r="90" spans="1:10" ht="60" x14ac:dyDescent="0.25">
      <c r="A90" s="1" t="s">
        <v>89</v>
      </c>
      <c r="B90" t="s">
        <v>1001</v>
      </c>
      <c r="C90" t="s">
        <v>1100</v>
      </c>
      <c r="D90" s="1" t="s">
        <v>2089</v>
      </c>
      <c r="E90" s="2" t="s">
        <v>3077</v>
      </c>
      <c r="F90">
        <v>22</v>
      </c>
      <c r="G90">
        <v>2022</v>
      </c>
      <c r="H90">
        <v>55</v>
      </c>
      <c r="I90" t="s">
        <v>3950</v>
      </c>
      <c r="J90" t="str">
        <f>HYPERLINK("http://dx.doi.org/10.1109/MC.2021.3113271","http://dx.doi.org/10.1109/MC.2021.3113271")</f>
        <v>http://dx.doi.org/10.1109/MC.2021.3113271</v>
      </c>
    </row>
    <row r="91" spans="1:10" ht="345" x14ac:dyDescent="0.25">
      <c r="A91" s="1" t="s">
        <v>90</v>
      </c>
      <c r="B91" t="s">
        <v>1001</v>
      </c>
      <c r="C91" t="s">
        <v>1101</v>
      </c>
      <c r="D91" s="1" t="s">
        <v>2090</v>
      </c>
      <c r="E91" s="2" t="s">
        <v>3078</v>
      </c>
      <c r="F91">
        <v>92</v>
      </c>
      <c r="G91">
        <v>2024</v>
      </c>
      <c r="H91">
        <v>117</v>
      </c>
      <c r="I91" t="s">
        <v>3951</v>
      </c>
      <c r="J91" t="str">
        <f>HYPERLINK("http://dx.doi.org/10.1016/j.indmarman.2023.12.008","http://dx.doi.org/10.1016/j.indmarman.2023.12.008")</f>
        <v>http://dx.doi.org/10.1016/j.indmarman.2023.12.008</v>
      </c>
    </row>
    <row r="92" spans="1:10" ht="225" x14ac:dyDescent="0.25">
      <c r="A92" s="1" t="s">
        <v>91</v>
      </c>
      <c r="B92" t="s">
        <v>1001</v>
      </c>
      <c r="C92" t="s">
        <v>1102</v>
      </c>
      <c r="D92" s="1" t="s">
        <v>2091</v>
      </c>
      <c r="E92" s="2" t="s">
        <v>3079</v>
      </c>
      <c r="F92">
        <v>44</v>
      </c>
      <c r="G92">
        <v>2023</v>
      </c>
      <c r="H92">
        <v>81</v>
      </c>
      <c r="I92" t="s">
        <v>3952</v>
      </c>
      <c r="J92" t="str">
        <f>HYPERLINK("http://dx.doi.org/10.1016/j.resourpol.2023.103324","http://dx.doi.org/10.1016/j.resourpol.2023.103324")</f>
        <v>http://dx.doi.org/10.1016/j.resourpol.2023.103324</v>
      </c>
    </row>
    <row r="93" spans="1:10" ht="255" x14ac:dyDescent="0.25">
      <c r="A93" s="1" t="s">
        <v>92</v>
      </c>
      <c r="B93" t="s">
        <v>1001</v>
      </c>
      <c r="C93" t="s">
        <v>1103</v>
      </c>
      <c r="D93" s="1" t="s">
        <v>2092</v>
      </c>
      <c r="E93" s="2" t="s">
        <v>3080</v>
      </c>
      <c r="F93">
        <v>76</v>
      </c>
      <c r="G93">
        <v>2024</v>
      </c>
      <c r="H93">
        <v>16</v>
      </c>
      <c r="I93" t="s">
        <v>3953</v>
      </c>
      <c r="J93" t="str">
        <f>HYPERLINK("http://dx.doi.org/10.3390/su16167226","http://dx.doi.org/10.3390/su16167226")</f>
        <v>http://dx.doi.org/10.3390/su16167226</v>
      </c>
    </row>
    <row r="94" spans="1:10" ht="285" x14ac:dyDescent="0.25">
      <c r="A94" s="1" t="s">
        <v>93</v>
      </c>
      <c r="B94" t="s">
        <v>1006</v>
      </c>
      <c r="C94" t="s">
        <v>1104</v>
      </c>
      <c r="D94" s="1" t="s">
        <v>2093</v>
      </c>
      <c r="E94" s="2" t="s">
        <v>3081</v>
      </c>
      <c r="F94">
        <v>0</v>
      </c>
      <c r="G94">
        <v>2023</v>
      </c>
      <c r="H94">
        <v>52</v>
      </c>
      <c r="I94" t="s">
        <v>3954</v>
      </c>
      <c r="J94" t="str">
        <f>HYPERLINK("http://dx.doi.org/10.47102/annals-acadmedsg.2022452","http://dx.doi.org/10.47102/annals-acadmedsg.2022452")</f>
        <v>http://dx.doi.org/10.47102/annals-acadmedsg.2022452</v>
      </c>
    </row>
    <row r="95" spans="1:10" ht="255" x14ac:dyDescent="0.25">
      <c r="A95" s="1" t="s">
        <v>94</v>
      </c>
      <c r="B95" t="s">
        <v>1001</v>
      </c>
      <c r="C95" t="s">
        <v>1105</v>
      </c>
      <c r="D95" s="1" t="s">
        <v>2094</v>
      </c>
      <c r="E95" s="2" t="s">
        <v>3082</v>
      </c>
      <c r="F95">
        <v>91</v>
      </c>
      <c r="G95">
        <v>2024</v>
      </c>
      <c r="H95">
        <v>33</v>
      </c>
      <c r="I95" t="s">
        <v>3955</v>
      </c>
      <c r="J95" t="str">
        <f>HYPERLINK("http://dx.doi.org/10.1002/bse.3710","http://dx.doi.org/10.1002/bse.3710")</f>
        <v>http://dx.doi.org/10.1002/bse.3710</v>
      </c>
    </row>
    <row r="96" spans="1:10" ht="255" x14ac:dyDescent="0.25">
      <c r="A96" s="1" t="s">
        <v>95</v>
      </c>
      <c r="B96" t="s">
        <v>1001</v>
      </c>
      <c r="C96" t="s">
        <v>1106</v>
      </c>
      <c r="D96" s="1" t="s">
        <v>2095</v>
      </c>
      <c r="E96" s="2" t="s">
        <v>3083</v>
      </c>
      <c r="F96">
        <v>75</v>
      </c>
      <c r="G96">
        <v>2023</v>
      </c>
      <c r="H96">
        <v>52</v>
      </c>
      <c r="I96" t="s">
        <v>3956</v>
      </c>
      <c r="J96" t="str">
        <f>HYPERLINK("http://dx.doi.org/10.1016/j.respol.2023.104828","http://dx.doi.org/10.1016/j.respol.2023.104828")</f>
        <v>http://dx.doi.org/10.1016/j.respol.2023.104828</v>
      </c>
    </row>
    <row r="97" spans="1:10" ht="150" x14ac:dyDescent="0.25">
      <c r="A97" s="1" t="s">
        <v>96</v>
      </c>
      <c r="B97" t="s">
        <v>1000</v>
      </c>
      <c r="C97" t="s">
        <v>1107</v>
      </c>
      <c r="D97" s="1" t="s">
        <v>2096</v>
      </c>
      <c r="E97" s="2" t="s">
        <v>3084</v>
      </c>
      <c r="F97">
        <v>52</v>
      </c>
      <c r="G97">
        <v>2019</v>
      </c>
      <c r="H97" t="s">
        <v>2432</v>
      </c>
      <c r="I97" t="s">
        <v>3957</v>
      </c>
      <c r="J97" t="str">
        <f>HYPERLINK("http://dx.doi.org/10.34190/ECIAIR.19.079","http://dx.doi.org/10.34190/ECIAIR.19.079")</f>
        <v>http://dx.doi.org/10.34190/ECIAIR.19.079</v>
      </c>
    </row>
    <row r="98" spans="1:10" ht="180" x14ac:dyDescent="0.25">
      <c r="A98" s="1" t="s">
        <v>97</v>
      </c>
      <c r="B98" t="s">
        <v>1001</v>
      </c>
      <c r="C98" t="s">
        <v>1108</v>
      </c>
      <c r="D98" s="1" t="s">
        <v>2097</v>
      </c>
      <c r="E98" s="2" t="s">
        <v>3085</v>
      </c>
      <c r="F98">
        <v>81</v>
      </c>
      <c r="G98">
        <v>2023</v>
      </c>
      <c r="H98">
        <v>194</v>
      </c>
      <c r="I98" t="s">
        <v>3958</v>
      </c>
      <c r="J98" t="str">
        <f>HYPERLINK("http://dx.doi.org/10.1016/j.techfore.2023.122732","http://dx.doi.org/10.1016/j.techfore.2023.122732")</f>
        <v>http://dx.doi.org/10.1016/j.techfore.2023.122732</v>
      </c>
    </row>
    <row r="99" spans="1:10" ht="360" x14ac:dyDescent="0.25">
      <c r="A99" s="1" t="s">
        <v>98</v>
      </c>
      <c r="B99" t="s">
        <v>1001</v>
      </c>
      <c r="C99" t="s">
        <v>1109</v>
      </c>
      <c r="D99" s="1" t="s">
        <v>2098</v>
      </c>
      <c r="E99" s="2" t="s">
        <v>3086</v>
      </c>
      <c r="F99">
        <v>18</v>
      </c>
      <c r="G99">
        <v>2023</v>
      </c>
      <c r="H99">
        <v>97</v>
      </c>
      <c r="I99" t="s">
        <v>3959</v>
      </c>
      <c r="J99" t="str">
        <f>HYPERLINK("http://dx.doi.org/10.33407/itlt.v97i5.5338","http://dx.doi.org/10.33407/itlt.v97i5.5338")</f>
        <v>http://dx.doi.org/10.33407/itlt.v97i5.5338</v>
      </c>
    </row>
    <row r="100" spans="1:10" ht="405" x14ac:dyDescent="0.25">
      <c r="A100" s="1" t="s">
        <v>99</v>
      </c>
      <c r="B100" t="s">
        <v>1003</v>
      </c>
      <c r="C100" t="s">
        <v>1110</v>
      </c>
      <c r="D100" s="1" t="s">
        <v>2099</v>
      </c>
      <c r="E100" s="2" t="s">
        <v>3087</v>
      </c>
      <c r="F100">
        <v>114</v>
      </c>
      <c r="G100">
        <v>2023</v>
      </c>
      <c r="H100" t="s">
        <v>2432</v>
      </c>
      <c r="I100" t="s">
        <v>3960</v>
      </c>
      <c r="J100" t="str">
        <f>HYPERLINK("http://dx.doi.org/10.1177/0958305X231220520","http://dx.doi.org/10.1177/0958305X231220520")</f>
        <v>http://dx.doi.org/10.1177/0958305X231220520</v>
      </c>
    </row>
    <row r="101" spans="1:10" ht="150" x14ac:dyDescent="0.25">
      <c r="A101" s="1" t="s">
        <v>100</v>
      </c>
      <c r="B101" t="s">
        <v>1001</v>
      </c>
      <c r="C101" t="s">
        <v>1111</v>
      </c>
      <c r="D101" s="1" t="s">
        <v>2100</v>
      </c>
      <c r="E101" s="2" t="s">
        <v>3088</v>
      </c>
      <c r="F101">
        <v>109</v>
      </c>
      <c r="G101">
        <v>2024</v>
      </c>
      <c r="H101">
        <v>61</v>
      </c>
      <c r="I101" t="s">
        <v>3961</v>
      </c>
      <c r="J101" t="str">
        <f>HYPERLINK("http://dx.doi.org/10.1016/j.im.2024.103924","http://dx.doi.org/10.1016/j.im.2024.103924")</f>
        <v>http://dx.doi.org/10.1016/j.im.2024.103924</v>
      </c>
    </row>
    <row r="102" spans="1:10" ht="300" x14ac:dyDescent="0.25">
      <c r="A102" s="1" t="s">
        <v>101</v>
      </c>
      <c r="B102" t="s">
        <v>1001</v>
      </c>
      <c r="C102" t="s">
        <v>1112</v>
      </c>
      <c r="D102" s="1" t="s">
        <v>2101</v>
      </c>
      <c r="E102" s="2" t="s">
        <v>3089</v>
      </c>
      <c r="F102">
        <v>32</v>
      </c>
      <c r="G102">
        <v>2024</v>
      </c>
      <c r="H102">
        <v>10</v>
      </c>
      <c r="I102" t="s">
        <v>3962</v>
      </c>
      <c r="J102" t="str">
        <f>HYPERLINK("http://dx.doi.org/10.1016/j.heliyon.2024.e28116","http://dx.doi.org/10.1016/j.heliyon.2024.e28116")</f>
        <v>http://dx.doi.org/10.1016/j.heliyon.2024.e28116</v>
      </c>
    </row>
    <row r="103" spans="1:10" ht="240" x14ac:dyDescent="0.25">
      <c r="A103" s="1" t="s">
        <v>102</v>
      </c>
      <c r="B103" t="s">
        <v>1001</v>
      </c>
      <c r="C103" t="s">
        <v>1113</v>
      </c>
      <c r="D103" s="1" t="s">
        <v>2102</v>
      </c>
      <c r="E103" s="2" t="s">
        <v>3090</v>
      </c>
      <c r="F103">
        <v>66</v>
      </c>
      <c r="G103">
        <v>2024</v>
      </c>
      <c r="H103">
        <v>83</v>
      </c>
      <c r="I103" t="s">
        <v>3963</v>
      </c>
      <c r="J103" t="str">
        <f>HYPERLINK("http://dx.doi.org/10.1016/j.eap.2024.07.005","http://dx.doi.org/10.1016/j.eap.2024.07.005")</f>
        <v>http://dx.doi.org/10.1016/j.eap.2024.07.005</v>
      </c>
    </row>
    <row r="104" spans="1:10" ht="135" x14ac:dyDescent="0.25">
      <c r="A104" s="1" t="s">
        <v>103</v>
      </c>
      <c r="B104" t="s">
        <v>1001</v>
      </c>
      <c r="C104" t="s">
        <v>1114</v>
      </c>
      <c r="D104" s="1" t="s">
        <v>2103</v>
      </c>
      <c r="E104" s="2" t="s">
        <v>3091</v>
      </c>
      <c r="F104">
        <v>39</v>
      </c>
      <c r="G104">
        <v>2024</v>
      </c>
      <c r="H104">
        <v>6</v>
      </c>
      <c r="I104" t="s">
        <v>3964</v>
      </c>
      <c r="J104" t="str">
        <f>HYPERLINK("http://dx.doi.org/10.1148/ryai.230006","http://dx.doi.org/10.1148/ryai.230006")</f>
        <v>http://dx.doi.org/10.1148/ryai.230006</v>
      </c>
    </row>
    <row r="105" spans="1:10" ht="300" x14ac:dyDescent="0.25">
      <c r="A105" s="1" t="s">
        <v>104</v>
      </c>
      <c r="B105" t="s">
        <v>1001</v>
      </c>
      <c r="C105" t="s">
        <v>1115</v>
      </c>
      <c r="D105" s="1" t="s">
        <v>2104</v>
      </c>
      <c r="E105" s="2" t="s">
        <v>3092</v>
      </c>
      <c r="F105">
        <v>62</v>
      </c>
      <c r="G105">
        <v>2024</v>
      </c>
      <c r="H105">
        <v>13</v>
      </c>
      <c r="I105" t="s">
        <v>3965</v>
      </c>
      <c r="J105" t="str">
        <f>HYPERLINK("http://dx.doi.org/10.5530/jscires.13.1.6","http://dx.doi.org/10.5530/jscires.13.1.6")</f>
        <v>http://dx.doi.org/10.5530/jscires.13.1.6</v>
      </c>
    </row>
    <row r="106" spans="1:10" ht="240" x14ac:dyDescent="0.25">
      <c r="A106" s="1" t="s">
        <v>105</v>
      </c>
      <c r="B106" t="s">
        <v>1001</v>
      </c>
      <c r="C106" t="s">
        <v>1116</v>
      </c>
      <c r="D106" s="1" t="s">
        <v>2105</v>
      </c>
      <c r="E106" s="2" t="s">
        <v>3093</v>
      </c>
      <c r="F106">
        <v>42</v>
      </c>
      <c r="G106">
        <v>2023</v>
      </c>
      <c r="H106">
        <v>36</v>
      </c>
      <c r="I106" t="s">
        <v>3966</v>
      </c>
      <c r="J106" t="str">
        <f>HYPERLINK("http://dx.doi.org/10.20473/mkp.V36I12023.58-71","http://dx.doi.org/10.20473/mkp.V36I12023.58-71")</f>
        <v>http://dx.doi.org/10.20473/mkp.V36I12023.58-71</v>
      </c>
    </row>
    <row r="107" spans="1:10" ht="405" x14ac:dyDescent="0.25">
      <c r="A107" s="1" t="s">
        <v>106</v>
      </c>
      <c r="B107" t="s">
        <v>1001</v>
      </c>
      <c r="C107" t="s">
        <v>1117</v>
      </c>
      <c r="D107" s="1" t="s">
        <v>2106</v>
      </c>
      <c r="E107" s="2" t="s">
        <v>3094</v>
      </c>
      <c r="F107">
        <v>86</v>
      </c>
      <c r="G107">
        <v>2024</v>
      </c>
      <c r="H107">
        <v>62</v>
      </c>
      <c r="I107" t="s">
        <v>3967</v>
      </c>
      <c r="J107" t="str">
        <f>HYPERLINK("http://dx.doi.org/10.1007/s11187-023-00779-x","http://dx.doi.org/10.1007/s11187-023-00779-x")</f>
        <v>http://dx.doi.org/10.1007/s11187-023-00779-x</v>
      </c>
    </row>
    <row r="108" spans="1:10" ht="165" x14ac:dyDescent="0.25">
      <c r="A108" s="1" t="s">
        <v>107</v>
      </c>
      <c r="B108" t="s">
        <v>1000</v>
      </c>
      <c r="C108" t="s">
        <v>1118</v>
      </c>
      <c r="D108" s="1" t="s">
        <v>2107</v>
      </c>
      <c r="E108" s="2" t="s">
        <v>3095</v>
      </c>
      <c r="F108">
        <v>26</v>
      </c>
      <c r="G108">
        <v>2019</v>
      </c>
      <c r="H108" t="s">
        <v>2432</v>
      </c>
      <c r="I108" t="s">
        <v>3968</v>
      </c>
      <c r="J108" t="str">
        <f>HYPERLINK("http://dx.doi.org/10.5220/0007946802810288","http://dx.doi.org/10.5220/0007946802810288")</f>
        <v>http://dx.doi.org/10.5220/0007946802810288</v>
      </c>
    </row>
    <row r="109" spans="1:10" ht="225" x14ac:dyDescent="0.25">
      <c r="A109" s="1" t="s">
        <v>108</v>
      </c>
      <c r="B109" t="s">
        <v>1001</v>
      </c>
      <c r="C109" t="s">
        <v>1119</v>
      </c>
      <c r="D109" s="1" t="s">
        <v>2108</v>
      </c>
      <c r="E109" s="2" t="s">
        <v>3096</v>
      </c>
      <c r="F109">
        <v>42</v>
      </c>
      <c r="G109">
        <v>2021</v>
      </c>
      <c r="H109">
        <v>12</v>
      </c>
      <c r="I109" t="s">
        <v>3969</v>
      </c>
      <c r="J109" t="str">
        <f>HYPERLINK("http://dx.doi.org/10.3389/fpsyg.2021.734777","http://dx.doi.org/10.3389/fpsyg.2021.734777")</f>
        <v>http://dx.doi.org/10.3389/fpsyg.2021.734777</v>
      </c>
    </row>
    <row r="110" spans="1:10" ht="285" x14ac:dyDescent="0.25">
      <c r="A110" s="1" t="s">
        <v>109</v>
      </c>
      <c r="B110" t="s">
        <v>1001</v>
      </c>
      <c r="C110" t="s">
        <v>1120</v>
      </c>
      <c r="D110" s="1" t="s">
        <v>2109</v>
      </c>
      <c r="E110" s="2" t="s">
        <v>3097</v>
      </c>
      <c r="F110">
        <v>66</v>
      </c>
      <c r="G110">
        <v>2020</v>
      </c>
      <c r="H110">
        <v>14</v>
      </c>
      <c r="I110" t="s">
        <v>3970</v>
      </c>
      <c r="J110" t="str">
        <f>HYPERLINK("http://dx.doi.org/10.1016/j.joi.2020.101094","http://dx.doi.org/10.1016/j.joi.2020.101094")</f>
        <v>http://dx.doi.org/10.1016/j.joi.2020.101094</v>
      </c>
    </row>
    <row r="111" spans="1:10" ht="150" x14ac:dyDescent="0.25">
      <c r="A111" s="1" t="s">
        <v>110</v>
      </c>
      <c r="B111" t="s">
        <v>1001</v>
      </c>
      <c r="C111" t="s">
        <v>1121</v>
      </c>
      <c r="D111" s="1" t="s">
        <v>2110</v>
      </c>
      <c r="E111" s="2" t="s">
        <v>3098</v>
      </c>
      <c r="F111">
        <v>64</v>
      </c>
      <c r="G111">
        <v>2024</v>
      </c>
      <c r="H111">
        <v>10</v>
      </c>
      <c r="I111" t="s">
        <v>3971</v>
      </c>
      <c r="J111" t="str">
        <f>HYPERLINK("http://dx.doi.org/10.1017/dsj.2024.10","http://dx.doi.org/10.1017/dsj.2024.10")</f>
        <v>http://dx.doi.org/10.1017/dsj.2024.10</v>
      </c>
    </row>
    <row r="112" spans="1:10" ht="195" x14ac:dyDescent="0.25">
      <c r="A112" s="1" t="s">
        <v>111</v>
      </c>
      <c r="B112" t="s">
        <v>1001</v>
      </c>
      <c r="C112" t="s">
        <v>1122</v>
      </c>
      <c r="D112" s="1" t="s">
        <v>2111</v>
      </c>
      <c r="E112" s="2" t="s">
        <v>3099</v>
      </c>
      <c r="F112">
        <v>96</v>
      </c>
      <c r="G112">
        <v>2022</v>
      </c>
      <c r="H112">
        <v>39</v>
      </c>
      <c r="I112" t="s">
        <v>3972</v>
      </c>
      <c r="J112" t="str">
        <f>HYPERLINK("http://dx.doi.org/10.1002/sres.2853","http://dx.doi.org/10.1002/sres.2853")</f>
        <v>http://dx.doi.org/10.1002/sres.2853</v>
      </c>
    </row>
    <row r="113" spans="1:10" ht="150" x14ac:dyDescent="0.25">
      <c r="A113" s="1" t="s">
        <v>112</v>
      </c>
      <c r="B113" t="s">
        <v>1001</v>
      </c>
      <c r="C113" t="s">
        <v>1123</v>
      </c>
      <c r="D113" s="1" t="s">
        <v>2112</v>
      </c>
      <c r="E113" s="2" t="s">
        <v>3100</v>
      </c>
      <c r="F113">
        <v>107</v>
      </c>
      <c r="G113">
        <v>2021</v>
      </c>
      <c r="H113">
        <v>297</v>
      </c>
      <c r="I113" t="s">
        <v>3973</v>
      </c>
      <c r="J113" t="str">
        <f>HYPERLINK("http://dx.doi.org/10.1016/j.jclepro.2021.126536","http://dx.doi.org/10.1016/j.jclepro.2021.126536")</f>
        <v>http://dx.doi.org/10.1016/j.jclepro.2021.126536</v>
      </c>
    </row>
    <row r="114" spans="1:10" ht="240" x14ac:dyDescent="0.25">
      <c r="A114" s="1" t="s">
        <v>113</v>
      </c>
      <c r="B114" t="s">
        <v>1001</v>
      </c>
      <c r="C114" t="s">
        <v>1124</v>
      </c>
      <c r="D114" s="1" t="s">
        <v>2113</v>
      </c>
      <c r="E114" s="2" t="s">
        <v>3101</v>
      </c>
      <c r="F114">
        <v>74</v>
      </c>
      <c r="G114">
        <v>2021</v>
      </c>
      <c r="H114">
        <v>173</v>
      </c>
      <c r="I114" t="s">
        <v>3974</v>
      </c>
      <c r="J114" t="str">
        <f>HYPERLINK("http://dx.doi.org/10.1016/j.techfore.2021.121081","http://dx.doi.org/10.1016/j.techfore.2021.121081")</f>
        <v>http://dx.doi.org/10.1016/j.techfore.2021.121081</v>
      </c>
    </row>
    <row r="115" spans="1:10" ht="270" x14ac:dyDescent="0.25">
      <c r="A115" s="1" t="s">
        <v>114</v>
      </c>
      <c r="B115" t="s">
        <v>1001</v>
      </c>
      <c r="C115" t="s">
        <v>1125</v>
      </c>
      <c r="D115" s="1" t="s">
        <v>2114</v>
      </c>
      <c r="E115" s="2" t="s">
        <v>3102</v>
      </c>
      <c r="F115">
        <v>61</v>
      </c>
      <c r="G115">
        <v>2022</v>
      </c>
      <c r="H115">
        <v>13</v>
      </c>
      <c r="I115" t="s">
        <v>3975</v>
      </c>
      <c r="J115" t="str">
        <f>HYPERLINK("http://dx.doi.org/10.30880/ijscet.2022.13.04.013","http://dx.doi.org/10.30880/ijscet.2022.13.04.013")</f>
        <v>http://dx.doi.org/10.30880/ijscet.2022.13.04.013</v>
      </c>
    </row>
    <row r="116" spans="1:10" ht="180" x14ac:dyDescent="0.25">
      <c r="A116" s="1" t="s">
        <v>115</v>
      </c>
      <c r="B116" t="s">
        <v>1002</v>
      </c>
      <c r="C116" t="s">
        <v>1126</v>
      </c>
      <c r="D116" s="1" t="s">
        <v>2115</v>
      </c>
      <c r="E116" s="2" t="s">
        <v>3103</v>
      </c>
      <c r="F116">
        <v>113</v>
      </c>
      <c r="G116">
        <v>2022</v>
      </c>
      <c r="H116">
        <v>182</v>
      </c>
      <c r="I116" t="s">
        <v>3976</v>
      </c>
      <c r="J116" t="str">
        <f>HYPERLINK("http://dx.doi.org/10.1016/j.techfore.2022.121828","http://dx.doi.org/10.1016/j.techfore.2022.121828")</f>
        <v>http://dx.doi.org/10.1016/j.techfore.2022.121828</v>
      </c>
    </row>
    <row r="117" spans="1:10" ht="135" x14ac:dyDescent="0.25">
      <c r="A117" s="1" t="s">
        <v>116</v>
      </c>
      <c r="B117" t="s">
        <v>1001</v>
      </c>
      <c r="C117" t="s">
        <v>1127</v>
      </c>
      <c r="D117" s="1" t="s">
        <v>2116</v>
      </c>
      <c r="E117" s="2" t="s">
        <v>3104</v>
      </c>
      <c r="F117">
        <v>109</v>
      </c>
      <c r="G117">
        <v>2024</v>
      </c>
      <c r="H117">
        <v>151</v>
      </c>
      <c r="I117" t="s">
        <v>3977</v>
      </c>
      <c r="J117" t="str">
        <f>HYPERLINK("http://dx.doi.org/10.1016/j.jfineco.2023.103745","http://dx.doi.org/10.1016/j.jfineco.2023.103745")</f>
        <v>http://dx.doi.org/10.1016/j.jfineco.2023.103745</v>
      </c>
    </row>
    <row r="118" spans="1:10" ht="240" x14ac:dyDescent="0.25">
      <c r="A118" s="1" t="s">
        <v>117</v>
      </c>
      <c r="B118" t="s">
        <v>1003</v>
      </c>
      <c r="C118" t="s">
        <v>1128</v>
      </c>
      <c r="D118" s="1" t="s">
        <v>2117</v>
      </c>
      <c r="E118" s="2" t="s">
        <v>3105</v>
      </c>
      <c r="F118">
        <v>69</v>
      </c>
      <c r="G118">
        <v>2023</v>
      </c>
      <c r="H118" t="s">
        <v>2432</v>
      </c>
      <c r="I118" t="s">
        <v>3978</v>
      </c>
      <c r="J118" t="str">
        <f>HYPERLINK("http://dx.doi.org/10.1109/TEM.2023.3323292","http://dx.doi.org/10.1109/TEM.2023.3323292")</f>
        <v>http://dx.doi.org/10.1109/TEM.2023.3323292</v>
      </c>
    </row>
    <row r="119" spans="1:10" ht="240" x14ac:dyDescent="0.25">
      <c r="A119" s="1" t="s">
        <v>118</v>
      </c>
      <c r="B119" t="s">
        <v>1003</v>
      </c>
      <c r="C119" t="s">
        <v>1129</v>
      </c>
      <c r="D119" s="1" t="s">
        <v>2118</v>
      </c>
      <c r="E119" s="2" t="s">
        <v>3106</v>
      </c>
      <c r="F119">
        <v>77</v>
      </c>
      <c r="G119">
        <v>2024</v>
      </c>
      <c r="H119" t="s">
        <v>2432</v>
      </c>
      <c r="I119" t="s">
        <v>3979</v>
      </c>
      <c r="J119" t="str">
        <f>HYPERLINK("http://dx.doi.org/10.1007/s13132-024-02076-8","http://dx.doi.org/10.1007/s13132-024-02076-8")</f>
        <v>http://dx.doi.org/10.1007/s13132-024-02076-8</v>
      </c>
    </row>
    <row r="120" spans="1:10" ht="105" x14ac:dyDescent="0.25">
      <c r="A120" s="1" t="s">
        <v>119</v>
      </c>
      <c r="B120" t="s">
        <v>1006</v>
      </c>
      <c r="C120" t="s">
        <v>1130</v>
      </c>
      <c r="D120" s="1" t="s">
        <v>2119</v>
      </c>
      <c r="E120" s="2" t="s">
        <v>3107</v>
      </c>
      <c r="F120">
        <v>5</v>
      </c>
      <c r="G120">
        <v>2021</v>
      </c>
      <c r="H120">
        <v>34</v>
      </c>
      <c r="I120" t="s">
        <v>3980</v>
      </c>
      <c r="J120" t="str">
        <f>HYPERLINK("http://dx.doi.org/10.1177/08943184211010440","http://dx.doi.org/10.1177/08943184211010440")</f>
        <v>http://dx.doi.org/10.1177/08943184211010440</v>
      </c>
    </row>
    <row r="121" spans="1:10" ht="330" x14ac:dyDescent="0.25">
      <c r="A121" s="1" t="s">
        <v>120</v>
      </c>
      <c r="B121" t="s">
        <v>1002</v>
      </c>
      <c r="C121" t="s">
        <v>1131</v>
      </c>
      <c r="D121" s="1" t="s">
        <v>2120</v>
      </c>
      <c r="E121" s="2" t="s">
        <v>3108</v>
      </c>
      <c r="F121">
        <v>76</v>
      </c>
      <c r="G121">
        <v>2024</v>
      </c>
      <c r="H121">
        <v>9</v>
      </c>
      <c r="I121" t="s">
        <v>3981</v>
      </c>
      <c r="J121" t="str">
        <f>HYPERLINK("http://dx.doi.org/10.1016/j.jik.2024.100465","http://dx.doi.org/10.1016/j.jik.2024.100465")</f>
        <v>http://dx.doi.org/10.1016/j.jik.2024.100465</v>
      </c>
    </row>
    <row r="122" spans="1:10" ht="240" x14ac:dyDescent="0.25">
      <c r="A122" s="1" t="s">
        <v>121</v>
      </c>
      <c r="B122" t="s">
        <v>1001</v>
      </c>
      <c r="C122" t="s">
        <v>1132</v>
      </c>
      <c r="D122" s="1" t="s">
        <v>2121</v>
      </c>
      <c r="E122" s="2" t="s">
        <v>3109</v>
      </c>
      <c r="F122">
        <v>50</v>
      </c>
      <c r="G122">
        <v>2021</v>
      </c>
      <c r="H122">
        <v>13</v>
      </c>
      <c r="I122" t="s">
        <v>3982</v>
      </c>
      <c r="J122" t="str">
        <f>HYPERLINK("http://dx.doi.org/10.3390/su13010328","http://dx.doi.org/10.3390/su13010328")</f>
        <v>http://dx.doi.org/10.3390/su13010328</v>
      </c>
    </row>
    <row r="123" spans="1:10" ht="315" x14ac:dyDescent="0.25">
      <c r="A123" s="1" t="s">
        <v>122</v>
      </c>
      <c r="B123" t="s">
        <v>1001</v>
      </c>
      <c r="C123" t="s">
        <v>1133</v>
      </c>
      <c r="D123" s="1" t="s">
        <v>2122</v>
      </c>
      <c r="E123" s="2" t="s">
        <v>3110</v>
      </c>
      <c r="F123">
        <v>244</v>
      </c>
      <c r="G123">
        <v>2023</v>
      </c>
      <c r="H123">
        <v>9</v>
      </c>
      <c r="I123" t="s">
        <v>3983</v>
      </c>
      <c r="J123" t="str">
        <f>HYPERLINK("http://dx.doi.org/10.1016/j.heliyon.2023.e14379","http://dx.doi.org/10.1016/j.heliyon.2023.e14379")</f>
        <v>http://dx.doi.org/10.1016/j.heliyon.2023.e14379</v>
      </c>
    </row>
    <row r="124" spans="1:10" ht="345" x14ac:dyDescent="0.25">
      <c r="A124" s="1" t="s">
        <v>123</v>
      </c>
      <c r="B124" t="s">
        <v>1003</v>
      </c>
      <c r="C124" t="s">
        <v>1134</v>
      </c>
      <c r="D124" s="1" t="s">
        <v>2123</v>
      </c>
      <c r="E124" s="2" t="s">
        <v>3111</v>
      </c>
      <c r="F124">
        <v>22</v>
      </c>
      <c r="G124">
        <v>2024</v>
      </c>
      <c r="H124" t="s">
        <v>2432</v>
      </c>
      <c r="I124" t="s">
        <v>3984</v>
      </c>
      <c r="J124" t="str">
        <f>HYPERLINK("http://dx.doi.org/10.1007/s00170-024-13212-8","http://dx.doi.org/10.1007/s00170-024-13212-8")</f>
        <v>http://dx.doi.org/10.1007/s00170-024-13212-8</v>
      </c>
    </row>
    <row r="125" spans="1:10" ht="195" x14ac:dyDescent="0.25">
      <c r="A125" s="1" t="s">
        <v>124</v>
      </c>
      <c r="B125" t="s">
        <v>1001</v>
      </c>
      <c r="C125" t="s">
        <v>1135</v>
      </c>
      <c r="D125" s="1" t="s">
        <v>2124</v>
      </c>
      <c r="E125" s="2" t="s">
        <v>3112</v>
      </c>
      <c r="F125">
        <v>23</v>
      </c>
      <c r="G125">
        <v>2023</v>
      </c>
      <c r="H125">
        <v>30</v>
      </c>
      <c r="I125" t="s">
        <v>3985</v>
      </c>
      <c r="J125" t="str">
        <f>HYPERLINK("http://dx.doi.org/10.1142/S0218539323410024","http://dx.doi.org/10.1142/S0218539323410024")</f>
        <v>http://dx.doi.org/10.1142/S0218539323410024</v>
      </c>
    </row>
    <row r="126" spans="1:10" ht="255" x14ac:dyDescent="0.25">
      <c r="A126" s="1" t="s">
        <v>125</v>
      </c>
      <c r="B126" t="s">
        <v>1002</v>
      </c>
      <c r="C126" t="s">
        <v>1136</v>
      </c>
      <c r="D126" s="1" t="s">
        <v>2125</v>
      </c>
      <c r="E126" s="2" t="s">
        <v>3113</v>
      </c>
      <c r="F126">
        <v>165</v>
      </c>
      <c r="G126">
        <v>2024</v>
      </c>
      <c r="H126">
        <v>267</v>
      </c>
      <c r="I126" t="s">
        <v>3986</v>
      </c>
      <c r="J126" t="str">
        <f>HYPERLINK("http://dx.doi.org/10.1016/j.jconhyd.2024.104426","http://dx.doi.org/10.1016/j.jconhyd.2024.104426")</f>
        <v>http://dx.doi.org/10.1016/j.jconhyd.2024.104426</v>
      </c>
    </row>
    <row r="127" spans="1:10" ht="240" x14ac:dyDescent="0.25">
      <c r="A127" s="1" t="s">
        <v>126</v>
      </c>
      <c r="B127" t="s">
        <v>1000</v>
      </c>
      <c r="C127" t="s">
        <v>1137</v>
      </c>
      <c r="D127" s="1" t="s">
        <v>2126</v>
      </c>
      <c r="E127" s="2" t="s">
        <v>3114</v>
      </c>
      <c r="F127">
        <v>31</v>
      </c>
      <c r="G127">
        <v>2024</v>
      </c>
      <c r="H127" t="s">
        <v>2432</v>
      </c>
      <c r="I127" t="s">
        <v>3987</v>
      </c>
      <c r="J127" t="str">
        <f>HYPERLINK("http://dx.doi.org/10.1109/SESAI61023.2024.10599402","http://dx.doi.org/10.1109/SESAI61023.2024.10599402")</f>
        <v>http://dx.doi.org/10.1109/SESAI61023.2024.10599402</v>
      </c>
    </row>
    <row r="128" spans="1:10" ht="285" x14ac:dyDescent="0.25">
      <c r="A128" s="1" t="s">
        <v>127</v>
      </c>
      <c r="B128" t="s">
        <v>1001</v>
      </c>
      <c r="C128" t="s">
        <v>1138</v>
      </c>
      <c r="D128" s="1" t="s">
        <v>2127</v>
      </c>
      <c r="E128" s="2" t="s">
        <v>3115</v>
      </c>
      <c r="F128">
        <v>36</v>
      </c>
      <c r="G128">
        <v>2020</v>
      </c>
      <c r="H128" t="s">
        <v>2432</v>
      </c>
      <c r="I128" t="s">
        <v>3988</v>
      </c>
      <c r="J128" t="str">
        <f>HYPERLINK("http://dx.doi.org/10.5755/j01.eis.1.14.26143","http://dx.doi.org/10.5755/j01.eis.1.14.26143")</f>
        <v>http://dx.doi.org/10.5755/j01.eis.1.14.26143</v>
      </c>
    </row>
    <row r="129" spans="1:10" ht="315" x14ac:dyDescent="0.25">
      <c r="A129" s="1" t="s">
        <v>128</v>
      </c>
      <c r="B129" t="s">
        <v>1002</v>
      </c>
      <c r="C129" t="s">
        <v>1139</v>
      </c>
      <c r="D129" s="1" t="s">
        <v>2128</v>
      </c>
      <c r="E129" s="2" t="s">
        <v>3116</v>
      </c>
      <c r="F129">
        <v>44</v>
      </c>
      <c r="G129">
        <v>2020</v>
      </c>
      <c r="H129">
        <v>8</v>
      </c>
      <c r="I129" t="s">
        <v>3989</v>
      </c>
      <c r="J129" t="str">
        <f>HYPERLINK("http://dx.doi.org/10.1109/ACCESS.2020.2988510","http://dx.doi.org/10.1109/ACCESS.2020.2988510")</f>
        <v>http://dx.doi.org/10.1109/ACCESS.2020.2988510</v>
      </c>
    </row>
    <row r="130" spans="1:10" ht="210" x14ac:dyDescent="0.25">
      <c r="A130" s="1" t="s">
        <v>129</v>
      </c>
      <c r="B130" t="s">
        <v>1001</v>
      </c>
      <c r="C130" t="s">
        <v>1140</v>
      </c>
      <c r="D130" s="1" t="s">
        <v>2129</v>
      </c>
      <c r="E130" s="2" t="s">
        <v>3117</v>
      </c>
      <c r="F130">
        <v>91</v>
      </c>
      <c r="G130">
        <v>2022</v>
      </c>
      <c r="H130">
        <v>71</v>
      </c>
      <c r="I130" t="s">
        <v>3990</v>
      </c>
      <c r="J130" t="str">
        <f>HYPERLINK("http://dx.doi.org/10.1016/j.techsoc.2022.102104","http://dx.doi.org/10.1016/j.techsoc.2022.102104")</f>
        <v>http://dx.doi.org/10.1016/j.techsoc.2022.102104</v>
      </c>
    </row>
    <row r="131" spans="1:10" ht="165" x14ac:dyDescent="0.25">
      <c r="A131" s="1" t="s">
        <v>130</v>
      </c>
      <c r="B131" t="s">
        <v>1000</v>
      </c>
      <c r="C131" t="s">
        <v>1141</v>
      </c>
      <c r="D131" s="1" t="s">
        <v>2130</v>
      </c>
      <c r="E131" s="2" t="s">
        <v>3118</v>
      </c>
      <c r="F131">
        <v>30</v>
      </c>
      <c r="G131">
        <v>2018</v>
      </c>
      <c r="H131" t="s">
        <v>2432</v>
      </c>
      <c r="I131" t="s">
        <v>2432</v>
      </c>
      <c r="J131" t="s">
        <v>2432</v>
      </c>
    </row>
    <row r="132" spans="1:10" ht="105" x14ac:dyDescent="0.25">
      <c r="A132" s="1" t="s">
        <v>131</v>
      </c>
      <c r="B132" t="s">
        <v>1001</v>
      </c>
      <c r="C132" t="s">
        <v>1142</v>
      </c>
      <c r="D132" s="1" t="s">
        <v>2131</v>
      </c>
      <c r="E132" s="2" t="s">
        <v>3119</v>
      </c>
      <c r="F132">
        <v>32</v>
      </c>
      <c r="G132">
        <v>2022</v>
      </c>
      <c r="H132">
        <v>39</v>
      </c>
      <c r="I132" t="s">
        <v>3991</v>
      </c>
      <c r="J132" t="str">
        <f>HYPERLINK("http://dx.doi.org/10.1002/sres.2864","http://dx.doi.org/10.1002/sres.2864")</f>
        <v>http://dx.doi.org/10.1002/sres.2864</v>
      </c>
    </row>
    <row r="133" spans="1:10" ht="285" x14ac:dyDescent="0.25">
      <c r="A133" s="1" t="s">
        <v>132</v>
      </c>
      <c r="B133" t="s">
        <v>1001</v>
      </c>
      <c r="C133" t="s">
        <v>1143</v>
      </c>
      <c r="D133" s="1" t="s">
        <v>2132</v>
      </c>
      <c r="E133" s="2" t="s">
        <v>2432</v>
      </c>
      <c r="F133">
        <v>31</v>
      </c>
      <c r="G133">
        <v>2023</v>
      </c>
      <c r="H133">
        <v>14</v>
      </c>
      <c r="I133" t="s">
        <v>3992</v>
      </c>
      <c r="J133" t="str">
        <f>HYPERLINK("http://dx.doi.org/10.1007/s13198-022-01810-2","http://dx.doi.org/10.1007/s13198-022-01810-2")</f>
        <v>http://dx.doi.org/10.1007/s13198-022-01810-2</v>
      </c>
    </row>
    <row r="134" spans="1:10" ht="180" x14ac:dyDescent="0.25">
      <c r="A134" s="1" t="s">
        <v>133</v>
      </c>
      <c r="B134" t="s">
        <v>1001</v>
      </c>
      <c r="C134" t="s">
        <v>1144</v>
      </c>
      <c r="D134" s="1" t="s">
        <v>2133</v>
      </c>
      <c r="E134" s="2" t="s">
        <v>3119</v>
      </c>
      <c r="F134">
        <v>64</v>
      </c>
      <c r="G134">
        <v>2022</v>
      </c>
      <c r="H134">
        <v>39</v>
      </c>
      <c r="I134" t="s">
        <v>3993</v>
      </c>
      <c r="J134" t="str">
        <f>HYPERLINK("http://dx.doi.org/10.1002/sres.2875","http://dx.doi.org/10.1002/sres.2875")</f>
        <v>http://dx.doi.org/10.1002/sres.2875</v>
      </c>
    </row>
    <row r="135" spans="1:10" ht="120" x14ac:dyDescent="0.25">
      <c r="A135" s="1" t="s">
        <v>134</v>
      </c>
      <c r="B135" t="s">
        <v>1001</v>
      </c>
      <c r="C135" t="s">
        <v>1145</v>
      </c>
      <c r="D135" s="1" t="s">
        <v>2134</v>
      </c>
      <c r="E135" s="2" t="s">
        <v>3120</v>
      </c>
      <c r="F135">
        <v>100</v>
      </c>
      <c r="G135">
        <v>2023</v>
      </c>
      <c r="H135">
        <v>65</v>
      </c>
      <c r="I135" t="s">
        <v>3994</v>
      </c>
      <c r="J135" t="str">
        <f>HYPERLINK("http://dx.doi.org/10.1177/00081256231164362","http://dx.doi.org/10.1177/00081256231164362")</f>
        <v>http://dx.doi.org/10.1177/00081256231164362</v>
      </c>
    </row>
    <row r="136" spans="1:10" ht="165" x14ac:dyDescent="0.25">
      <c r="A136" s="1" t="s">
        <v>135</v>
      </c>
      <c r="B136" t="s">
        <v>1000</v>
      </c>
      <c r="C136" t="s">
        <v>1146</v>
      </c>
      <c r="D136" s="1" t="s">
        <v>2135</v>
      </c>
      <c r="E136" s="2" t="s">
        <v>3121</v>
      </c>
      <c r="F136">
        <v>41</v>
      </c>
      <c r="G136">
        <v>2023</v>
      </c>
      <c r="H136" t="s">
        <v>2432</v>
      </c>
      <c r="I136" t="s">
        <v>3995</v>
      </c>
      <c r="J136" t="str">
        <f>HYPERLINK("http://dx.doi.org/10.1109/DCAS57389.2023.10130257","http://dx.doi.org/10.1109/DCAS57389.2023.10130257")</f>
        <v>http://dx.doi.org/10.1109/DCAS57389.2023.10130257</v>
      </c>
    </row>
    <row r="137" spans="1:10" ht="315" x14ac:dyDescent="0.25">
      <c r="A137" s="1" t="s">
        <v>136</v>
      </c>
      <c r="B137" t="s">
        <v>1001</v>
      </c>
      <c r="C137" t="s">
        <v>1147</v>
      </c>
      <c r="D137" s="1" t="s">
        <v>2136</v>
      </c>
      <c r="E137" s="2" t="s">
        <v>3122</v>
      </c>
      <c r="F137">
        <v>68</v>
      </c>
      <c r="G137">
        <v>2024</v>
      </c>
      <c r="H137">
        <v>44</v>
      </c>
      <c r="I137" t="s">
        <v>3996</v>
      </c>
      <c r="J137" t="str">
        <f>HYPERLINK("http://dx.doi.org/10.1108/IJSSP-02-2024-0086","http://dx.doi.org/10.1108/IJSSP-02-2024-0086")</f>
        <v>http://dx.doi.org/10.1108/IJSSP-02-2024-0086</v>
      </c>
    </row>
    <row r="138" spans="1:10" ht="195" x14ac:dyDescent="0.25">
      <c r="A138" s="1" t="s">
        <v>137</v>
      </c>
      <c r="B138" t="s">
        <v>1001</v>
      </c>
      <c r="C138" t="s">
        <v>1148</v>
      </c>
      <c r="D138" s="1" t="s">
        <v>2137</v>
      </c>
      <c r="E138" s="2" t="s">
        <v>3123</v>
      </c>
      <c r="F138">
        <v>87</v>
      </c>
      <c r="G138">
        <v>2022</v>
      </c>
      <c r="H138">
        <v>14</v>
      </c>
      <c r="I138" t="s">
        <v>3997</v>
      </c>
      <c r="J138" t="str">
        <f>HYPERLINK("http://dx.doi.org/10.3390/su14020620","http://dx.doi.org/10.3390/su14020620")</f>
        <v>http://dx.doi.org/10.3390/su14020620</v>
      </c>
    </row>
    <row r="139" spans="1:10" ht="300" x14ac:dyDescent="0.25">
      <c r="A139" s="1" t="s">
        <v>138</v>
      </c>
      <c r="B139" t="s">
        <v>1001</v>
      </c>
      <c r="C139" t="s">
        <v>1149</v>
      </c>
      <c r="D139" s="1" t="s">
        <v>2138</v>
      </c>
      <c r="E139" s="2" t="s">
        <v>3124</v>
      </c>
      <c r="F139">
        <v>82</v>
      </c>
      <c r="G139">
        <v>2022</v>
      </c>
      <c r="H139">
        <v>69</v>
      </c>
      <c r="I139" t="s">
        <v>3998</v>
      </c>
      <c r="J139" t="str">
        <f>HYPERLINK("http://dx.doi.org/10.1109/TEM.2020.2989214","http://dx.doi.org/10.1109/TEM.2020.2989214")</f>
        <v>http://dx.doi.org/10.1109/TEM.2020.2989214</v>
      </c>
    </row>
    <row r="140" spans="1:10" ht="180" x14ac:dyDescent="0.25">
      <c r="A140" s="1" t="s">
        <v>139</v>
      </c>
      <c r="B140" t="s">
        <v>1001</v>
      </c>
      <c r="C140" t="s">
        <v>1080</v>
      </c>
      <c r="D140" s="1" t="s">
        <v>2139</v>
      </c>
      <c r="E140" s="2" t="s">
        <v>3125</v>
      </c>
      <c r="F140">
        <v>132</v>
      </c>
      <c r="G140">
        <v>2023</v>
      </c>
      <c r="H140">
        <v>33</v>
      </c>
      <c r="I140" t="s">
        <v>3999</v>
      </c>
      <c r="J140" t="str">
        <f>HYPERLINK("http://dx.doi.org/10.1017/beq.2021.42","http://dx.doi.org/10.1017/beq.2021.42")</f>
        <v>http://dx.doi.org/10.1017/beq.2021.42</v>
      </c>
    </row>
    <row r="141" spans="1:10" ht="195" x14ac:dyDescent="0.25">
      <c r="A141" s="1" t="s">
        <v>140</v>
      </c>
      <c r="B141" t="s">
        <v>1003</v>
      </c>
      <c r="C141" t="s">
        <v>1150</v>
      </c>
      <c r="D141" s="1" t="s">
        <v>2140</v>
      </c>
      <c r="E141" s="2" t="s">
        <v>3126</v>
      </c>
      <c r="F141">
        <v>113</v>
      </c>
      <c r="G141">
        <v>2024</v>
      </c>
      <c r="H141" t="s">
        <v>2432</v>
      </c>
      <c r="I141" t="s">
        <v>4000</v>
      </c>
      <c r="J141" t="str">
        <f>HYPERLINK("http://dx.doi.org/10.1007/s13132-024-01807-1","http://dx.doi.org/10.1007/s13132-024-01807-1")</f>
        <v>http://dx.doi.org/10.1007/s13132-024-01807-1</v>
      </c>
    </row>
    <row r="142" spans="1:10" ht="75" x14ac:dyDescent="0.25">
      <c r="A142" s="1" t="s">
        <v>141</v>
      </c>
      <c r="B142" t="s">
        <v>1001</v>
      </c>
      <c r="C142" t="s">
        <v>1151</v>
      </c>
      <c r="D142" s="1" t="s">
        <v>2141</v>
      </c>
      <c r="E142" s="2" t="s">
        <v>3127</v>
      </c>
      <c r="F142">
        <v>39</v>
      </c>
      <c r="G142">
        <v>2019</v>
      </c>
      <c r="H142">
        <v>44</v>
      </c>
      <c r="I142" t="s">
        <v>4001</v>
      </c>
      <c r="J142" t="str">
        <f>HYPERLINK("http://dx.doi.org/10.22230/cjc.2019v44n2a3509","http://dx.doi.org/10.22230/cjc.2019v44n2a3509")</f>
        <v>http://dx.doi.org/10.22230/cjc.2019v44n2a3509</v>
      </c>
    </row>
    <row r="143" spans="1:10" ht="409.5" x14ac:dyDescent="0.25">
      <c r="A143" s="1" t="s">
        <v>142</v>
      </c>
      <c r="B143" t="s">
        <v>1001</v>
      </c>
      <c r="C143" t="s">
        <v>1152</v>
      </c>
      <c r="D143" s="1" t="s">
        <v>2142</v>
      </c>
      <c r="E143" s="2" t="s">
        <v>3128</v>
      </c>
      <c r="F143">
        <v>33</v>
      </c>
      <c r="G143">
        <v>2024</v>
      </c>
      <c r="H143">
        <v>10</v>
      </c>
      <c r="I143" t="s">
        <v>4002</v>
      </c>
      <c r="J143" t="str">
        <f>HYPERLINK("http://dx.doi.org/10.1016/j.heliyon.2024.e25396","http://dx.doi.org/10.1016/j.heliyon.2024.e25396")</f>
        <v>http://dx.doi.org/10.1016/j.heliyon.2024.e25396</v>
      </c>
    </row>
    <row r="144" spans="1:10" ht="225" x14ac:dyDescent="0.25">
      <c r="A144" s="1" t="s">
        <v>143</v>
      </c>
      <c r="B144" t="s">
        <v>1002</v>
      </c>
      <c r="C144" t="s">
        <v>1153</v>
      </c>
      <c r="D144" s="1" t="s">
        <v>2143</v>
      </c>
      <c r="E144" s="2" t="s">
        <v>3129</v>
      </c>
      <c r="F144">
        <v>28</v>
      </c>
      <c r="G144">
        <v>2024</v>
      </c>
      <c r="H144">
        <v>50</v>
      </c>
      <c r="I144" t="s">
        <v>4003</v>
      </c>
      <c r="J144" t="str">
        <f>HYPERLINK("http://dx.doi.org/10.1016/j.acalib.2024.102901","http://dx.doi.org/10.1016/j.acalib.2024.102901")</f>
        <v>http://dx.doi.org/10.1016/j.acalib.2024.102901</v>
      </c>
    </row>
    <row r="145" spans="1:10" ht="345" x14ac:dyDescent="0.25">
      <c r="A145" s="1" t="s">
        <v>144</v>
      </c>
      <c r="B145" t="s">
        <v>1001</v>
      </c>
      <c r="C145" t="s">
        <v>1154</v>
      </c>
      <c r="D145" s="1" t="s">
        <v>2144</v>
      </c>
      <c r="E145" s="2" t="s">
        <v>3102</v>
      </c>
      <c r="F145">
        <v>28</v>
      </c>
      <c r="G145">
        <v>2022</v>
      </c>
      <c r="H145">
        <v>13</v>
      </c>
      <c r="I145" t="s">
        <v>4004</v>
      </c>
      <c r="J145" t="str">
        <f>HYPERLINK("http://dx.doi.org/10.30880/ijscet.2022.13.02.018","http://dx.doi.org/10.30880/ijscet.2022.13.02.018")</f>
        <v>http://dx.doi.org/10.30880/ijscet.2022.13.02.018</v>
      </c>
    </row>
    <row r="146" spans="1:10" ht="195" x14ac:dyDescent="0.25">
      <c r="A146" s="1" t="s">
        <v>145</v>
      </c>
      <c r="B146" t="s">
        <v>1001</v>
      </c>
      <c r="C146" t="s">
        <v>1155</v>
      </c>
      <c r="D146" s="1" t="s">
        <v>2145</v>
      </c>
      <c r="E146" s="2" t="s">
        <v>3130</v>
      </c>
      <c r="F146">
        <v>85</v>
      </c>
      <c r="G146">
        <v>2023</v>
      </c>
      <c r="H146">
        <v>25</v>
      </c>
      <c r="I146" t="s">
        <v>4005</v>
      </c>
      <c r="J146" t="str">
        <f>HYPERLINK("http://dx.doi.org/10.12804/revistas.urosario.edu.co/empresa/a.12023","http://dx.doi.org/10.12804/revistas.urosario.edu.co/empresa/a.12023")</f>
        <v>http://dx.doi.org/10.12804/revistas.urosario.edu.co/empresa/a.12023</v>
      </c>
    </row>
    <row r="147" spans="1:10" ht="210" x14ac:dyDescent="0.25">
      <c r="A147" s="1" t="s">
        <v>146</v>
      </c>
      <c r="B147" t="s">
        <v>1001</v>
      </c>
      <c r="C147" t="s">
        <v>1156</v>
      </c>
      <c r="D147" s="1" t="s">
        <v>2146</v>
      </c>
      <c r="E147" s="2" t="s">
        <v>3131</v>
      </c>
      <c r="F147">
        <v>178</v>
      </c>
      <c r="G147">
        <v>2024</v>
      </c>
      <c r="H147">
        <v>135</v>
      </c>
      <c r="I147" t="s">
        <v>4006</v>
      </c>
      <c r="J147" t="str">
        <f>HYPERLINK("http://dx.doi.org/10.1016/j.technovation.2024.103067","http://dx.doi.org/10.1016/j.technovation.2024.103067")</f>
        <v>http://dx.doi.org/10.1016/j.technovation.2024.103067</v>
      </c>
    </row>
    <row r="148" spans="1:10" ht="315" x14ac:dyDescent="0.25">
      <c r="A148" s="1" t="s">
        <v>147</v>
      </c>
      <c r="B148" t="s">
        <v>1001</v>
      </c>
      <c r="C148" t="s">
        <v>1157</v>
      </c>
      <c r="D148" s="1" t="s">
        <v>2147</v>
      </c>
      <c r="E148" s="2" t="s">
        <v>3132</v>
      </c>
      <c r="F148">
        <v>122</v>
      </c>
      <c r="G148">
        <v>2024</v>
      </c>
      <c r="H148">
        <v>124</v>
      </c>
      <c r="I148" t="s">
        <v>4007</v>
      </c>
      <c r="J148" t="str">
        <f>HYPERLINK("http://dx.doi.org/10.1108/IMDS-08-2023-0551","http://dx.doi.org/10.1108/IMDS-08-2023-0551")</f>
        <v>http://dx.doi.org/10.1108/IMDS-08-2023-0551</v>
      </c>
    </row>
    <row r="149" spans="1:10" ht="330" x14ac:dyDescent="0.25">
      <c r="A149" s="1" t="s">
        <v>148</v>
      </c>
      <c r="B149" t="s">
        <v>1000</v>
      </c>
      <c r="C149" t="s">
        <v>1158</v>
      </c>
      <c r="D149" s="1" t="s">
        <v>2148</v>
      </c>
      <c r="E149" s="2" t="s">
        <v>3133</v>
      </c>
      <c r="F149">
        <v>40</v>
      </c>
      <c r="G149">
        <v>2021</v>
      </c>
      <c r="H149" t="s">
        <v>2432</v>
      </c>
      <c r="I149" t="s">
        <v>4008</v>
      </c>
      <c r="J149" t="str">
        <f>HYPERLINK("http://dx.doi.org/10.1109/INDIN45523.2021.9557410","http://dx.doi.org/10.1109/INDIN45523.2021.9557410")</f>
        <v>http://dx.doi.org/10.1109/INDIN45523.2021.9557410</v>
      </c>
    </row>
    <row r="150" spans="1:10" ht="210" x14ac:dyDescent="0.25">
      <c r="A150" s="1" t="s">
        <v>149</v>
      </c>
      <c r="B150" t="s">
        <v>1001</v>
      </c>
      <c r="C150" t="s">
        <v>1159</v>
      </c>
      <c r="D150" s="1" t="s">
        <v>2149</v>
      </c>
      <c r="E150" s="2" t="s">
        <v>3134</v>
      </c>
      <c r="F150">
        <v>53</v>
      </c>
      <c r="G150">
        <v>2019</v>
      </c>
      <c r="H150">
        <v>12</v>
      </c>
      <c r="I150" t="s">
        <v>4009</v>
      </c>
      <c r="J150" t="str">
        <f>HYPERLINK("http://dx.doi.org/10.3390/jrfm12040189","http://dx.doi.org/10.3390/jrfm12040189")</f>
        <v>http://dx.doi.org/10.3390/jrfm12040189</v>
      </c>
    </row>
    <row r="151" spans="1:10" ht="315" x14ac:dyDescent="0.25">
      <c r="A151" s="1" t="s">
        <v>150</v>
      </c>
      <c r="B151" t="s">
        <v>1001</v>
      </c>
      <c r="C151" t="s">
        <v>1160</v>
      </c>
      <c r="D151" s="1" t="s">
        <v>2150</v>
      </c>
      <c r="E151" s="2" t="s">
        <v>2432</v>
      </c>
      <c r="F151">
        <v>20</v>
      </c>
      <c r="G151">
        <v>2022</v>
      </c>
      <c r="H151">
        <v>22</v>
      </c>
      <c r="I151" t="s">
        <v>4010</v>
      </c>
      <c r="J151" t="str">
        <f>HYPERLINK("http://dx.doi.org/10.3233/JCM-226152","http://dx.doi.org/10.3233/JCM-226152")</f>
        <v>http://dx.doi.org/10.3233/JCM-226152</v>
      </c>
    </row>
    <row r="152" spans="1:10" ht="165" x14ac:dyDescent="0.25">
      <c r="A152" s="1" t="s">
        <v>151</v>
      </c>
      <c r="B152" t="s">
        <v>1006</v>
      </c>
      <c r="C152" t="s">
        <v>1161</v>
      </c>
      <c r="D152" s="1" t="s">
        <v>2151</v>
      </c>
      <c r="E152" s="2" t="s">
        <v>3135</v>
      </c>
      <c r="F152">
        <v>39</v>
      </c>
      <c r="G152">
        <v>2024</v>
      </c>
      <c r="H152">
        <v>66</v>
      </c>
      <c r="I152" t="s">
        <v>4011</v>
      </c>
      <c r="J152" t="str">
        <f>HYPERLINK("http://dx.doi.org/10.1002/tie.22373","http://dx.doi.org/10.1002/tie.22373")</f>
        <v>http://dx.doi.org/10.1002/tie.22373</v>
      </c>
    </row>
    <row r="153" spans="1:10" ht="150" x14ac:dyDescent="0.25">
      <c r="A153" s="1" t="s">
        <v>152</v>
      </c>
      <c r="B153" t="s">
        <v>1001</v>
      </c>
      <c r="C153" t="s">
        <v>1162</v>
      </c>
      <c r="D153" s="1" t="s">
        <v>2152</v>
      </c>
      <c r="E153" s="2" t="s">
        <v>3136</v>
      </c>
      <c r="F153">
        <v>73</v>
      </c>
      <c r="G153">
        <v>2021</v>
      </c>
      <c r="H153">
        <v>64</v>
      </c>
      <c r="I153" t="s">
        <v>4012</v>
      </c>
      <c r="J153" t="str">
        <f>HYPERLINK("http://dx.doi.org/10.1590/0034-7329202100103","http://dx.doi.org/10.1590/0034-7329202100103")</f>
        <v>http://dx.doi.org/10.1590/0034-7329202100103</v>
      </c>
    </row>
    <row r="154" spans="1:10" ht="300" x14ac:dyDescent="0.25">
      <c r="A154" s="1" t="s">
        <v>153</v>
      </c>
      <c r="B154" t="s">
        <v>1003</v>
      </c>
      <c r="C154" t="s">
        <v>1163</v>
      </c>
      <c r="D154" s="1" t="s">
        <v>2153</v>
      </c>
      <c r="E154" s="2" t="s">
        <v>3137</v>
      </c>
      <c r="F154">
        <v>111</v>
      </c>
      <c r="G154">
        <v>2024</v>
      </c>
      <c r="H154" t="s">
        <v>2432</v>
      </c>
      <c r="I154" t="s">
        <v>4013</v>
      </c>
      <c r="J154" t="str">
        <f>HYPERLINK("http://dx.doi.org/10.1108/MD-10-2023-1968","http://dx.doi.org/10.1108/MD-10-2023-1968")</f>
        <v>http://dx.doi.org/10.1108/MD-10-2023-1968</v>
      </c>
    </row>
    <row r="155" spans="1:10" ht="255" x14ac:dyDescent="0.25">
      <c r="A155" s="1" t="s">
        <v>154</v>
      </c>
      <c r="B155" t="s">
        <v>1001</v>
      </c>
      <c r="C155" t="s">
        <v>1164</v>
      </c>
      <c r="D155" s="1" t="s">
        <v>2154</v>
      </c>
      <c r="E155" s="2" t="s">
        <v>3138</v>
      </c>
      <c r="F155">
        <v>59</v>
      </c>
      <c r="G155">
        <v>2024</v>
      </c>
      <c r="H155">
        <v>208</v>
      </c>
      <c r="I155" t="s">
        <v>4014</v>
      </c>
      <c r="J155" t="str">
        <f>HYPERLINK("http://dx.doi.org/10.1016/j.techfore.2024.123653","http://dx.doi.org/10.1016/j.techfore.2024.123653")</f>
        <v>http://dx.doi.org/10.1016/j.techfore.2024.123653</v>
      </c>
    </row>
    <row r="156" spans="1:10" ht="180" x14ac:dyDescent="0.25">
      <c r="A156" s="1" t="s">
        <v>155</v>
      </c>
      <c r="B156" t="s">
        <v>1000</v>
      </c>
      <c r="C156" t="s">
        <v>1165</v>
      </c>
      <c r="D156" s="1" t="s">
        <v>2155</v>
      </c>
      <c r="E156" s="2" t="s">
        <v>3139</v>
      </c>
      <c r="F156">
        <v>30</v>
      </c>
      <c r="G156">
        <v>2022</v>
      </c>
      <c r="H156" t="s">
        <v>2432</v>
      </c>
      <c r="I156" t="s">
        <v>4015</v>
      </c>
      <c r="J156" t="str">
        <f>HYPERLINK("http://dx.doi.org/10.1109/SEAI55746.2022.9832340","http://dx.doi.org/10.1109/SEAI55746.2022.9832340")</f>
        <v>http://dx.doi.org/10.1109/SEAI55746.2022.9832340</v>
      </c>
    </row>
    <row r="157" spans="1:10" ht="285" x14ac:dyDescent="0.25">
      <c r="A157" s="1" t="s">
        <v>156</v>
      </c>
      <c r="B157" t="s">
        <v>1001</v>
      </c>
      <c r="C157" t="s">
        <v>1166</v>
      </c>
      <c r="D157" s="1" t="s">
        <v>2156</v>
      </c>
      <c r="E157" s="2" t="s">
        <v>3140</v>
      </c>
      <c r="F157">
        <v>65</v>
      </c>
      <c r="G157">
        <v>2022</v>
      </c>
      <c r="H157">
        <v>2</v>
      </c>
      <c r="I157" t="s">
        <v>4016</v>
      </c>
      <c r="J157" t="str">
        <f>HYPERLINK("http://dx.doi.org/10.3389/frhs.2022.961475","http://dx.doi.org/10.3389/frhs.2022.961475")</f>
        <v>http://dx.doi.org/10.3389/frhs.2022.961475</v>
      </c>
    </row>
    <row r="158" spans="1:10" ht="60" x14ac:dyDescent="0.25">
      <c r="A158" s="1" t="s">
        <v>157</v>
      </c>
      <c r="B158" t="s">
        <v>1001</v>
      </c>
      <c r="C158" t="s">
        <v>1167</v>
      </c>
      <c r="D158" s="1" t="s">
        <v>2157</v>
      </c>
      <c r="E158" s="2" t="s">
        <v>3141</v>
      </c>
      <c r="F158">
        <v>27</v>
      </c>
      <c r="G158">
        <v>2024</v>
      </c>
      <c r="H158">
        <v>57</v>
      </c>
      <c r="I158" t="s">
        <v>4017</v>
      </c>
      <c r="J158" t="str">
        <f>HYPERLINK("http://dx.doi.org/10.1109/MC.2024.3357951","http://dx.doi.org/10.1109/MC.2024.3357951")</f>
        <v>http://dx.doi.org/10.1109/MC.2024.3357951</v>
      </c>
    </row>
    <row r="159" spans="1:10" ht="195" x14ac:dyDescent="0.25">
      <c r="A159" s="1" t="s">
        <v>158</v>
      </c>
      <c r="B159" t="s">
        <v>1001</v>
      </c>
      <c r="C159" t="s">
        <v>1168</v>
      </c>
      <c r="D159" s="1" t="s">
        <v>2158</v>
      </c>
      <c r="E159" s="2" t="s">
        <v>3142</v>
      </c>
      <c r="F159">
        <v>36</v>
      </c>
      <c r="G159">
        <v>2023</v>
      </c>
      <c r="H159">
        <v>11</v>
      </c>
      <c r="I159" t="s">
        <v>4018</v>
      </c>
      <c r="J159" t="str">
        <f>HYPERLINK("http://dx.doi.org/10.58262/ks.v11i1.1006","http://dx.doi.org/10.58262/ks.v11i1.1006")</f>
        <v>http://dx.doi.org/10.58262/ks.v11i1.1006</v>
      </c>
    </row>
    <row r="160" spans="1:10" ht="240" x14ac:dyDescent="0.25">
      <c r="A160" s="1" t="s">
        <v>159</v>
      </c>
      <c r="B160" t="s">
        <v>1000</v>
      </c>
      <c r="C160" t="s">
        <v>1169</v>
      </c>
      <c r="D160" s="1" t="s">
        <v>2159</v>
      </c>
      <c r="E160" s="2" t="s">
        <v>3143</v>
      </c>
      <c r="F160">
        <v>15</v>
      </c>
      <c r="G160">
        <v>2022</v>
      </c>
      <c r="H160" t="s">
        <v>2432</v>
      </c>
      <c r="I160" t="s">
        <v>4019</v>
      </c>
      <c r="J160" t="str">
        <f>HYPERLINK("http://dx.doi.org/10.1109/ICEIT54416.2022.9690632","http://dx.doi.org/10.1109/ICEIT54416.2022.9690632")</f>
        <v>http://dx.doi.org/10.1109/ICEIT54416.2022.9690632</v>
      </c>
    </row>
    <row r="161" spans="1:10" ht="150" x14ac:dyDescent="0.25">
      <c r="A161" s="1" t="s">
        <v>160</v>
      </c>
      <c r="B161" t="s">
        <v>1002</v>
      </c>
      <c r="C161" t="s">
        <v>1170</v>
      </c>
      <c r="D161" s="1" t="s">
        <v>2160</v>
      </c>
      <c r="E161" s="2" t="s">
        <v>3000</v>
      </c>
      <c r="F161">
        <v>39</v>
      </c>
      <c r="G161">
        <v>2019</v>
      </c>
      <c r="H161">
        <v>32</v>
      </c>
      <c r="I161" t="s">
        <v>4020</v>
      </c>
      <c r="J161" t="str">
        <f>HYPERLINK("http://dx.doi.org/10.1097/WCO.0000000000000761","http://dx.doi.org/10.1097/WCO.0000000000000761")</f>
        <v>http://dx.doi.org/10.1097/WCO.0000000000000761</v>
      </c>
    </row>
    <row r="162" spans="1:10" ht="300" x14ac:dyDescent="0.25">
      <c r="A162" s="1" t="s">
        <v>161</v>
      </c>
      <c r="B162" t="s">
        <v>1001</v>
      </c>
      <c r="C162" t="s">
        <v>1171</v>
      </c>
      <c r="D162" s="1" t="s">
        <v>2161</v>
      </c>
      <c r="E162" s="2" t="s">
        <v>3144</v>
      </c>
      <c r="F162">
        <v>38</v>
      </c>
      <c r="G162">
        <v>2024</v>
      </c>
      <c r="H162">
        <v>90</v>
      </c>
      <c r="I162" t="s">
        <v>4021</v>
      </c>
      <c r="J162" t="str">
        <f>HYPERLINK("http://dx.doi.org/10.1016/j.resourpol.2024.104793","http://dx.doi.org/10.1016/j.resourpol.2024.104793")</f>
        <v>http://dx.doi.org/10.1016/j.resourpol.2024.104793</v>
      </c>
    </row>
    <row r="163" spans="1:10" ht="180" x14ac:dyDescent="0.25">
      <c r="A163" s="1" t="s">
        <v>162</v>
      </c>
      <c r="B163" t="s">
        <v>1001</v>
      </c>
      <c r="C163" t="s">
        <v>1172</v>
      </c>
      <c r="D163" s="1" t="s">
        <v>2162</v>
      </c>
      <c r="E163" s="2" t="s">
        <v>3145</v>
      </c>
      <c r="F163">
        <v>38</v>
      </c>
      <c r="G163">
        <v>2020</v>
      </c>
      <c r="H163">
        <v>11</v>
      </c>
      <c r="I163" t="s">
        <v>4022</v>
      </c>
      <c r="J163" t="str">
        <f>HYPERLINK("http://dx.doi.org/10.23925/2179-3565.2020v11i1p3-17","http://dx.doi.org/10.23925/2179-3565.2020v11i1p3-17")</f>
        <v>http://dx.doi.org/10.23925/2179-3565.2020v11i1p3-17</v>
      </c>
    </row>
    <row r="164" spans="1:10" ht="165" x14ac:dyDescent="0.25">
      <c r="A164" s="1" t="s">
        <v>163</v>
      </c>
      <c r="B164" t="s">
        <v>1001</v>
      </c>
      <c r="C164" t="s">
        <v>1173</v>
      </c>
      <c r="D164" s="1" t="s">
        <v>2163</v>
      </c>
      <c r="E164" s="2" t="s">
        <v>3146</v>
      </c>
      <c r="F164">
        <v>9</v>
      </c>
      <c r="G164">
        <v>2019</v>
      </c>
      <c r="H164">
        <v>62</v>
      </c>
      <c r="I164" t="s">
        <v>4023</v>
      </c>
      <c r="J164" t="str">
        <f>HYPERLINK("http://dx.doi.org/10.5124/jkma.2019.62.3.136","http://dx.doi.org/10.5124/jkma.2019.62.3.136")</f>
        <v>http://dx.doi.org/10.5124/jkma.2019.62.3.136</v>
      </c>
    </row>
    <row r="165" spans="1:10" ht="150" x14ac:dyDescent="0.25">
      <c r="A165" s="1" t="s">
        <v>164</v>
      </c>
      <c r="B165" t="s">
        <v>1002</v>
      </c>
      <c r="C165" t="s">
        <v>1174</v>
      </c>
      <c r="D165" s="1" t="s">
        <v>2164</v>
      </c>
      <c r="E165" s="2" t="s">
        <v>3147</v>
      </c>
      <c r="F165">
        <v>110</v>
      </c>
      <c r="G165">
        <v>2022</v>
      </c>
      <c r="H165">
        <v>23</v>
      </c>
      <c r="I165" t="s">
        <v>4024</v>
      </c>
      <c r="J165" t="str">
        <f>HYPERLINK("http://dx.doi.org/10.31083/j.rcm2302045","http://dx.doi.org/10.31083/j.rcm2302045")</f>
        <v>http://dx.doi.org/10.31083/j.rcm2302045</v>
      </c>
    </row>
    <row r="166" spans="1:10" ht="285" x14ac:dyDescent="0.25">
      <c r="A166" s="1" t="s">
        <v>165</v>
      </c>
      <c r="B166" t="s">
        <v>1000</v>
      </c>
      <c r="C166" t="s">
        <v>1175</v>
      </c>
      <c r="D166" s="1" t="s">
        <v>2165</v>
      </c>
      <c r="E166" s="2" t="s">
        <v>3148</v>
      </c>
      <c r="F166">
        <v>5</v>
      </c>
      <c r="G166">
        <v>2021</v>
      </c>
      <c r="H166" t="s">
        <v>2432</v>
      </c>
      <c r="I166" t="s">
        <v>4025</v>
      </c>
      <c r="J166" t="str">
        <f>HYPERLINK("http://dx.doi.org/10.1109/ICBASE53849.2021.00112","http://dx.doi.org/10.1109/ICBASE53849.2021.00112")</f>
        <v>http://dx.doi.org/10.1109/ICBASE53849.2021.00112</v>
      </c>
    </row>
    <row r="167" spans="1:10" ht="255" x14ac:dyDescent="0.25">
      <c r="A167" s="1" t="s">
        <v>166</v>
      </c>
      <c r="B167" t="s">
        <v>1001</v>
      </c>
      <c r="C167" t="s">
        <v>1176</v>
      </c>
      <c r="D167" s="1" t="s">
        <v>2166</v>
      </c>
      <c r="E167" s="2" t="s">
        <v>3149</v>
      </c>
      <c r="F167">
        <v>49</v>
      </c>
      <c r="G167">
        <v>2022</v>
      </c>
      <c r="H167">
        <v>30</v>
      </c>
      <c r="I167" t="s">
        <v>4026</v>
      </c>
      <c r="J167" t="str">
        <f>HYPERLINK("http://dx.doi.org/10.1111/jonm.13749","http://dx.doi.org/10.1111/jonm.13749")</f>
        <v>http://dx.doi.org/10.1111/jonm.13749</v>
      </c>
    </row>
    <row r="168" spans="1:10" ht="360" x14ac:dyDescent="0.25">
      <c r="A168" s="1" t="s">
        <v>167</v>
      </c>
      <c r="B168" t="s">
        <v>1007</v>
      </c>
      <c r="C168" t="s">
        <v>1177</v>
      </c>
      <c r="D168" s="1" t="s">
        <v>2167</v>
      </c>
      <c r="E168" s="2" t="s">
        <v>3150</v>
      </c>
      <c r="F168">
        <v>73</v>
      </c>
      <c r="G168">
        <v>2023</v>
      </c>
      <c r="H168" t="s">
        <v>2432</v>
      </c>
      <c r="I168" t="s">
        <v>4027</v>
      </c>
      <c r="J168" t="str">
        <f>HYPERLINK("http://dx.doi.org/10.24193/tras.70E.5","http://dx.doi.org/10.24193/tras.70E.5")</f>
        <v>http://dx.doi.org/10.24193/tras.70E.5</v>
      </c>
    </row>
    <row r="169" spans="1:10" ht="195" x14ac:dyDescent="0.25">
      <c r="A169" s="1" t="s">
        <v>168</v>
      </c>
      <c r="B169" t="s">
        <v>1000</v>
      </c>
      <c r="C169" t="s">
        <v>1178</v>
      </c>
      <c r="D169" s="1" t="s">
        <v>2168</v>
      </c>
      <c r="E169" s="2" t="s">
        <v>3151</v>
      </c>
      <c r="F169">
        <v>22</v>
      </c>
      <c r="G169">
        <v>2020</v>
      </c>
      <c r="H169">
        <v>588</v>
      </c>
      <c r="I169" t="s">
        <v>4028</v>
      </c>
      <c r="J169" t="str">
        <f>HYPERLINK("http://dx.doi.org/10.1007/978-3-030-52903-1_4","http://dx.doi.org/10.1007/978-3-030-52903-1_4")</f>
        <v>http://dx.doi.org/10.1007/978-3-030-52903-1_4</v>
      </c>
    </row>
    <row r="170" spans="1:10" ht="255" x14ac:dyDescent="0.25">
      <c r="A170" s="1" t="s">
        <v>169</v>
      </c>
      <c r="B170" t="s">
        <v>1002</v>
      </c>
      <c r="C170" t="s">
        <v>1179</v>
      </c>
      <c r="D170" s="1" t="s">
        <v>2169</v>
      </c>
      <c r="E170" s="2" t="s">
        <v>3152</v>
      </c>
      <c r="F170">
        <v>34</v>
      </c>
      <c r="G170">
        <v>2020</v>
      </c>
      <c r="H170">
        <v>31</v>
      </c>
      <c r="I170" t="s">
        <v>4029</v>
      </c>
      <c r="J170" t="str">
        <f>HYPERLINK("http://dx.doi.org/10.1097/ICU.0000000000000676","http://dx.doi.org/10.1097/ICU.0000000000000676")</f>
        <v>http://dx.doi.org/10.1097/ICU.0000000000000676</v>
      </c>
    </row>
    <row r="171" spans="1:10" ht="195" x14ac:dyDescent="0.25">
      <c r="A171" s="1" t="s">
        <v>170</v>
      </c>
      <c r="B171" t="s">
        <v>1000</v>
      </c>
      <c r="C171" t="s">
        <v>1180</v>
      </c>
      <c r="D171" s="1" t="s">
        <v>2170</v>
      </c>
      <c r="E171" s="2" t="s">
        <v>2432</v>
      </c>
      <c r="F171">
        <v>16</v>
      </c>
      <c r="G171">
        <v>2015</v>
      </c>
      <c r="H171" t="s">
        <v>2432</v>
      </c>
      <c r="I171" t="s">
        <v>2432</v>
      </c>
      <c r="J171" t="s">
        <v>2432</v>
      </c>
    </row>
    <row r="172" spans="1:10" ht="225" x14ac:dyDescent="0.25">
      <c r="A172" s="1" t="s">
        <v>171</v>
      </c>
      <c r="B172" t="s">
        <v>1000</v>
      </c>
      <c r="C172" t="s">
        <v>1181</v>
      </c>
      <c r="D172" s="1" t="s">
        <v>2171</v>
      </c>
      <c r="E172" s="2" t="s">
        <v>3153</v>
      </c>
      <c r="F172">
        <v>36</v>
      </c>
      <c r="G172">
        <v>2020</v>
      </c>
      <c r="H172">
        <v>167</v>
      </c>
      <c r="I172" t="s">
        <v>4030</v>
      </c>
      <c r="J172" t="str">
        <f>HYPERLINK("http://dx.doi.org/10.1016/j.procs.2020.03.272","http://dx.doi.org/10.1016/j.procs.2020.03.272")</f>
        <v>http://dx.doi.org/10.1016/j.procs.2020.03.272</v>
      </c>
    </row>
    <row r="173" spans="1:10" ht="210" x14ac:dyDescent="0.25">
      <c r="A173" s="1" t="s">
        <v>172</v>
      </c>
      <c r="B173" t="s">
        <v>1001</v>
      </c>
      <c r="C173" t="s">
        <v>1182</v>
      </c>
      <c r="D173" s="1" t="s">
        <v>2172</v>
      </c>
      <c r="E173" s="2" t="s">
        <v>3154</v>
      </c>
      <c r="F173">
        <v>30</v>
      </c>
      <c r="G173">
        <v>2021</v>
      </c>
      <c r="H173">
        <v>40</v>
      </c>
      <c r="I173" t="s">
        <v>4031</v>
      </c>
      <c r="J173" t="str">
        <f>HYPERLINK("http://dx.doi.org/10.3233/JIFS-189372","http://dx.doi.org/10.3233/JIFS-189372")</f>
        <v>http://dx.doi.org/10.3233/JIFS-189372</v>
      </c>
    </row>
    <row r="174" spans="1:10" ht="195" x14ac:dyDescent="0.25">
      <c r="A174" s="1" t="s">
        <v>173</v>
      </c>
      <c r="B174" t="s">
        <v>1002</v>
      </c>
      <c r="C174" t="s">
        <v>1183</v>
      </c>
      <c r="D174" s="1" t="s">
        <v>2173</v>
      </c>
      <c r="E174" s="2" t="s">
        <v>3155</v>
      </c>
      <c r="F174">
        <v>34</v>
      </c>
      <c r="G174">
        <v>2024</v>
      </c>
      <c r="H174">
        <v>48</v>
      </c>
      <c r="I174" t="s">
        <v>4032</v>
      </c>
      <c r="J174" t="str">
        <f>HYPERLINK("http://dx.doi.org/10.1007/s10916-024-02038-2","http://dx.doi.org/10.1007/s10916-024-02038-2")</f>
        <v>http://dx.doi.org/10.1007/s10916-024-02038-2</v>
      </c>
    </row>
    <row r="175" spans="1:10" ht="180" x14ac:dyDescent="0.25">
      <c r="A175" s="1" t="s">
        <v>174</v>
      </c>
      <c r="B175" t="s">
        <v>1003</v>
      </c>
      <c r="C175" t="s">
        <v>1184</v>
      </c>
      <c r="D175" s="1" t="s">
        <v>2174</v>
      </c>
      <c r="E175" s="2" t="s">
        <v>3156</v>
      </c>
      <c r="F175">
        <v>41</v>
      </c>
      <c r="G175">
        <v>2023</v>
      </c>
      <c r="H175" t="s">
        <v>2432</v>
      </c>
      <c r="I175" t="s">
        <v>4033</v>
      </c>
      <c r="J175" t="str">
        <f>HYPERLINK("http://dx.doi.org/10.1177/17461979231160674","http://dx.doi.org/10.1177/17461979231160674")</f>
        <v>http://dx.doi.org/10.1177/17461979231160674</v>
      </c>
    </row>
    <row r="176" spans="1:10" ht="90" x14ac:dyDescent="0.25">
      <c r="A176" s="1" t="s">
        <v>175</v>
      </c>
      <c r="B176" t="s">
        <v>1001</v>
      </c>
      <c r="C176" t="s">
        <v>1185</v>
      </c>
      <c r="D176" s="1" t="s">
        <v>2175</v>
      </c>
      <c r="E176" s="2" t="s">
        <v>3157</v>
      </c>
      <c r="F176">
        <v>32</v>
      </c>
      <c r="G176">
        <v>2021</v>
      </c>
      <c r="H176">
        <v>38</v>
      </c>
      <c r="I176" t="s">
        <v>4034</v>
      </c>
      <c r="J176" t="str">
        <f>HYPERLINK("http://dx.doi.org/10.1080/07317131.2021.1973797","http://dx.doi.org/10.1080/07317131.2021.1973797")</f>
        <v>http://dx.doi.org/10.1080/07317131.2021.1973797</v>
      </c>
    </row>
    <row r="177" spans="1:10" ht="165" x14ac:dyDescent="0.25">
      <c r="A177" s="1" t="s">
        <v>176</v>
      </c>
      <c r="B177" t="s">
        <v>1000</v>
      </c>
      <c r="C177" t="s">
        <v>1186</v>
      </c>
      <c r="D177" s="1" t="s">
        <v>2176</v>
      </c>
      <c r="E177" s="2" t="s">
        <v>3158</v>
      </c>
      <c r="F177">
        <v>22</v>
      </c>
      <c r="G177">
        <v>2023</v>
      </c>
      <c r="H177">
        <v>13796</v>
      </c>
      <c r="I177" t="s">
        <v>4035</v>
      </c>
      <c r="J177" t="str">
        <f>HYPERLINK("http://dx.doi.org/10.1007/978-3-031-27181-6_1","http://dx.doi.org/10.1007/978-3-031-27181-6_1")</f>
        <v>http://dx.doi.org/10.1007/978-3-031-27181-6_1</v>
      </c>
    </row>
    <row r="178" spans="1:10" ht="255" x14ac:dyDescent="0.25">
      <c r="A178" s="1" t="s">
        <v>177</v>
      </c>
      <c r="B178" t="s">
        <v>1001</v>
      </c>
      <c r="C178" t="s">
        <v>1187</v>
      </c>
      <c r="D178" s="1" t="s">
        <v>2177</v>
      </c>
      <c r="E178" s="2" t="s">
        <v>3159</v>
      </c>
      <c r="F178">
        <v>127</v>
      </c>
      <c r="G178">
        <v>2019</v>
      </c>
      <c r="H178">
        <v>11</v>
      </c>
      <c r="I178" t="s">
        <v>4036</v>
      </c>
      <c r="J178" t="str">
        <f>HYPERLINK("http://dx.doi.org/10.3390/su11174633","http://dx.doi.org/10.3390/su11174633")</f>
        <v>http://dx.doi.org/10.3390/su11174633</v>
      </c>
    </row>
    <row r="179" spans="1:10" ht="180" x14ac:dyDescent="0.25">
      <c r="A179" s="1" t="s">
        <v>178</v>
      </c>
      <c r="B179" t="s">
        <v>1000</v>
      </c>
      <c r="C179" t="s">
        <v>1188</v>
      </c>
      <c r="D179" s="1" t="s">
        <v>2178</v>
      </c>
      <c r="E179" s="2" t="s">
        <v>2432</v>
      </c>
      <c r="F179">
        <v>7</v>
      </c>
      <c r="G179">
        <v>2024</v>
      </c>
      <c r="H179" t="s">
        <v>2432</v>
      </c>
      <c r="I179" t="s">
        <v>4037</v>
      </c>
      <c r="J179" t="str">
        <f>HYPERLINK("http://dx.doi.org/10.1109/EDUNINE60625.2024.10500605","http://dx.doi.org/10.1109/EDUNINE60625.2024.10500605")</f>
        <v>http://dx.doi.org/10.1109/EDUNINE60625.2024.10500605</v>
      </c>
    </row>
    <row r="180" spans="1:10" ht="285" x14ac:dyDescent="0.25">
      <c r="A180" s="1" t="s">
        <v>179</v>
      </c>
      <c r="B180" t="s">
        <v>1001</v>
      </c>
      <c r="C180" t="s">
        <v>1189</v>
      </c>
      <c r="D180" s="1" t="s">
        <v>2179</v>
      </c>
      <c r="E180" s="2" t="s">
        <v>3160</v>
      </c>
      <c r="F180">
        <v>121</v>
      </c>
      <c r="G180">
        <v>2020</v>
      </c>
      <c r="H180">
        <v>44</v>
      </c>
      <c r="I180" t="s">
        <v>4038</v>
      </c>
      <c r="J180" t="str">
        <f>HYPERLINK("http://dx.doi.org/10.1016/j.telpol.2020.101960","http://dx.doi.org/10.1016/j.telpol.2020.101960")</f>
        <v>http://dx.doi.org/10.1016/j.telpol.2020.101960</v>
      </c>
    </row>
    <row r="181" spans="1:10" ht="180" x14ac:dyDescent="0.25">
      <c r="A181" s="1" t="s">
        <v>180</v>
      </c>
      <c r="B181" t="s">
        <v>1001</v>
      </c>
      <c r="C181" t="s">
        <v>1190</v>
      </c>
      <c r="D181" s="1" t="s">
        <v>2180</v>
      </c>
      <c r="E181" s="2" t="s">
        <v>3161</v>
      </c>
      <c r="F181">
        <v>29</v>
      </c>
      <c r="G181">
        <v>2022</v>
      </c>
      <c r="H181">
        <v>12</v>
      </c>
      <c r="I181" t="s">
        <v>4039</v>
      </c>
      <c r="J181" t="str">
        <f>HYPERLINK("http://dx.doi.org/10.3390/app12126022","http://dx.doi.org/10.3390/app12126022")</f>
        <v>http://dx.doi.org/10.3390/app12126022</v>
      </c>
    </row>
    <row r="182" spans="1:10" ht="409.5" x14ac:dyDescent="0.25">
      <c r="A182" s="1" t="s">
        <v>181</v>
      </c>
      <c r="B182" t="s">
        <v>1001</v>
      </c>
      <c r="C182" t="s">
        <v>1191</v>
      </c>
      <c r="D182" s="1" t="s">
        <v>2181</v>
      </c>
      <c r="E182" s="2" t="s">
        <v>3162</v>
      </c>
      <c r="F182">
        <v>51</v>
      </c>
      <c r="G182">
        <v>2023</v>
      </c>
      <c r="H182" t="s">
        <v>2432</v>
      </c>
      <c r="I182" t="s">
        <v>4040</v>
      </c>
      <c r="J182" t="str">
        <f>HYPERLINK("http://dx.doi.org/10.35415/sirnakifd.1240725","http://dx.doi.org/10.35415/sirnakifd.1240725")</f>
        <v>http://dx.doi.org/10.35415/sirnakifd.1240725</v>
      </c>
    </row>
    <row r="183" spans="1:10" ht="210" x14ac:dyDescent="0.25">
      <c r="A183" s="1" t="s">
        <v>182</v>
      </c>
      <c r="B183" t="s">
        <v>1000</v>
      </c>
      <c r="C183" t="s">
        <v>1192</v>
      </c>
      <c r="D183" s="1" t="s">
        <v>2182</v>
      </c>
      <c r="E183" s="2" t="s">
        <v>3163</v>
      </c>
      <c r="F183">
        <v>25</v>
      </c>
      <c r="G183">
        <v>2021</v>
      </c>
      <c r="H183" t="s">
        <v>2432</v>
      </c>
      <c r="I183" t="s">
        <v>4041</v>
      </c>
      <c r="J183" t="str">
        <f>HYPERLINK("http://dx.doi.org/10.1145/3508259.3508296","http://dx.doi.org/10.1145/3508259.3508296")</f>
        <v>http://dx.doi.org/10.1145/3508259.3508296</v>
      </c>
    </row>
    <row r="184" spans="1:10" ht="150" x14ac:dyDescent="0.25">
      <c r="A184" s="1" t="s">
        <v>183</v>
      </c>
      <c r="B184" t="s">
        <v>1000</v>
      </c>
      <c r="C184" t="s">
        <v>1193</v>
      </c>
      <c r="D184" s="1" t="s">
        <v>2183</v>
      </c>
      <c r="E184" s="2" t="s">
        <v>2432</v>
      </c>
      <c r="F184">
        <v>10</v>
      </c>
      <c r="G184">
        <v>2020</v>
      </c>
      <c r="H184" t="s">
        <v>2432</v>
      </c>
      <c r="I184" t="s">
        <v>4042</v>
      </c>
      <c r="J184" t="str">
        <f>HYPERLINK("http://dx.doi.org/10.1109/ICMCCE51767.2020.00059","http://dx.doi.org/10.1109/ICMCCE51767.2020.00059")</f>
        <v>http://dx.doi.org/10.1109/ICMCCE51767.2020.00059</v>
      </c>
    </row>
    <row r="185" spans="1:10" ht="360" x14ac:dyDescent="0.25">
      <c r="A185" s="1" t="s">
        <v>184</v>
      </c>
      <c r="B185" t="s">
        <v>1001</v>
      </c>
      <c r="C185" t="s">
        <v>1194</v>
      </c>
      <c r="D185" s="1" t="s">
        <v>2184</v>
      </c>
      <c r="E185" s="2" t="s">
        <v>3164</v>
      </c>
      <c r="F185">
        <v>112</v>
      </c>
      <c r="G185">
        <v>2024</v>
      </c>
      <c r="H185">
        <v>71</v>
      </c>
      <c r="I185" t="s">
        <v>4043</v>
      </c>
      <c r="J185" t="str">
        <f>HYPERLINK("http://dx.doi.org/10.1109/TEM.2021.3116187","http://dx.doi.org/10.1109/TEM.2021.3116187")</f>
        <v>http://dx.doi.org/10.1109/TEM.2021.3116187</v>
      </c>
    </row>
    <row r="186" spans="1:10" ht="270" x14ac:dyDescent="0.25">
      <c r="A186" s="1" t="s">
        <v>185</v>
      </c>
      <c r="B186" t="s">
        <v>1001</v>
      </c>
      <c r="C186" t="s">
        <v>1195</v>
      </c>
      <c r="D186" s="1" t="s">
        <v>2185</v>
      </c>
      <c r="E186" s="2" t="s">
        <v>3165</v>
      </c>
      <c r="F186">
        <v>63</v>
      </c>
      <c r="G186">
        <v>2021</v>
      </c>
      <c r="H186">
        <v>13</v>
      </c>
      <c r="I186" t="s">
        <v>4044</v>
      </c>
      <c r="J186" t="str">
        <f>HYPERLINK("http://dx.doi.org/10.3390/su13115788","http://dx.doi.org/10.3390/su13115788")</f>
        <v>http://dx.doi.org/10.3390/su13115788</v>
      </c>
    </row>
    <row r="187" spans="1:10" ht="360" x14ac:dyDescent="0.25">
      <c r="A187" s="1" t="s">
        <v>186</v>
      </c>
      <c r="B187" t="s">
        <v>1003</v>
      </c>
      <c r="C187" t="s">
        <v>1196</v>
      </c>
      <c r="D187" s="1" t="s">
        <v>2186</v>
      </c>
      <c r="E187" s="2" t="s">
        <v>2432</v>
      </c>
      <c r="F187">
        <v>38</v>
      </c>
      <c r="G187">
        <v>2024</v>
      </c>
      <c r="H187" t="s">
        <v>2432</v>
      </c>
      <c r="I187" t="s">
        <v>4045</v>
      </c>
      <c r="J187" t="str">
        <f>HYPERLINK("http://dx.doi.org/10.1089/end.2023.0680","http://dx.doi.org/10.1089/end.2023.0680")</f>
        <v>http://dx.doi.org/10.1089/end.2023.0680</v>
      </c>
    </row>
    <row r="188" spans="1:10" ht="180" x14ac:dyDescent="0.25">
      <c r="A188" s="1" t="s">
        <v>187</v>
      </c>
      <c r="B188" t="s">
        <v>1000</v>
      </c>
      <c r="C188" t="s">
        <v>1197</v>
      </c>
      <c r="D188" s="1" t="s">
        <v>2187</v>
      </c>
      <c r="E188" s="2" t="s">
        <v>2432</v>
      </c>
      <c r="F188">
        <v>31</v>
      </c>
      <c r="G188">
        <v>2019</v>
      </c>
      <c r="H188" t="s">
        <v>2432</v>
      </c>
      <c r="I188" t="s">
        <v>2432</v>
      </c>
      <c r="J188" t="s">
        <v>2432</v>
      </c>
    </row>
    <row r="189" spans="1:10" ht="105" x14ac:dyDescent="0.25">
      <c r="A189" s="1" t="s">
        <v>188</v>
      </c>
      <c r="B189" t="s">
        <v>1001</v>
      </c>
      <c r="C189" t="s">
        <v>1198</v>
      </c>
      <c r="D189" s="1" t="s">
        <v>2188</v>
      </c>
      <c r="E189" s="2" t="s">
        <v>3166</v>
      </c>
      <c r="F189">
        <v>63</v>
      </c>
      <c r="G189">
        <v>2019</v>
      </c>
      <c r="H189">
        <v>10</v>
      </c>
      <c r="I189" t="s">
        <v>4046</v>
      </c>
      <c r="J189" t="str">
        <f>HYPERLINK("http://dx.doi.org/10.24425/mper.2019.129564","http://dx.doi.org/10.24425/mper.2019.129564")</f>
        <v>http://dx.doi.org/10.24425/mper.2019.129564</v>
      </c>
    </row>
    <row r="190" spans="1:10" ht="270" x14ac:dyDescent="0.25">
      <c r="A190" s="1" t="s">
        <v>189</v>
      </c>
      <c r="B190" t="s">
        <v>1001</v>
      </c>
      <c r="C190" t="s">
        <v>1199</v>
      </c>
      <c r="D190" s="1" t="s">
        <v>2189</v>
      </c>
      <c r="E190" s="2" t="s">
        <v>3167</v>
      </c>
      <c r="F190">
        <v>39</v>
      </c>
      <c r="G190">
        <v>2022</v>
      </c>
      <c r="H190">
        <v>53</v>
      </c>
      <c r="I190" t="s">
        <v>4047</v>
      </c>
      <c r="J190" t="str">
        <f>HYPERLINK("http://dx.doi.org/10.7200/esicm.53.281","http://dx.doi.org/10.7200/esicm.53.281")</f>
        <v>http://dx.doi.org/10.7200/esicm.53.281</v>
      </c>
    </row>
    <row r="191" spans="1:10" ht="270" x14ac:dyDescent="0.25">
      <c r="A191" s="1" t="s">
        <v>190</v>
      </c>
      <c r="B191" t="s">
        <v>1001</v>
      </c>
      <c r="C191" t="s">
        <v>1200</v>
      </c>
      <c r="D191" s="1" t="s">
        <v>2190</v>
      </c>
      <c r="E191" s="2" t="s">
        <v>2432</v>
      </c>
      <c r="F191">
        <v>27</v>
      </c>
      <c r="G191">
        <v>2023</v>
      </c>
      <c r="H191">
        <v>14</v>
      </c>
      <c r="I191" t="s">
        <v>2432</v>
      </c>
      <c r="J191" t="s">
        <v>2432</v>
      </c>
    </row>
    <row r="192" spans="1:10" ht="165" x14ac:dyDescent="0.25">
      <c r="A192" s="1" t="s">
        <v>191</v>
      </c>
      <c r="B192" t="s">
        <v>1001</v>
      </c>
      <c r="C192" t="s">
        <v>1201</v>
      </c>
      <c r="D192" s="1" t="s">
        <v>2191</v>
      </c>
      <c r="E192" s="2" t="s">
        <v>3168</v>
      </c>
      <c r="F192">
        <v>45</v>
      </c>
      <c r="G192">
        <v>2023</v>
      </c>
      <c r="H192">
        <v>6</v>
      </c>
      <c r="I192" t="s">
        <v>4048</v>
      </c>
      <c r="J192" t="str">
        <f>HYPERLINK("http://dx.doi.org/10.3390/asi6010026","http://dx.doi.org/10.3390/asi6010026")</f>
        <v>http://dx.doi.org/10.3390/asi6010026</v>
      </c>
    </row>
    <row r="193" spans="1:10" ht="225" x14ac:dyDescent="0.25">
      <c r="A193" s="1" t="s">
        <v>192</v>
      </c>
      <c r="B193" t="s">
        <v>1001</v>
      </c>
      <c r="C193" t="s">
        <v>1202</v>
      </c>
      <c r="D193" s="1" t="s">
        <v>2192</v>
      </c>
      <c r="E193" s="2" t="s">
        <v>3169</v>
      </c>
      <c r="F193">
        <v>15</v>
      </c>
      <c r="G193">
        <v>2021</v>
      </c>
      <c r="H193">
        <v>23</v>
      </c>
      <c r="I193" t="s">
        <v>4049</v>
      </c>
      <c r="J193" t="str">
        <f>HYPERLINK("http://dx.doi.org/10.20396/etd.v23i1.8656150","http://dx.doi.org/10.20396/etd.v23i1.8656150")</f>
        <v>http://dx.doi.org/10.20396/etd.v23i1.8656150</v>
      </c>
    </row>
    <row r="194" spans="1:10" ht="195" x14ac:dyDescent="0.25">
      <c r="A194" s="1" t="s">
        <v>193</v>
      </c>
      <c r="B194" t="s">
        <v>1000</v>
      </c>
      <c r="C194" t="s">
        <v>1203</v>
      </c>
      <c r="D194" s="1" t="s">
        <v>2193</v>
      </c>
      <c r="E194" s="2" t="s">
        <v>3170</v>
      </c>
      <c r="F194">
        <v>39</v>
      </c>
      <c r="G194">
        <v>2019</v>
      </c>
      <c r="H194" t="s">
        <v>2432</v>
      </c>
      <c r="I194" t="s">
        <v>2432</v>
      </c>
      <c r="J194" t="s">
        <v>2432</v>
      </c>
    </row>
    <row r="195" spans="1:10" ht="270" x14ac:dyDescent="0.25">
      <c r="A195" s="1" t="s">
        <v>194</v>
      </c>
      <c r="B195" t="s">
        <v>1003</v>
      </c>
      <c r="C195" t="s">
        <v>1204</v>
      </c>
      <c r="D195" s="1" t="s">
        <v>2194</v>
      </c>
      <c r="E195" s="2" t="s">
        <v>3171</v>
      </c>
      <c r="F195">
        <v>108</v>
      </c>
      <c r="G195">
        <v>2024</v>
      </c>
      <c r="H195" t="s">
        <v>2432</v>
      </c>
      <c r="I195" t="s">
        <v>4050</v>
      </c>
      <c r="J195" t="str">
        <f>HYPERLINK("http://dx.doi.org/10.1108/JFRA-10-2023-0621","http://dx.doi.org/10.1108/JFRA-10-2023-0621")</f>
        <v>http://dx.doi.org/10.1108/JFRA-10-2023-0621</v>
      </c>
    </row>
    <row r="196" spans="1:10" ht="105" x14ac:dyDescent="0.25">
      <c r="A196" s="1" t="s">
        <v>195</v>
      </c>
      <c r="B196" t="s">
        <v>1001</v>
      </c>
      <c r="C196" t="s">
        <v>1205</v>
      </c>
      <c r="D196" s="1" t="s">
        <v>2195</v>
      </c>
      <c r="E196" s="2" t="s">
        <v>3172</v>
      </c>
      <c r="F196">
        <v>28</v>
      </c>
      <c r="G196">
        <v>2022</v>
      </c>
      <c r="H196">
        <v>106</v>
      </c>
      <c r="I196" t="s">
        <v>4051</v>
      </c>
      <c r="J196" t="str">
        <f>HYPERLINK("http://dx.doi.org/10.1134/S1064562422060059","http://dx.doi.org/10.1134/S1064562422060059")</f>
        <v>http://dx.doi.org/10.1134/S1064562422060059</v>
      </c>
    </row>
    <row r="197" spans="1:10" ht="210" x14ac:dyDescent="0.25">
      <c r="A197" s="1" t="s">
        <v>196</v>
      </c>
      <c r="B197" t="s">
        <v>1001</v>
      </c>
      <c r="C197" t="s">
        <v>1206</v>
      </c>
      <c r="D197" s="1" t="s">
        <v>2196</v>
      </c>
      <c r="E197" s="2" t="s">
        <v>3173</v>
      </c>
      <c r="F197">
        <v>51</v>
      </c>
      <c r="G197">
        <v>2024</v>
      </c>
      <c r="H197">
        <v>53</v>
      </c>
      <c r="I197" t="s">
        <v>4052</v>
      </c>
      <c r="J197" t="str">
        <f>HYPERLINK("http://dx.doi.org/10.1016/j.respol.2024.104989","http://dx.doi.org/10.1016/j.respol.2024.104989")</f>
        <v>http://dx.doi.org/10.1016/j.respol.2024.104989</v>
      </c>
    </row>
    <row r="198" spans="1:10" ht="195" x14ac:dyDescent="0.25">
      <c r="A198" s="1" t="s">
        <v>197</v>
      </c>
      <c r="B198" t="s">
        <v>1001</v>
      </c>
      <c r="C198" t="s">
        <v>1207</v>
      </c>
      <c r="D198" s="1" t="s">
        <v>2197</v>
      </c>
      <c r="E198" s="2" t="s">
        <v>3174</v>
      </c>
      <c r="F198">
        <v>137</v>
      </c>
      <c r="G198">
        <v>2022</v>
      </c>
      <c r="H198">
        <v>39</v>
      </c>
      <c r="I198" t="s">
        <v>4053</v>
      </c>
      <c r="J198" t="str">
        <f>HYPERLINK("http://dx.doi.org/10.1002/sres.2860","http://dx.doi.org/10.1002/sres.2860")</f>
        <v>http://dx.doi.org/10.1002/sres.2860</v>
      </c>
    </row>
    <row r="199" spans="1:10" ht="150" x14ac:dyDescent="0.25">
      <c r="A199" s="1" t="s">
        <v>198</v>
      </c>
      <c r="B199" t="s">
        <v>1000</v>
      </c>
      <c r="C199" t="s">
        <v>1208</v>
      </c>
      <c r="D199" s="1" t="s">
        <v>2198</v>
      </c>
      <c r="E199" s="2" t="s">
        <v>3175</v>
      </c>
      <c r="F199">
        <v>5</v>
      </c>
      <c r="G199">
        <v>2017</v>
      </c>
      <c r="H199" t="s">
        <v>2432</v>
      </c>
      <c r="I199" t="s">
        <v>2432</v>
      </c>
      <c r="J199" t="s">
        <v>2432</v>
      </c>
    </row>
    <row r="200" spans="1:10" ht="120" x14ac:dyDescent="0.25">
      <c r="A200" s="1" t="s">
        <v>199</v>
      </c>
      <c r="B200" t="s">
        <v>1000</v>
      </c>
      <c r="C200" t="s">
        <v>1209</v>
      </c>
      <c r="D200" s="1" t="s">
        <v>2199</v>
      </c>
      <c r="E200" s="2" t="s">
        <v>3176</v>
      </c>
      <c r="F200">
        <v>28</v>
      </c>
      <c r="G200">
        <v>2023</v>
      </c>
      <c r="H200" t="s">
        <v>2432</v>
      </c>
      <c r="I200" t="s">
        <v>4054</v>
      </c>
      <c r="J200" t="str">
        <f>HYPERLINK("http://dx.doi.org/10.1109/ICAII59460.2023.10497203","http://dx.doi.org/10.1109/ICAII59460.2023.10497203")</f>
        <v>http://dx.doi.org/10.1109/ICAII59460.2023.10497203</v>
      </c>
    </row>
    <row r="201" spans="1:10" ht="105" x14ac:dyDescent="0.25">
      <c r="A201" s="1" t="s">
        <v>200</v>
      </c>
      <c r="B201" t="s">
        <v>1001</v>
      </c>
      <c r="C201" t="s">
        <v>1210</v>
      </c>
      <c r="D201" s="1" t="s">
        <v>2200</v>
      </c>
      <c r="E201" s="2" t="s">
        <v>2432</v>
      </c>
      <c r="F201">
        <v>15</v>
      </c>
      <c r="G201">
        <v>2023</v>
      </c>
      <c r="H201" t="s">
        <v>2432</v>
      </c>
      <c r="I201" t="s">
        <v>2432</v>
      </c>
      <c r="J201" t="s">
        <v>2432</v>
      </c>
    </row>
    <row r="202" spans="1:10" ht="270" x14ac:dyDescent="0.25">
      <c r="A202" s="1" t="s">
        <v>201</v>
      </c>
      <c r="B202" t="s">
        <v>1001</v>
      </c>
      <c r="C202" t="s">
        <v>1211</v>
      </c>
      <c r="D202" s="1" t="s">
        <v>2201</v>
      </c>
      <c r="E202" s="2" t="s">
        <v>3177</v>
      </c>
      <c r="F202">
        <v>66</v>
      </c>
      <c r="G202">
        <v>2024</v>
      </c>
      <c r="H202">
        <v>202</v>
      </c>
      <c r="I202" t="s">
        <v>4055</v>
      </c>
      <c r="J202" t="str">
        <f>HYPERLINK("http://dx.doi.org/10.1016/j.techfore.2024.123286","http://dx.doi.org/10.1016/j.techfore.2024.123286")</f>
        <v>http://dx.doi.org/10.1016/j.techfore.2024.123286</v>
      </c>
    </row>
    <row r="203" spans="1:10" ht="255" x14ac:dyDescent="0.25">
      <c r="A203" s="1" t="s">
        <v>202</v>
      </c>
      <c r="B203" t="s">
        <v>1002</v>
      </c>
      <c r="C203" t="s">
        <v>1212</v>
      </c>
      <c r="D203" s="1" t="s">
        <v>2202</v>
      </c>
      <c r="E203" s="2" t="s">
        <v>3178</v>
      </c>
      <c r="F203">
        <v>122</v>
      </c>
      <c r="G203">
        <v>2023</v>
      </c>
      <c r="H203">
        <v>10</v>
      </c>
      <c r="I203" t="s">
        <v>4056</v>
      </c>
      <c r="J203" t="str">
        <f>HYPERLINK("http://dx.doi.org/10.3390/bioengineering10121435","http://dx.doi.org/10.3390/bioengineering10121435")</f>
        <v>http://dx.doi.org/10.3390/bioengineering10121435</v>
      </c>
    </row>
    <row r="204" spans="1:10" ht="180" x14ac:dyDescent="0.25">
      <c r="A204" s="1" t="s">
        <v>203</v>
      </c>
      <c r="B204" t="s">
        <v>1000</v>
      </c>
      <c r="C204" t="s">
        <v>1213</v>
      </c>
      <c r="D204" s="1" t="s">
        <v>2203</v>
      </c>
      <c r="E204" s="2" t="s">
        <v>3179</v>
      </c>
      <c r="F204">
        <v>6</v>
      </c>
      <c r="G204">
        <v>2022</v>
      </c>
      <c r="H204">
        <v>13338</v>
      </c>
      <c r="I204" t="s">
        <v>4057</v>
      </c>
      <c r="J204" t="str">
        <f>HYPERLINK("http://dx.doi.org/10.1007/978-3-031-06794-5_15","http://dx.doi.org/10.1007/978-3-031-06794-5_15")</f>
        <v>http://dx.doi.org/10.1007/978-3-031-06794-5_15</v>
      </c>
    </row>
    <row r="205" spans="1:10" ht="150" x14ac:dyDescent="0.25">
      <c r="A205" s="1" t="s">
        <v>204</v>
      </c>
      <c r="B205" t="s">
        <v>1000</v>
      </c>
      <c r="C205" t="s">
        <v>1214</v>
      </c>
      <c r="D205" s="1" t="s">
        <v>2204</v>
      </c>
      <c r="E205" s="2" t="s">
        <v>3180</v>
      </c>
      <c r="F205">
        <v>23</v>
      </c>
      <c r="G205">
        <v>2019</v>
      </c>
      <c r="H205">
        <v>985</v>
      </c>
      <c r="I205" t="s">
        <v>4058</v>
      </c>
      <c r="J205" t="str">
        <f>HYPERLINK("http://dx.doi.org/10.1007/978-3-030-19810-7_39","http://dx.doi.org/10.1007/978-3-030-19810-7_39")</f>
        <v>http://dx.doi.org/10.1007/978-3-030-19810-7_39</v>
      </c>
    </row>
    <row r="206" spans="1:10" ht="90" x14ac:dyDescent="0.25">
      <c r="A206" s="1" t="s">
        <v>205</v>
      </c>
      <c r="B206" t="s">
        <v>1001</v>
      </c>
      <c r="C206" t="s">
        <v>1215</v>
      </c>
      <c r="D206" s="1" t="s">
        <v>2205</v>
      </c>
      <c r="E206" s="2" t="s">
        <v>2432</v>
      </c>
      <c r="F206">
        <v>13</v>
      </c>
      <c r="G206">
        <v>2020</v>
      </c>
      <c r="H206">
        <v>9</v>
      </c>
      <c r="I206" t="s">
        <v>4059</v>
      </c>
      <c r="J206" t="str">
        <f>HYPERLINK("http://dx.doi.org/10.5354/0719-2584.2020.54489","http://dx.doi.org/10.5354/0719-2584.2020.54489")</f>
        <v>http://dx.doi.org/10.5354/0719-2584.2020.54489</v>
      </c>
    </row>
    <row r="207" spans="1:10" ht="165" x14ac:dyDescent="0.25">
      <c r="A207" s="1" t="s">
        <v>206</v>
      </c>
      <c r="B207" t="s">
        <v>1002</v>
      </c>
      <c r="C207" t="s">
        <v>1216</v>
      </c>
      <c r="D207" s="1" t="s">
        <v>2206</v>
      </c>
      <c r="E207" s="2" t="s">
        <v>3181</v>
      </c>
      <c r="F207">
        <v>97</v>
      </c>
      <c r="G207">
        <v>2023</v>
      </c>
      <c r="H207">
        <v>29</v>
      </c>
      <c r="I207" t="s">
        <v>4060</v>
      </c>
      <c r="J207" t="str">
        <f>HYPERLINK("http://dx.doi.org/10.3897/jucs.101550","http://dx.doi.org/10.3897/jucs.101550")</f>
        <v>http://dx.doi.org/10.3897/jucs.101550</v>
      </c>
    </row>
    <row r="208" spans="1:10" ht="90" x14ac:dyDescent="0.25">
      <c r="A208" s="1" t="s">
        <v>207</v>
      </c>
      <c r="B208" t="s">
        <v>1001</v>
      </c>
      <c r="C208" t="s">
        <v>1217</v>
      </c>
      <c r="D208" s="1" t="s">
        <v>2207</v>
      </c>
      <c r="E208" s="2" t="s">
        <v>2432</v>
      </c>
      <c r="F208">
        <v>10</v>
      </c>
      <c r="G208">
        <v>2023</v>
      </c>
      <c r="H208">
        <v>37</v>
      </c>
      <c r="I208" t="s">
        <v>4061</v>
      </c>
      <c r="J208" t="str">
        <f>HYPERLINK("http://dx.doi.org/10.1007/s00398-023-00593-3","http://dx.doi.org/10.1007/s00398-023-00593-3")</f>
        <v>http://dx.doi.org/10.1007/s00398-023-00593-3</v>
      </c>
    </row>
    <row r="209" spans="1:10" ht="315" x14ac:dyDescent="0.25">
      <c r="A209" s="1" t="s">
        <v>208</v>
      </c>
      <c r="B209" t="s">
        <v>1003</v>
      </c>
      <c r="C209" t="s">
        <v>1218</v>
      </c>
      <c r="D209" s="1" t="s">
        <v>2208</v>
      </c>
      <c r="E209" s="2" t="s">
        <v>2432</v>
      </c>
      <c r="F209">
        <v>11</v>
      </c>
      <c r="G209">
        <v>2024</v>
      </c>
      <c r="H209" t="s">
        <v>2432</v>
      </c>
      <c r="I209" t="s">
        <v>4062</v>
      </c>
      <c r="J209" t="str">
        <f>HYPERLINK("http://dx.doi.org/10.1007/s41999-024-01070-2","http://dx.doi.org/10.1007/s41999-024-01070-2")</f>
        <v>http://dx.doi.org/10.1007/s41999-024-01070-2</v>
      </c>
    </row>
    <row r="210" spans="1:10" ht="195" x14ac:dyDescent="0.25">
      <c r="A210" s="1" t="s">
        <v>209</v>
      </c>
      <c r="B210" t="s">
        <v>1001</v>
      </c>
      <c r="C210" t="s">
        <v>1219</v>
      </c>
      <c r="D210" s="1" t="s">
        <v>2209</v>
      </c>
      <c r="E210" s="2" t="s">
        <v>3182</v>
      </c>
      <c r="F210">
        <v>72</v>
      </c>
      <c r="G210">
        <v>2023</v>
      </c>
      <c r="H210">
        <v>211</v>
      </c>
      <c r="I210" t="s">
        <v>4063</v>
      </c>
      <c r="J210" t="str">
        <f>HYPERLINK("http://dx.doi.org/10.1016/j.jebo.2023.05.008","http://dx.doi.org/10.1016/j.jebo.2023.05.008")</f>
        <v>http://dx.doi.org/10.1016/j.jebo.2023.05.008</v>
      </c>
    </row>
    <row r="211" spans="1:10" ht="165" x14ac:dyDescent="0.25">
      <c r="A211" s="1" t="s">
        <v>210</v>
      </c>
      <c r="B211" t="s">
        <v>1001</v>
      </c>
      <c r="C211" t="s">
        <v>1220</v>
      </c>
      <c r="D211" s="1" t="s">
        <v>2210</v>
      </c>
      <c r="E211" s="2" t="s">
        <v>3183</v>
      </c>
      <c r="F211">
        <v>124</v>
      </c>
      <c r="G211">
        <v>2020</v>
      </c>
      <c r="H211">
        <v>47</v>
      </c>
      <c r="I211" t="s">
        <v>4064</v>
      </c>
      <c r="J211" t="str">
        <f>HYPERLINK("http://dx.doi.org/10.1093/scipol/scaa073","http://dx.doi.org/10.1093/scipol/scaa073")</f>
        <v>http://dx.doi.org/10.1093/scipol/scaa073</v>
      </c>
    </row>
    <row r="212" spans="1:10" ht="105" x14ac:dyDescent="0.25">
      <c r="A212" s="1" t="s">
        <v>211</v>
      </c>
      <c r="B212" t="s">
        <v>1001</v>
      </c>
      <c r="C212" t="s">
        <v>1221</v>
      </c>
      <c r="D212" s="1" t="s">
        <v>2211</v>
      </c>
      <c r="E212" s="2" t="s">
        <v>3184</v>
      </c>
      <c r="F212">
        <v>61</v>
      </c>
      <c r="G212">
        <v>2018</v>
      </c>
      <c r="H212">
        <v>376</v>
      </c>
      <c r="I212" t="s">
        <v>4065</v>
      </c>
      <c r="J212" t="str">
        <f>HYPERLINK("http://dx.doi.org/10.1098/rsta.2018.0085","http://dx.doi.org/10.1098/rsta.2018.0085")</f>
        <v>http://dx.doi.org/10.1098/rsta.2018.0085</v>
      </c>
    </row>
    <row r="213" spans="1:10" ht="195" x14ac:dyDescent="0.25">
      <c r="A213" s="1" t="s">
        <v>212</v>
      </c>
      <c r="B213" t="s">
        <v>1000</v>
      </c>
      <c r="C213" t="s">
        <v>1222</v>
      </c>
      <c r="D213" s="1" t="s">
        <v>2212</v>
      </c>
      <c r="E213" s="2" t="s">
        <v>2432</v>
      </c>
      <c r="F213">
        <v>6</v>
      </c>
      <c r="G213">
        <v>2014</v>
      </c>
      <c r="H213">
        <v>624</v>
      </c>
      <c r="I213" t="s">
        <v>4066</v>
      </c>
      <c r="J213" t="str">
        <f>HYPERLINK("http://dx.doi.org/10.4028/www.scientific.net/AMM.624.469","http://dx.doi.org/10.4028/www.scientific.net/AMM.624.469")</f>
        <v>http://dx.doi.org/10.4028/www.scientific.net/AMM.624.469</v>
      </c>
    </row>
    <row r="214" spans="1:10" ht="210" x14ac:dyDescent="0.25">
      <c r="A214" s="1" t="s">
        <v>213</v>
      </c>
      <c r="B214" t="s">
        <v>1000</v>
      </c>
      <c r="C214" t="s">
        <v>1223</v>
      </c>
      <c r="D214" s="1" t="s">
        <v>2213</v>
      </c>
      <c r="E214" s="2" t="s">
        <v>3185</v>
      </c>
      <c r="F214">
        <v>22</v>
      </c>
      <c r="G214">
        <v>2023</v>
      </c>
      <c r="H214" t="s">
        <v>2432</v>
      </c>
      <c r="I214" t="s">
        <v>4067</v>
      </c>
      <c r="J214" t="str">
        <f>HYPERLINK("http://dx.doi.org/10.1109/CloudCom59040.2023.00054","http://dx.doi.org/10.1109/CloudCom59040.2023.00054")</f>
        <v>http://dx.doi.org/10.1109/CloudCom59040.2023.00054</v>
      </c>
    </row>
    <row r="215" spans="1:10" ht="255" x14ac:dyDescent="0.25">
      <c r="A215" s="1" t="s">
        <v>214</v>
      </c>
      <c r="B215" t="s">
        <v>1001</v>
      </c>
      <c r="C215" t="s">
        <v>1224</v>
      </c>
      <c r="D215" s="1" t="s">
        <v>2214</v>
      </c>
      <c r="E215" s="2" t="s">
        <v>3186</v>
      </c>
      <c r="F215">
        <v>69</v>
      </c>
      <c r="G215">
        <v>2022</v>
      </c>
      <c r="H215">
        <v>6</v>
      </c>
      <c r="I215" t="s">
        <v>4068</v>
      </c>
      <c r="J215" t="str">
        <f>HYPERLINK("http://dx.doi.org/10.24294/jipd.v6i2.1661","http://dx.doi.org/10.24294/jipd.v6i2.1661")</f>
        <v>http://dx.doi.org/10.24294/jipd.v6i2.1661</v>
      </c>
    </row>
    <row r="216" spans="1:10" ht="120" x14ac:dyDescent="0.25">
      <c r="A216" s="1" t="s">
        <v>215</v>
      </c>
      <c r="B216" t="s">
        <v>1001</v>
      </c>
      <c r="C216" t="s">
        <v>1225</v>
      </c>
      <c r="D216" s="1" t="s">
        <v>2215</v>
      </c>
      <c r="E216" s="2" t="s">
        <v>2432</v>
      </c>
      <c r="F216">
        <v>15</v>
      </c>
      <c r="G216">
        <v>2017</v>
      </c>
      <c r="H216">
        <v>28</v>
      </c>
      <c r="I216" t="s">
        <v>2432</v>
      </c>
      <c r="J216" t="s">
        <v>2432</v>
      </c>
    </row>
    <row r="217" spans="1:10" ht="60" x14ac:dyDescent="0.25">
      <c r="A217" s="1" t="s">
        <v>216</v>
      </c>
      <c r="B217" t="s">
        <v>1006</v>
      </c>
      <c r="C217" t="s">
        <v>1226</v>
      </c>
      <c r="D217" s="1" t="s">
        <v>2216</v>
      </c>
      <c r="E217" s="2" t="s">
        <v>3187</v>
      </c>
      <c r="F217">
        <v>0</v>
      </c>
      <c r="G217">
        <v>2023</v>
      </c>
      <c r="H217">
        <v>89</v>
      </c>
      <c r="I217" t="s">
        <v>4069</v>
      </c>
      <c r="J217" t="str">
        <f>HYPERLINK("http://dx.doi.org/10.1177/00031348221117024","http://dx.doi.org/10.1177/00031348221117024")</f>
        <v>http://dx.doi.org/10.1177/00031348221117024</v>
      </c>
    </row>
    <row r="218" spans="1:10" ht="315" x14ac:dyDescent="0.25">
      <c r="A218" s="1" t="s">
        <v>217</v>
      </c>
      <c r="B218" t="s">
        <v>1008</v>
      </c>
      <c r="C218" t="s">
        <v>1227</v>
      </c>
      <c r="D218" s="1" t="s">
        <v>2217</v>
      </c>
      <c r="E218" s="2" t="s">
        <v>3188</v>
      </c>
      <c r="F218">
        <v>20</v>
      </c>
      <c r="G218">
        <v>2021</v>
      </c>
      <c r="H218" t="s">
        <v>2432</v>
      </c>
      <c r="I218" t="s">
        <v>4070</v>
      </c>
      <c r="J218" t="str">
        <f>HYPERLINK("http://dx.doi.org/10.1007/s12652-021-03106-y","http://dx.doi.org/10.1007/s12652-021-03106-y")</f>
        <v>http://dx.doi.org/10.1007/s12652-021-03106-y</v>
      </c>
    </row>
    <row r="219" spans="1:10" ht="135" x14ac:dyDescent="0.25">
      <c r="A219" s="1" t="s">
        <v>218</v>
      </c>
      <c r="B219" t="s">
        <v>1000</v>
      </c>
      <c r="C219" t="s">
        <v>1228</v>
      </c>
      <c r="D219" s="1" t="s">
        <v>2218</v>
      </c>
      <c r="E219" s="2" t="s">
        <v>3189</v>
      </c>
      <c r="F219">
        <v>20</v>
      </c>
      <c r="G219">
        <v>2020</v>
      </c>
      <c r="H219">
        <v>940</v>
      </c>
      <c r="I219" t="s">
        <v>4071</v>
      </c>
      <c r="J219" t="str">
        <f>HYPERLINK("http://dx.doi.org/10.1088/1757-899X/940/1/012067","http://dx.doi.org/10.1088/1757-899X/940/1/012067")</f>
        <v>http://dx.doi.org/10.1088/1757-899X/940/1/012067</v>
      </c>
    </row>
    <row r="220" spans="1:10" ht="105" x14ac:dyDescent="0.25">
      <c r="A220" s="1" t="s">
        <v>219</v>
      </c>
      <c r="B220" t="s">
        <v>1000</v>
      </c>
      <c r="C220" t="s">
        <v>1229</v>
      </c>
      <c r="D220" s="1" t="s">
        <v>2219</v>
      </c>
      <c r="E220" s="2" t="s">
        <v>3190</v>
      </c>
      <c r="F220">
        <v>20</v>
      </c>
      <c r="G220">
        <v>2018</v>
      </c>
      <c r="H220" t="s">
        <v>2432</v>
      </c>
      <c r="I220" t="s">
        <v>4072</v>
      </c>
      <c r="J220" t="str">
        <f>HYPERLINK("http://dx.doi.org/10.1109/SmartWorld.2018.00313","http://dx.doi.org/10.1109/SmartWorld.2018.00313")</f>
        <v>http://dx.doi.org/10.1109/SmartWorld.2018.00313</v>
      </c>
    </row>
    <row r="221" spans="1:10" ht="105" x14ac:dyDescent="0.25">
      <c r="A221" s="1" t="s">
        <v>220</v>
      </c>
      <c r="B221" t="s">
        <v>1001</v>
      </c>
      <c r="C221" t="s">
        <v>1230</v>
      </c>
      <c r="D221" s="1" t="s">
        <v>2220</v>
      </c>
      <c r="E221" s="2" t="s">
        <v>3191</v>
      </c>
      <c r="F221">
        <v>38</v>
      </c>
      <c r="G221">
        <v>2021</v>
      </c>
      <c r="H221">
        <v>8</v>
      </c>
      <c r="I221" t="s">
        <v>4073</v>
      </c>
      <c r="J221" t="str">
        <f>HYPERLINK("http://dx.doi.org/10.5354/0719-5885.2021.64456","http://dx.doi.org/10.5354/0719-5885.2021.64456")</f>
        <v>http://dx.doi.org/10.5354/0719-5885.2021.64456</v>
      </c>
    </row>
    <row r="222" spans="1:10" ht="240" x14ac:dyDescent="0.25">
      <c r="A222" s="1" t="s">
        <v>221</v>
      </c>
      <c r="B222" t="s">
        <v>1001</v>
      </c>
      <c r="C222" t="s">
        <v>1231</v>
      </c>
      <c r="D222" s="1" t="s">
        <v>2221</v>
      </c>
      <c r="E222" s="2" t="s">
        <v>3192</v>
      </c>
      <c r="F222">
        <v>90</v>
      </c>
      <c r="G222">
        <v>2023</v>
      </c>
      <c r="H222">
        <v>33</v>
      </c>
      <c r="I222" t="s">
        <v>4074</v>
      </c>
      <c r="J222" t="str">
        <f>HYPERLINK("http://dx.doi.org/10.1007/s11609-023-00504-1","http://dx.doi.org/10.1007/s11609-023-00504-1")</f>
        <v>http://dx.doi.org/10.1007/s11609-023-00504-1</v>
      </c>
    </row>
    <row r="223" spans="1:10" ht="225" x14ac:dyDescent="0.25">
      <c r="A223" s="1" t="s">
        <v>222</v>
      </c>
      <c r="B223" t="s">
        <v>1002</v>
      </c>
      <c r="C223" t="s">
        <v>1232</v>
      </c>
      <c r="D223" s="1" t="s">
        <v>2222</v>
      </c>
      <c r="E223" s="2" t="s">
        <v>3193</v>
      </c>
      <c r="F223">
        <v>43</v>
      </c>
      <c r="G223">
        <v>2024</v>
      </c>
      <c r="H223">
        <v>5</v>
      </c>
      <c r="I223" t="s">
        <v>4075</v>
      </c>
      <c r="J223" t="str">
        <f>HYPERLINK("http://dx.doi.org/10.3390/hydrogen5020018","http://dx.doi.org/10.3390/hydrogen5020018")</f>
        <v>http://dx.doi.org/10.3390/hydrogen5020018</v>
      </c>
    </row>
    <row r="224" spans="1:10" ht="240" x14ac:dyDescent="0.25">
      <c r="A224" s="1" t="s">
        <v>223</v>
      </c>
      <c r="B224" t="s">
        <v>1001</v>
      </c>
      <c r="C224" t="s">
        <v>1233</v>
      </c>
      <c r="D224" s="1" t="s">
        <v>2223</v>
      </c>
      <c r="E224" s="2" t="s">
        <v>3194</v>
      </c>
      <c r="F224">
        <v>39</v>
      </c>
      <c r="G224">
        <v>2021</v>
      </c>
      <c r="H224">
        <v>59</v>
      </c>
      <c r="I224" t="s">
        <v>4076</v>
      </c>
      <c r="J224" t="str">
        <f>HYPERLINK("http://dx.doi.org/10.1108/JEA-10-2020-0221","http://dx.doi.org/10.1108/JEA-10-2020-0221")</f>
        <v>http://dx.doi.org/10.1108/JEA-10-2020-0221</v>
      </c>
    </row>
    <row r="225" spans="1:10" ht="120" x14ac:dyDescent="0.25">
      <c r="A225" s="1" t="s">
        <v>224</v>
      </c>
      <c r="B225" t="s">
        <v>1001</v>
      </c>
      <c r="C225" t="s">
        <v>1234</v>
      </c>
      <c r="D225" s="1" t="s">
        <v>2224</v>
      </c>
      <c r="E225" s="2" t="s">
        <v>3195</v>
      </c>
      <c r="F225">
        <v>18</v>
      </c>
      <c r="G225">
        <v>2023</v>
      </c>
      <c r="H225">
        <v>10</v>
      </c>
      <c r="I225" t="s">
        <v>4077</v>
      </c>
      <c r="J225" t="str">
        <f>HYPERLINK("http://dx.doi.org/10.1080/23307706.2022.2105266","http://dx.doi.org/10.1080/23307706.2022.2105266")</f>
        <v>http://dx.doi.org/10.1080/23307706.2022.2105266</v>
      </c>
    </row>
    <row r="226" spans="1:10" ht="285" x14ac:dyDescent="0.25">
      <c r="A226" s="1" t="s">
        <v>225</v>
      </c>
      <c r="B226" t="s">
        <v>1000</v>
      </c>
      <c r="C226" t="s">
        <v>1235</v>
      </c>
      <c r="D226" s="1" t="s">
        <v>2225</v>
      </c>
      <c r="E226" s="2" t="s">
        <v>2432</v>
      </c>
      <c r="F226">
        <v>19</v>
      </c>
      <c r="G226">
        <v>2023</v>
      </c>
      <c r="H226" t="s">
        <v>2432</v>
      </c>
      <c r="I226" t="s">
        <v>4078</v>
      </c>
      <c r="J226" t="str">
        <f>HYPERLINK("http://dx.doi.org/10.1145/3639592.3639609","http://dx.doi.org/10.1145/3639592.3639609")</f>
        <v>http://dx.doi.org/10.1145/3639592.3639609</v>
      </c>
    </row>
    <row r="227" spans="1:10" ht="135" x14ac:dyDescent="0.25">
      <c r="A227" s="1" t="s">
        <v>226</v>
      </c>
      <c r="B227" t="s">
        <v>1006</v>
      </c>
      <c r="C227" t="s">
        <v>1236</v>
      </c>
      <c r="D227" s="1" t="s">
        <v>2226</v>
      </c>
      <c r="E227" s="2" t="s">
        <v>3196</v>
      </c>
      <c r="F227">
        <v>41</v>
      </c>
      <c r="G227">
        <v>2024</v>
      </c>
      <c r="H227">
        <v>66</v>
      </c>
      <c r="I227" t="s">
        <v>4079</v>
      </c>
      <c r="J227" t="str">
        <f>HYPERLINK("http://dx.doi.org/10.1002/tie.22374","http://dx.doi.org/10.1002/tie.22374")</f>
        <v>http://dx.doi.org/10.1002/tie.22374</v>
      </c>
    </row>
    <row r="228" spans="1:10" ht="165" x14ac:dyDescent="0.25">
      <c r="A228" s="1" t="s">
        <v>227</v>
      </c>
      <c r="B228" t="s">
        <v>1001</v>
      </c>
      <c r="C228" t="s">
        <v>1237</v>
      </c>
      <c r="D228" s="1" t="s">
        <v>2227</v>
      </c>
      <c r="E228" s="2" t="s">
        <v>3197</v>
      </c>
      <c r="F228">
        <v>44</v>
      </c>
      <c r="G228">
        <v>2024</v>
      </c>
      <c r="H228">
        <v>30</v>
      </c>
      <c r="I228" t="s">
        <v>4080</v>
      </c>
      <c r="J228" t="str">
        <f>HYPERLINK("http://dx.doi.org/10.1053/j.sodo.2024.01.005","http://dx.doi.org/10.1053/j.sodo.2024.01.005")</f>
        <v>http://dx.doi.org/10.1053/j.sodo.2024.01.005</v>
      </c>
    </row>
    <row r="229" spans="1:10" ht="225" x14ac:dyDescent="0.25">
      <c r="A229" s="1" t="s">
        <v>228</v>
      </c>
      <c r="B229" t="s">
        <v>1001</v>
      </c>
      <c r="C229" t="s">
        <v>1238</v>
      </c>
      <c r="D229" s="1" t="s">
        <v>2228</v>
      </c>
      <c r="E229" s="2" t="s">
        <v>3198</v>
      </c>
      <c r="F229">
        <v>85</v>
      </c>
      <c r="G229">
        <v>2024</v>
      </c>
      <c r="H229">
        <v>10</v>
      </c>
      <c r="I229" t="s">
        <v>4081</v>
      </c>
      <c r="J229" t="str">
        <f>HYPERLINK("http://dx.doi.org/10.1016/j.heliyon.2023.e23885","http://dx.doi.org/10.1016/j.heliyon.2023.e23885")</f>
        <v>http://dx.doi.org/10.1016/j.heliyon.2023.e23885</v>
      </c>
    </row>
    <row r="230" spans="1:10" ht="210" x14ac:dyDescent="0.25">
      <c r="A230" s="1" t="s">
        <v>229</v>
      </c>
      <c r="B230" t="s">
        <v>1001</v>
      </c>
      <c r="C230" t="s">
        <v>1239</v>
      </c>
      <c r="D230" s="1" t="s">
        <v>2229</v>
      </c>
      <c r="E230" s="2" t="s">
        <v>3199</v>
      </c>
      <c r="F230">
        <v>87</v>
      </c>
      <c r="G230">
        <v>2024</v>
      </c>
      <c r="H230">
        <v>76</v>
      </c>
      <c r="I230" t="s">
        <v>4082</v>
      </c>
      <c r="J230" t="str">
        <f>HYPERLINK("http://dx.doi.org/10.1016/j.ijinfomgt.2024.102757","http://dx.doi.org/10.1016/j.ijinfomgt.2024.102757")</f>
        <v>http://dx.doi.org/10.1016/j.ijinfomgt.2024.102757</v>
      </c>
    </row>
    <row r="231" spans="1:10" ht="135" x14ac:dyDescent="0.25">
      <c r="A231" s="1" t="s">
        <v>230</v>
      </c>
      <c r="B231" t="s">
        <v>1001</v>
      </c>
      <c r="C231" t="s">
        <v>1240</v>
      </c>
      <c r="D231" s="1" t="s">
        <v>2230</v>
      </c>
      <c r="E231" s="2" t="s">
        <v>3043</v>
      </c>
      <c r="F231">
        <v>32</v>
      </c>
      <c r="G231">
        <v>2022</v>
      </c>
      <c r="H231">
        <v>83</v>
      </c>
      <c r="I231" t="s">
        <v>4083</v>
      </c>
      <c r="J231" t="str">
        <f>HYPERLINK("http://dx.doi.org/10.3348/jksr.2022.0155","http://dx.doi.org/10.3348/jksr.2022.0155")</f>
        <v>http://dx.doi.org/10.3348/jksr.2022.0155</v>
      </c>
    </row>
    <row r="232" spans="1:10" ht="180" x14ac:dyDescent="0.25">
      <c r="A232" s="1" t="s">
        <v>231</v>
      </c>
      <c r="B232" t="s">
        <v>1001</v>
      </c>
      <c r="C232" t="s">
        <v>1241</v>
      </c>
      <c r="D232" s="1" t="s">
        <v>2231</v>
      </c>
      <c r="E232" s="2" t="s">
        <v>2432</v>
      </c>
      <c r="F232">
        <v>13</v>
      </c>
      <c r="G232">
        <v>2020</v>
      </c>
      <c r="H232">
        <v>18</v>
      </c>
      <c r="I232" t="s">
        <v>4084</v>
      </c>
      <c r="J232" t="str">
        <f>HYPERLINK("http://dx.doi.org/10.7906/indecs.18.3.8","http://dx.doi.org/10.7906/indecs.18.3.8")</f>
        <v>http://dx.doi.org/10.7906/indecs.18.3.8</v>
      </c>
    </row>
    <row r="233" spans="1:10" ht="195" x14ac:dyDescent="0.25">
      <c r="A233" s="1" t="s">
        <v>232</v>
      </c>
      <c r="B233" t="s">
        <v>1001</v>
      </c>
      <c r="C233" t="s">
        <v>1242</v>
      </c>
      <c r="D233" s="1" t="s">
        <v>2232</v>
      </c>
      <c r="E233" s="2" t="s">
        <v>3200</v>
      </c>
      <c r="F233">
        <v>13</v>
      </c>
      <c r="G233">
        <v>2015</v>
      </c>
      <c r="H233">
        <v>21</v>
      </c>
      <c r="I233" t="s">
        <v>4085</v>
      </c>
      <c r="J233" t="str">
        <f>HYPERLINK("http://dx.doi.org/10.1007/s11948-014-9541-0","http://dx.doi.org/10.1007/s11948-014-9541-0")</f>
        <v>http://dx.doi.org/10.1007/s11948-014-9541-0</v>
      </c>
    </row>
    <row r="234" spans="1:10" ht="150" x14ac:dyDescent="0.25">
      <c r="A234" s="1" t="s">
        <v>233</v>
      </c>
      <c r="B234" t="s">
        <v>1000</v>
      </c>
      <c r="C234" t="s">
        <v>1243</v>
      </c>
      <c r="D234" s="1" t="s">
        <v>2233</v>
      </c>
      <c r="E234" s="2" t="s">
        <v>3201</v>
      </c>
      <c r="F234">
        <v>8</v>
      </c>
      <c r="G234">
        <v>2016</v>
      </c>
      <c r="H234">
        <v>55</v>
      </c>
      <c r="I234" t="s">
        <v>2432</v>
      </c>
      <c r="J234" t="s">
        <v>2432</v>
      </c>
    </row>
    <row r="235" spans="1:10" ht="225" x14ac:dyDescent="0.25">
      <c r="A235" s="1" t="s">
        <v>234</v>
      </c>
      <c r="B235" t="s">
        <v>1001</v>
      </c>
      <c r="C235" t="s">
        <v>1244</v>
      </c>
      <c r="D235" s="1" t="s">
        <v>2234</v>
      </c>
      <c r="E235" s="2" t="s">
        <v>3202</v>
      </c>
      <c r="F235">
        <v>27</v>
      </c>
      <c r="G235">
        <v>2021</v>
      </c>
      <c r="H235">
        <v>2</v>
      </c>
      <c r="I235" t="s">
        <v>4086</v>
      </c>
      <c r="J235" t="str">
        <f>HYPERLINK("http://dx.doi.org/10.3390/journalmedia2040048","http://dx.doi.org/10.3390/journalmedia2040048")</f>
        <v>http://dx.doi.org/10.3390/journalmedia2040048</v>
      </c>
    </row>
    <row r="236" spans="1:10" ht="240" x14ac:dyDescent="0.25">
      <c r="A236" s="1" t="s">
        <v>235</v>
      </c>
      <c r="B236" t="s">
        <v>1001</v>
      </c>
      <c r="C236" t="s">
        <v>1245</v>
      </c>
      <c r="D236" s="1" t="s">
        <v>2235</v>
      </c>
      <c r="E236" s="2" t="s">
        <v>3203</v>
      </c>
      <c r="F236">
        <v>108</v>
      </c>
      <c r="G236">
        <v>2019</v>
      </c>
      <c r="H236">
        <v>10</v>
      </c>
      <c r="I236" t="s">
        <v>4087</v>
      </c>
      <c r="J236" t="str">
        <f>HYPERLINK("http://dx.doi.org/10.1163/18781527-01001006","http://dx.doi.org/10.1163/18781527-01001006")</f>
        <v>http://dx.doi.org/10.1163/18781527-01001006</v>
      </c>
    </row>
    <row r="237" spans="1:10" ht="210" x14ac:dyDescent="0.25">
      <c r="A237" s="1" t="s">
        <v>236</v>
      </c>
      <c r="B237" t="s">
        <v>1001</v>
      </c>
      <c r="C237" t="s">
        <v>1246</v>
      </c>
      <c r="D237" s="1" t="s">
        <v>2236</v>
      </c>
      <c r="E237" s="2" t="s">
        <v>3204</v>
      </c>
      <c r="F237">
        <v>50</v>
      </c>
      <c r="G237">
        <v>2024</v>
      </c>
      <c r="H237">
        <v>6</v>
      </c>
      <c r="I237" t="s">
        <v>4088</v>
      </c>
      <c r="J237" t="str">
        <f>HYPERLINK("http://dx.doi.org/10.3934/NAR.2024008","http://dx.doi.org/10.3934/NAR.2024008")</f>
        <v>http://dx.doi.org/10.3934/NAR.2024008</v>
      </c>
    </row>
    <row r="238" spans="1:10" ht="195" x14ac:dyDescent="0.25">
      <c r="A238" s="1" t="s">
        <v>237</v>
      </c>
      <c r="B238" t="s">
        <v>1001</v>
      </c>
      <c r="C238" t="s">
        <v>1247</v>
      </c>
      <c r="D238" s="1" t="s">
        <v>2237</v>
      </c>
      <c r="E238" s="2" t="s">
        <v>3205</v>
      </c>
      <c r="F238">
        <v>97</v>
      </c>
      <c r="G238">
        <v>2021</v>
      </c>
      <c r="H238">
        <v>171</v>
      </c>
      <c r="I238" t="s">
        <v>4089</v>
      </c>
      <c r="J238" t="str">
        <f>HYPERLINK("http://dx.doi.org/10.1016/j.techfore.2021.120971","http://dx.doi.org/10.1016/j.techfore.2021.120971")</f>
        <v>http://dx.doi.org/10.1016/j.techfore.2021.120971</v>
      </c>
    </row>
    <row r="239" spans="1:10" ht="255" x14ac:dyDescent="0.25">
      <c r="A239" s="1" t="s">
        <v>238</v>
      </c>
      <c r="B239" t="s">
        <v>1001</v>
      </c>
      <c r="C239" t="s">
        <v>1248</v>
      </c>
      <c r="D239" s="1" t="s">
        <v>2238</v>
      </c>
      <c r="E239" s="2" t="s">
        <v>3206</v>
      </c>
      <c r="F239">
        <v>8</v>
      </c>
      <c r="G239">
        <v>2023</v>
      </c>
      <c r="H239" t="s">
        <v>2432</v>
      </c>
      <c r="I239" t="s">
        <v>4090</v>
      </c>
      <c r="J239" t="str">
        <f>HYPERLINK("http://dx.doi.org/10.30547/vestnik.journ.5.2023.321","http://dx.doi.org/10.30547/vestnik.journ.5.2023.321")</f>
        <v>http://dx.doi.org/10.30547/vestnik.journ.5.2023.321</v>
      </c>
    </row>
    <row r="240" spans="1:10" ht="360" x14ac:dyDescent="0.25">
      <c r="A240" s="1" t="s">
        <v>239</v>
      </c>
      <c r="B240" t="s">
        <v>1001</v>
      </c>
      <c r="C240" t="s">
        <v>1249</v>
      </c>
      <c r="D240" s="1" t="s">
        <v>2239</v>
      </c>
      <c r="E240" s="2" t="s">
        <v>2432</v>
      </c>
      <c r="F240">
        <v>73</v>
      </c>
      <c r="G240">
        <v>2022</v>
      </c>
      <c r="H240">
        <v>14</v>
      </c>
      <c r="I240" t="s">
        <v>4091</v>
      </c>
      <c r="J240" t="str">
        <f>HYPERLINK("http://dx.doi.org/10.17705/1pais.14304","http://dx.doi.org/10.17705/1pais.14304")</f>
        <v>http://dx.doi.org/10.17705/1pais.14304</v>
      </c>
    </row>
    <row r="241" spans="1:10" ht="120" x14ac:dyDescent="0.25">
      <c r="A241" s="1" t="s">
        <v>240</v>
      </c>
      <c r="B241" t="s">
        <v>1001</v>
      </c>
      <c r="C241" t="s">
        <v>1250</v>
      </c>
      <c r="D241" s="1" t="s">
        <v>2240</v>
      </c>
      <c r="E241" s="2" t="s">
        <v>3033</v>
      </c>
      <c r="F241">
        <v>120</v>
      </c>
      <c r="G241">
        <v>2024</v>
      </c>
      <c r="H241">
        <v>33</v>
      </c>
      <c r="I241" t="s">
        <v>4092</v>
      </c>
      <c r="J241" t="str">
        <f>HYPERLINK("http://dx.doi.org/10.1111/caim.12580","http://dx.doi.org/10.1111/caim.12580")</f>
        <v>http://dx.doi.org/10.1111/caim.12580</v>
      </c>
    </row>
    <row r="242" spans="1:10" ht="315" x14ac:dyDescent="0.25">
      <c r="A242" s="1" t="s">
        <v>241</v>
      </c>
      <c r="B242" t="s">
        <v>1001</v>
      </c>
      <c r="C242" t="s">
        <v>1251</v>
      </c>
      <c r="D242" s="1" t="s">
        <v>2241</v>
      </c>
      <c r="E242" s="2" t="s">
        <v>3207</v>
      </c>
      <c r="F242">
        <v>59</v>
      </c>
      <c r="G242">
        <v>2024</v>
      </c>
      <c r="H242">
        <v>14</v>
      </c>
      <c r="I242" t="s">
        <v>4093</v>
      </c>
      <c r="J242" t="str">
        <f>HYPERLINK("http://dx.doi.org/10.1038/s41598-024-70073-7","http://dx.doi.org/10.1038/s41598-024-70073-7")</f>
        <v>http://dx.doi.org/10.1038/s41598-024-70073-7</v>
      </c>
    </row>
    <row r="243" spans="1:10" ht="120" x14ac:dyDescent="0.25">
      <c r="A243" s="1" t="s">
        <v>242</v>
      </c>
      <c r="B243" t="s">
        <v>1001</v>
      </c>
      <c r="C243" t="s">
        <v>1252</v>
      </c>
      <c r="D243" s="1" t="s">
        <v>2242</v>
      </c>
      <c r="E243" s="2" t="s">
        <v>2432</v>
      </c>
      <c r="F243">
        <v>44</v>
      </c>
      <c r="G243">
        <v>2024</v>
      </c>
      <c r="H243">
        <v>25</v>
      </c>
      <c r="I243" t="s">
        <v>4094</v>
      </c>
      <c r="J243" t="str">
        <f>HYPERLINK("http://dx.doi.org/10.1007/s10902-024-00727-w","http://dx.doi.org/10.1007/s10902-024-00727-w")</f>
        <v>http://dx.doi.org/10.1007/s10902-024-00727-w</v>
      </c>
    </row>
    <row r="244" spans="1:10" ht="285" x14ac:dyDescent="0.25">
      <c r="A244" s="1" t="s">
        <v>243</v>
      </c>
      <c r="B244" t="s">
        <v>1000</v>
      </c>
      <c r="C244" t="s">
        <v>1253</v>
      </c>
      <c r="D244" s="1" t="s">
        <v>2243</v>
      </c>
      <c r="E244" s="2" t="s">
        <v>3208</v>
      </c>
      <c r="F244">
        <v>22</v>
      </c>
      <c r="G244">
        <v>2019</v>
      </c>
      <c r="H244" t="s">
        <v>2432</v>
      </c>
      <c r="I244" t="s">
        <v>2432</v>
      </c>
      <c r="J244" t="s">
        <v>2432</v>
      </c>
    </row>
    <row r="245" spans="1:10" ht="210" x14ac:dyDescent="0.25">
      <c r="A245" s="1" t="s">
        <v>244</v>
      </c>
      <c r="B245" t="s">
        <v>1000</v>
      </c>
      <c r="C245" t="s">
        <v>1254</v>
      </c>
      <c r="D245" s="1" t="s">
        <v>2244</v>
      </c>
      <c r="E245" s="2" t="s">
        <v>3209</v>
      </c>
      <c r="F245">
        <v>28</v>
      </c>
      <c r="G245">
        <v>2024</v>
      </c>
      <c r="H245">
        <v>18</v>
      </c>
      <c r="I245" t="s">
        <v>4095</v>
      </c>
      <c r="J245" t="str">
        <f>HYPERLINK("http://dx.doi.org/10.2478/picbe-2024-0231","http://dx.doi.org/10.2478/picbe-2024-0231")</f>
        <v>http://dx.doi.org/10.2478/picbe-2024-0231</v>
      </c>
    </row>
    <row r="246" spans="1:10" ht="225" x14ac:dyDescent="0.25">
      <c r="A246" s="1" t="s">
        <v>245</v>
      </c>
      <c r="B246" t="s">
        <v>1001</v>
      </c>
      <c r="C246" t="s">
        <v>1255</v>
      </c>
      <c r="D246" s="1" t="s">
        <v>2245</v>
      </c>
      <c r="E246" s="2" t="s">
        <v>3210</v>
      </c>
      <c r="F246">
        <v>69</v>
      </c>
      <c r="G246">
        <v>2022</v>
      </c>
      <c r="H246">
        <v>40</v>
      </c>
      <c r="I246" t="s">
        <v>4096</v>
      </c>
      <c r="J246" t="str">
        <f>HYPERLINK("http://dx.doi.org/10.1177/0894439320980449","http://dx.doi.org/10.1177/0894439320980449")</f>
        <v>http://dx.doi.org/10.1177/0894439320980449</v>
      </c>
    </row>
    <row r="247" spans="1:10" ht="180" x14ac:dyDescent="0.25">
      <c r="A247" s="1" t="s">
        <v>246</v>
      </c>
      <c r="B247" t="s">
        <v>1002</v>
      </c>
      <c r="C247" t="s">
        <v>1256</v>
      </c>
      <c r="D247" s="1" t="s">
        <v>2246</v>
      </c>
      <c r="E247" s="2" t="s">
        <v>3211</v>
      </c>
      <c r="F247">
        <v>153</v>
      </c>
      <c r="G247">
        <v>2023</v>
      </c>
      <c r="H247">
        <v>155</v>
      </c>
      <c r="I247" t="s">
        <v>4097</v>
      </c>
      <c r="J247" t="str">
        <f>HYPERLINK("http://dx.doi.org/10.1016/j.jbusres.2022.113364","http://dx.doi.org/10.1016/j.jbusres.2022.113364")</f>
        <v>http://dx.doi.org/10.1016/j.jbusres.2022.113364</v>
      </c>
    </row>
    <row r="248" spans="1:10" ht="210" x14ac:dyDescent="0.25">
      <c r="A248" s="1" t="s">
        <v>247</v>
      </c>
      <c r="B248" t="s">
        <v>1001</v>
      </c>
      <c r="C248" t="s">
        <v>1257</v>
      </c>
      <c r="D248" s="1" t="s">
        <v>2247</v>
      </c>
      <c r="E248" s="2" t="s">
        <v>2432</v>
      </c>
      <c r="F248">
        <v>17</v>
      </c>
      <c r="G248">
        <v>2021</v>
      </c>
      <c r="H248">
        <v>15</v>
      </c>
      <c r="I248" t="s">
        <v>4098</v>
      </c>
      <c r="J248" t="str">
        <f>HYPERLINK("http://dx.doi.org/10.1108/APJIE-09-2020-0142","http://dx.doi.org/10.1108/APJIE-09-2020-0142")</f>
        <v>http://dx.doi.org/10.1108/APJIE-09-2020-0142</v>
      </c>
    </row>
    <row r="249" spans="1:10" ht="405" x14ac:dyDescent="0.25">
      <c r="A249" s="1" t="s">
        <v>248</v>
      </c>
      <c r="B249" t="s">
        <v>1001</v>
      </c>
      <c r="C249" t="s">
        <v>1258</v>
      </c>
      <c r="D249" s="1" t="s">
        <v>2248</v>
      </c>
      <c r="E249" s="2" t="s">
        <v>2432</v>
      </c>
      <c r="F249">
        <v>138</v>
      </c>
      <c r="G249">
        <v>2024</v>
      </c>
      <c r="H249">
        <v>20</v>
      </c>
      <c r="I249" t="s">
        <v>4099</v>
      </c>
      <c r="J249" t="str">
        <f>HYPERLINK("http://dx.doi.org/10.1186/s12992-024-01049-5","http://dx.doi.org/10.1186/s12992-024-01049-5")</f>
        <v>http://dx.doi.org/10.1186/s12992-024-01049-5</v>
      </c>
    </row>
    <row r="250" spans="1:10" ht="135" x14ac:dyDescent="0.25">
      <c r="A250" s="1" t="s">
        <v>249</v>
      </c>
      <c r="B250" t="s">
        <v>1002</v>
      </c>
      <c r="C250" t="s">
        <v>1259</v>
      </c>
      <c r="D250" s="1" t="s">
        <v>2249</v>
      </c>
      <c r="E250" s="2" t="s">
        <v>3212</v>
      </c>
      <c r="F250">
        <v>215</v>
      </c>
      <c r="G250">
        <v>2024</v>
      </c>
      <c r="H250">
        <v>15</v>
      </c>
      <c r="I250" t="s">
        <v>4100</v>
      </c>
      <c r="J250" t="str">
        <f>HYPERLINK("http://dx.doi.org/10.3389/fgene.2024.1450529","http://dx.doi.org/10.3389/fgene.2024.1450529")</f>
        <v>http://dx.doi.org/10.3389/fgene.2024.1450529</v>
      </c>
    </row>
    <row r="251" spans="1:10" ht="225" x14ac:dyDescent="0.25">
      <c r="A251" s="1" t="s">
        <v>250</v>
      </c>
      <c r="B251" t="s">
        <v>1001</v>
      </c>
      <c r="C251" t="s">
        <v>1260</v>
      </c>
      <c r="D251" s="1" t="s">
        <v>2250</v>
      </c>
      <c r="E251" s="2" t="s">
        <v>3213</v>
      </c>
      <c r="F251">
        <v>100</v>
      </c>
      <c r="G251">
        <v>2024</v>
      </c>
      <c r="H251">
        <v>71</v>
      </c>
      <c r="I251" t="s">
        <v>4101</v>
      </c>
      <c r="J251" t="str">
        <f>HYPERLINK("http://dx.doi.org/10.1109/TEM.2023.3348274","http://dx.doi.org/10.1109/TEM.2023.3348274")</f>
        <v>http://dx.doi.org/10.1109/TEM.2023.3348274</v>
      </c>
    </row>
    <row r="252" spans="1:10" ht="135" x14ac:dyDescent="0.25">
      <c r="A252" s="1" t="s">
        <v>251</v>
      </c>
      <c r="B252" t="s">
        <v>1001</v>
      </c>
      <c r="C252" t="s">
        <v>1261</v>
      </c>
      <c r="D252" s="1" t="s">
        <v>2251</v>
      </c>
      <c r="E252" s="2" t="s">
        <v>3214</v>
      </c>
      <c r="F252">
        <v>34</v>
      </c>
      <c r="G252">
        <v>2020</v>
      </c>
      <c r="H252">
        <v>32</v>
      </c>
      <c r="I252" t="s">
        <v>4102</v>
      </c>
      <c r="J252" t="str">
        <f>HYPERLINK("http://dx.doi.org/10.7213/1980-5934.32.057.AO04","http://dx.doi.org/10.7213/1980-5934.32.057.AO04")</f>
        <v>http://dx.doi.org/10.7213/1980-5934.32.057.AO04</v>
      </c>
    </row>
    <row r="253" spans="1:10" ht="195" x14ac:dyDescent="0.25">
      <c r="A253" s="1" t="s">
        <v>252</v>
      </c>
      <c r="B253" t="s">
        <v>1001</v>
      </c>
      <c r="C253" t="s">
        <v>1262</v>
      </c>
      <c r="D253" s="1" t="s">
        <v>2252</v>
      </c>
      <c r="E253" s="2" t="s">
        <v>2432</v>
      </c>
      <c r="F253">
        <v>84</v>
      </c>
      <c r="G253">
        <v>2023</v>
      </c>
      <c r="H253">
        <v>30</v>
      </c>
      <c r="I253" t="s">
        <v>4103</v>
      </c>
      <c r="J253" t="str">
        <f>HYPERLINK("http://dx.doi.org/10.1080/13662716.2023.2194241","http://dx.doi.org/10.1080/13662716.2023.2194241")</f>
        <v>http://dx.doi.org/10.1080/13662716.2023.2194241</v>
      </c>
    </row>
    <row r="254" spans="1:10" ht="210" x14ac:dyDescent="0.25">
      <c r="A254" s="1" t="s">
        <v>253</v>
      </c>
      <c r="B254" t="s">
        <v>1001</v>
      </c>
      <c r="C254" t="s">
        <v>1263</v>
      </c>
      <c r="D254" s="1" t="s">
        <v>2253</v>
      </c>
      <c r="E254" s="2" t="s">
        <v>3215</v>
      </c>
      <c r="F254">
        <v>20</v>
      </c>
      <c r="G254">
        <v>2019</v>
      </c>
      <c r="H254">
        <v>105</v>
      </c>
      <c r="I254" t="s">
        <v>4104</v>
      </c>
      <c r="J254" t="str">
        <f>HYPERLINK("http://dx.doi.org/10.17992/lbl.2019.06.236","http://dx.doi.org/10.17992/lbl.2019.06.236")</f>
        <v>http://dx.doi.org/10.17992/lbl.2019.06.236</v>
      </c>
    </row>
    <row r="255" spans="1:10" ht="165" x14ac:dyDescent="0.25">
      <c r="A255" s="1" t="s">
        <v>254</v>
      </c>
      <c r="B255" t="s">
        <v>1001</v>
      </c>
      <c r="C255" t="s">
        <v>1264</v>
      </c>
      <c r="D255" s="1" t="s">
        <v>2254</v>
      </c>
      <c r="E255" s="2" t="s">
        <v>3216</v>
      </c>
      <c r="F255">
        <v>71</v>
      </c>
      <c r="G255">
        <v>2024</v>
      </c>
      <c r="H255">
        <v>20</v>
      </c>
      <c r="I255" t="s">
        <v>4105</v>
      </c>
      <c r="J255" t="str">
        <f>HYPERLINK("http://dx.doi.org/10.1017/S1744137423000395","http://dx.doi.org/10.1017/S1744137423000395")</f>
        <v>http://dx.doi.org/10.1017/S1744137423000395</v>
      </c>
    </row>
    <row r="256" spans="1:10" ht="225" x14ac:dyDescent="0.25">
      <c r="A256" s="1" t="s">
        <v>255</v>
      </c>
      <c r="B256" t="s">
        <v>1001</v>
      </c>
      <c r="C256" t="s">
        <v>1265</v>
      </c>
      <c r="D256" s="1" t="s">
        <v>2255</v>
      </c>
      <c r="E256" s="2" t="s">
        <v>3217</v>
      </c>
      <c r="F256">
        <v>13</v>
      </c>
      <c r="G256">
        <v>2022</v>
      </c>
      <c r="H256">
        <v>22</v>
      </c>
      <c r="I256" t="s">
        <v>4106</v>
      </c>
      <c r="J256" t="str">
        <f>HYPERLINK("http://dx.doi.org/10.22937/IJCSNS.2022.22.6.5","http://dx.doi.org/10.22937/IJCSNS.2022.22.6.5")</f>
        <v>http://dx.doi.org/10.22937/IJCSNS.2022.22.6.5</v>
      </c>
    </row>
    <row r="257" spans="1:10" ht="135" x14ac:dyDescent="0.25">
      <c r="A257" s="1" t="s">
        <v>256</v>
      </c>
      <c r="B257" t="s">
        <v>1005</v>
      </c>
      <c r="C257" t="s">
        <v>1266</v>
      </c>
      <c r="D257" s="1" t="s">
        <v>2256</v>
      </c>
      <c r="E257" s="2" t="s">
        <v>3218</v>
      </c>
      <c r="F257">
        <v>31</v>
      </c>
      <c r="G257">
        <v>2020</v>
      </c>
      <c r="H257">
        <v>274</v>
      </c>
      <c r="I257" t="s">
        <v>4107</v>
      </c>
      <c r="J257" t="str">
        <f>HYPERLINK("http://dx.doi.org/10.3233/SHTI200677","http://dx.doi.org/10.3233/SHTI200677")</f>
        <v>http://dx.doi.org/10.3233/SHTI200677</v>
      </c>
    </row>
    <row r="258" spans="1:10" ht="120" x14ac:dyDescent="0.25">
      <c r="A258" s="1" t="s">
        <v>257</v>
      </c>
      <c r="B258" t="s">
        <v>1000</v>
      </c>
      <c r="C258" t="s">
        <v>1267</v>
      </c>
      <c r="D258" s="1" t="s">
        <v>2257</v>
      </c>
      <c r="E258" s="2" t="s">
        <v>2432</v>
      </c>
      <c r="F258">
        <v>14</v>
      </c>
      <c r="G258">
        <v>2018</v>
      </c>
      <c r="H258">
        <v>77</v>
      </c>
      <c r="I258" t="s">
        <v>2432</v>
      </c>
      <c r="J258" t="s">
        <v>2432</v>
      </c>
    </row>
    <row r="259" spans="1:10" ht="240" x14ac:dyDescent="0.25">
      <c r="A259" s="1" t="s">
        <v>258</v>
      </c>
      <c r="B259" t="s">
        <v>1000</v>
      </c>
      <c r="C259" t="s">
        <v>1268</v>
      </c>
      <c r="D259" s="1" t="s">
        <v>2258</v>
      </c>
      <c r="E259" s="2" t="s">
        <v>3219</v>
      </c>
      <c r="F259">
        <v>14</v>
      </c>
      <c r="G259">
        <v>2017</v>
      </c>
      <c r="H259" t="s">
        <v>2432</v>
      </c>
      <c r="I259" t="s">
        <v>2432</v>
      </c>
      <c r="J259" t="s">
        <v>2432</v>
      </c>
    </row>
    <row r="260" spans="1:10" ht="345" x14ac:dyDescent="0.25">
      <c r="A260" s="1" t="s">
        <v>259</v>
      </c>
      <c r="B260" t="s">
        <v>1000</v>
      </c>
      <c r="C260" t="s">
        <v>1269</v>
      </c>
      <c r="D260" s="1" t="s">
        <v>2259</v>
      </c>
      <c r="E260" s="2" t="s">
        <v>3220</v>
      </c>
      <c r="F260">
        <v>37</v>
      </c>
      <c r="G260">
        <v>2019</v>
      </c>
      <c r="H260" t="s">
        <v>2432</v>
      </c>
      <c r="I260" t="s">
        <v>2432</v>
      </c>
      <c r="J260" t="s">
        <v>2432</v>
      </c>
    </row>
    <row r="261" spans="1:10" ht="180" x14ac:dyDescent="0.25">
      <c r="A261" s="1" t="s">
        <v>260</v>
      </c>
      <c r="B261" t="s">
        <v>1000</v>
      </c>
      <c r="C261" t="s">
        <v>1270</v>
      </c>
      <c r="D261" s="1" t="s">
        <v>2260</v>
      </c>
      <c r="E261" s="2" t="s">
        <v>2432</v>
      </c>
      <c r="F261">
        <v>5</v>
      </c>
      <c r="G261">
        <v>2022</v>
      </c>
      <c r="H261" t="s">
        <v>2432</v>
      </c>
      <c r="I261" t="s">
        <v>4108</v>
      </c>
      <c r="J261" t="str">
        <f>HYPERLINK("http://dx.doi.org/10.1007/978-3-030-93639-6_25","http://dx.doi.org/10.1007/978-3-030-93639-6_25")</f>
        <v>http://dx.doi.org/10.1007/978-3-030-93639-6_25</v>
      </c>
    </row>
    <row r="262" spans="1:10" ht="135" x14ac:dyDescent="0.25">
      <c r="A262" s="1" t="s">
        <v>261</v>
      </c>
      <c r="B262" t="s">
        <v>1000</v>
      </c>
      <c r="C262" t="s">
        <v>1271</v>
      </c>
      <c r="D262" s="1" t="s">
        <v>2261</v>
      </c>
      <c r="E262" s="2" t="s">
        <v>3221</v>
      </c>
      <c r="F262">
        <v>20</v>
      </c>
      <c r="G262">
        <v>2024</v>
      </c>
      <c r="H262">
        <v>899</v>
      </c>
      <c r="I262" t="s">
        <v>4109</v>
      </c>
      <c r="J262" t="str">
        <f>HYPERLINK("http://dx.doi.org/10.1007/978-3-031-51979-6_53","http://dx.doi.org/10.1007/978-3-031-51979-6_53")</f>
        <v>http://dx.doi.org/10.1007/978-3-031-51979-6_53</v>
      </c>
    </row>
    <row r="263" spans="1:10" ht="120" x14ac:dyDescent="0.25">
      <c r="A263" s="1" t="s">
        <v>262</v>
      </c>
      <c r="B263" t="s">
        <v>1000</v>
      </c>
      <c r="C263" t="s">
        <v>1272</v>
      </c>
      <c r="D263" s="1" t="s">
        <v>2262</v>
      </c>
      <c r="E263" s="2" t="s">
        <v>3222</v>
      </c>
      <c r="F263">
        <v>5</v>
      </c>
      <c r="G263">
        <v>2018</v>
      </c>
      <c r="H263">
        <v>300</v>
      </c>
      <c r="I263" t="s">
        <v>2432</v>
      </c>
      <c r="J263" t="s">
        <v>2432</v>
      </c>
    </row>
    <row r="264" spans="1:10" ht="240" x14ac:dyDescent="0.25">
      <c r="A264" s="1" t="s">
        <v>263</v>
      </c>
      <c r="B264" t="s">
        <v>1000</v>
      </c>
      <c r="C264" t="s">
        <v>1273</v>
      </c>
      <c r="D264" s="1" t="s">
        <v>2263</v>
      </c>
      <c r="E264" s="2" t="s">
        <v>3208</v>
      </c>
      <c r="F264">
        <v>18</v>
      </c>
      <c r="G264">
        <v>2023</v>
      </c>
      <c r="H264">
        <v>17</v>
      </c>
      <c r="I264" t="s">
        <v>4110</v>
      </c>
      <c r="J264" t="str">
        <f>HYPERLINK("http://dx.doi.org/10.2478/picbe-2023-0142","http://dx.doi.org/10.2478/picbe-2023-0142")</f>
        <v>http://dx.doi.org/10.2478/picbe-2023-0142</v>
      </c>
    </row>
    <row r="265" spans="1:10" ht="165" x14ac:dyDescent="0.25">
      <c r="A265" s="1" t="s">
        <v>264</v>
      </c>
      <c r="B265" t="s">
        <v>1000</v>
      </c>
      <c r="C265" t="s">
        <v>1274</v>
      </c>
      <c r="D265" s="1" t="s">
        <v>2264</v>
      </c>
      <c r="E265" s="2" t="s">
        <v>3223</v>
      </c>
      <c r="F265">
        <v>18</v>
      </c>
      <c r="G265">
        <v>2021</v>
      </c>
      <c r="H265">
        <v>12076</v>
      </c>
      <c r="I265" t="s">
        <v>4111</v>
      </c>
      <c r="J265" t="str">
        <f>HYPERLINK("http://dx.doi.org/10.1117/12.2619500","http://dx.doi.org/10.1117/12.2619500")</f>
        <v>http://dx.doi.org/10.1117/12.2619500</v>
      </c>
    </row>
    <row r="266" spans="1:10" ht="225" x14ac:dyDescent="0.25">
      <c r="A266" s="1" t="s">
        <v>265</v>
      </c>
      <c r="B266" t="s">
        <v>1002</v>
      </c>
      <c r="C266" t="s">
        <v>1275</v>
      </c>
      <c r="D266" s="1" t="s">
        <v>2265</v>
      </c>
      <c r="E266" s="2" t="s">
        <v>3224</v>
      </c>
      <c r="F266">
        <v>150</v>
      </c>
      <c r="G266">
        <v>2024</v>
      </c>
      <c r="H266">
        <v>14</v>
      </c>
      <c r="I266" t="s">
        <v>4112</v>
      </c>
      <c r="J266" t="str">
        <f>HYPERLINK("http://dx.doi.org/10.3390/jpm14070693","http://dx.doi.org/10.3390/jpm14070693")</f>
        <v>http://dx.doi.org/10.3390/jpm14070693</v>
      </c>
    </row>
    <row r="267" spans="1:10" ht="195" x14ac:dyDescent="0.25">
      <c r="A267" s="1" t="s">
        <v>266</v>
      </c>
      <c r="B267" t="s">
        <v>1001</v>
      </c>
      <c r="C267" t="s">
        <v>1276</v>
      </c>
      <c r="D267" s="1" t="s">
        <v>2266</v>
      </c>
      <c r="E267" s="2" t="s">
        <v>3225</v>
      </c>
      <c r="F267">
        <v>5</v>
      </c>
      <c r="G267">
        <v>2020</v>
      </c>
      <c r="H267">
        <v>11</v>
      </c>
      <c r="I267" t="s">
        <v>4113</v>
      </c>
      <c r="J267" t="str">
        <f>HYPERLINK("http://dx.doi.org/10.18662/brain/11.2Sup1/93","http://dx.doi.org/10.18662/brain/11.2Sup1/93")</f>
        <v>http://dx.doi.org/10.18662/brain/11.2Sup1/93</v>
      </c>
    </row>
    <row r="268" spans="1:10" ht="90" x14ac:dyDescent="0.25">
      <c r="A268" s="1" t="s">
        <v>267</v>
      </c>
      <c r="B268" t="s">
        <v>1000</v>
      </c>
      <c r="C268" t="s">
        <v>1277</v>
      </c>
      <c r="D268" s="1" t="s">
        <v>2267</v>
      </c>
      <c r="E268" s="2" t="s">
        <v>3226</v>
      </c>
      <c r="F268">
        <v>4</v>
      </c>
      <c r="G268">
        <v>2013</v>
      </c>
      <c r="H268" t="s">
        <v>2432</v>
      </c>
      <c r="I268" t="s">
        <v>2432</v>
      </c>
      <c r="J268" t="s">
        <v>2432</v>
      </c>
    </row>
    <row r="269" spans="1:10" ht="270" x14ac:dyDescent="0.25">
      <c r="A269" s="1" t="s">
        <v>268</v>
      </c>
      <c r="B269" t="s">
        <v>1001</v>
      </c>
      <c r="C269" t="s">
        <v>1278</v>
      </c>
      <c r="D269" s="1" t="s">
        <v>2268</v>
      </c>
      <c r="E269" s="2" t="s">
        <v>3227</v>
      </c>
      <c r="F269">
        <v>15</v>
      </c>
      <c r="G269">
        <v>2022</v>
      </c>
      <c r="H269">
        <v>2022</v>
      </c>
      <c r="I269" t="s">
        <v>4114</v>
      </c>
      <c r="J269" t="str">
        <f>HYPERLINK("http://dx.doi.org/10.1155/2022/8223724","http://dx.doi.org/10.1155/2022/8223724")</f>
        <v>http://dx.doi.org/10.1155/2022/8223724</v>
      </c>
    </row>
    <row r="270" spans="1:10" ht="330" x14ac:dyDescent="0.25">
      <c r="A270" s="1" t="s">
        <v>269</v>
      </c>
      <c r="B270" t="s">
        <v>1001</v>
      </c>
      <c r="C270" t="s">
        <v>1279</v>
      </c>
      <c r="D270" s="1" t="s">
        <v>2269</v>
      </c>
      <c r="E270" s="2" t="s">
        <v>3228</v>
      </c>
      <c r="F270">
        <v>81</v>
      </c>
      <c r="G270">
        <v>2024</v>
      </c>
      <c r="H270">
        <v>55</v>
      </c>
      <c r="I270" t="s">
        <v>4115</v>
      </c>
      <c r="J270" t="str">
        <f>HYPERLINK("http://dx.doi.org/10.7200/esicm.55.333","http://dx.doi.org/10.7200/esicm.55.333")</f>
        <v>http://dx.doi.org/10.7200/esicm.55.333</v>
      </c>
    </row>
    <row r="271" spans="1:10" ht="285" x14ac:dyDescent="0.25">
      <c r="A271" s="1" t="s">
        <v>270</v>
      </c>
      <c r="B271" t="s">
        <v>1000</v>
      </c>
      <c r="C271" t="s">
        <v>1280</v>
      </c>
      <c r="D271" s="1" t="s">
        <v>2270</v>
      </c>
      <c r="E271" s="2" t="s">
        <v>2432</v>
      </c>
      <c r="F271">
        <v>7</v>
      </c>
      <c r="G271">
        <v>2022</v>
      </c>
      <c r="H271">
        <v>637</v>
      </c>
      <c r="I271" t="s">
        <v>4116</v>
      </c>
      <c r="J271" t="str">
        <f>HYPERLINK("http://dx.doi.org/10.1007/978-3-030-96592-1_10","http://dx.doi.org/10.1007/978-3-030-96592-1_10")</f>
        <v>http://dx.doi.org/10.1007/978-3-030-96592-1_10</v>
      </c>
    </row>
    <row r="272" spans="1:10" ht="315" x14ac:dyDescent="0.25">
      <c r="A272" s="1" t="s">
        <v>271</v>
      </c>
      <c r="B272" t="s">
        <v>1001</v>
      </c>
      <c r="C272" t="s">
        <v>1281</v>
      </c>
      <c r="D272" s="1" t="s">
        <v>2271</v>
      </c>
      <c r="E272" s="2" t="s">
        <v>3131</v>
      </c>
      <c r="F272">
        <v>0</v>
      </c>
      <c r="G272">
        <v>2021</v>
      </c>
      <c r="H272">
        <v>10</v>
      </c>
      <c r="I272" t="s">
        <v>2432</v>
      </c>
      <c r="J272" t="s">
        <v>2432</v>
      </c>
    </row>
    <row r="273" spans="1:10" ht="195" x14ac:dyDescent="0.25">
      <c r="A273" s="1" t="s">
        <v>272</v>
      </c>
      <c r="B273" t="s">
        <v>1000</v>
      </c>
      <c r="C273" t="s">
        <v>1282</v>
      </c>
      <c r="D273" s="1" t="s">
        <v>2272</v>
      </c>
      <c r="E273" s="2" t="s">
        <v>3229</v>
      </c>
      <c r="F273">
        <v>16</v>
      </c>
      <c r="G273">
        <v>2022</v>
      </c>
      <c r="H273" t="s">
        <v>2432</v>
      </c>
      <c r="I273" t="s">
        <v>4117</v>
      </c>
      <c r="J273" t="str">
        <f>HYPERLINK("http://dx.doi.org/10.1007/978-3-030-97042-0_4","http://dx.doi.org/10.1007/978-3-030-97042-0_4")</f>
        <v>http://dx.doi.org/10.1007/978-3-030-97042-0_4</v>
      </c>
    </row>
    <row r="274" spans="1:10" ht="255" x14ac:dyDescent="0.25">
      <c r="A274" s="1" t="s">
        <v>273</v>
      </c>
      <c r="B274" t="s">
        <v>1003</v>
      </c>
      <c r="C274" t="s">
        <v>1283</v>
      </c>
      <c r="D274" s="1" t="s">
        <v>2273</v>
      </c>
      <c r="E274" s="2" t="s">
        <v>3230</v>
      </c>
      <c r="F274">
        <v>51</v>
      </c>
      <c r="G274">
        <v>2024</v>
      </c>
      <c r="H274" t="s">
        <v>2432</v>
      </c>
      <c r="I274" t="s">
        <v>4118</v>
      </c>
      <c r="J274" t="str">
        <f>HYPERLINK("http://dx.doi.org/10.1080/09692290.2024.2365757","http://dx.doi.org/10.1080/09692290.2024.2365757")</f>
        <v>http://dx.doi.org/10.1080/09692290.2024.2365757</v>
      </c>
    </row>
    <row r="275" spans="1:10" ht="180" x14ac:dyDescent="0.25">
      <c r="A275" s="1" t="s">
        <v>274</v>
      </c>
      <c r="B275" t="s">
        <v>1006</v>
      </c>
      <c r="C275" t="s">
        <v>1284</v>
      </c>
      <c r="D275" s="1" t="s">
        <v>2274</v>
      </c>
      <c r="E275" s="2" t="s">
        <v>3231</v>
      </c>
      <c r="F275">
        <v>7</v>
      </c>
      <c r="G275">
        <v>2019</v>
      </c>
      <c r="H275">
        <v>23</v>
      </c>
      <c r="I275" t="s">
        <v>2432</v>
      </c>
      <c r="J275" t="s">
        <v>2432</v>
      </c>
    </row>
    <row r="276" spans="1:10" ht="285" x14ac:dyDescent="0.25">
      <c r="A276" s="1" t="s">
        <v>275</v>
      </c>
      <c r="B276" t="s">
        <v>1001</v>
      </c>
      <c r="C276" t="s">
        <v>1285</v>
      </c>
      <c r="D276" s="1" t="s">
        <v>2275</v>
      </c>
      <c r="E276" s="2" t="s">
        <v>3232</v>
      </c>
      <c r="F276">
        <v>60</v>
      </c>
      <c r="G276">
        <v>2022</v>
      </c>
      <c r="H276">
        <v>14</v>
      </c>
      <c r="I276" t="s">
        <v>4119</v>
      </c>
      <c r="J276" t="str">
        <f>HYPERLINK("http://dx.doi.org/10.3390/su142114002","http://dx.doi.org/10.3390/su142114002")</f>
        <v>http://dx.doi.org/10.3390/su142114002</v>
      </c>
    </row>
    <row r="277" spans="1:10" ht="135" x14ac:dyDescent="0.25">
      <c r="A277" s="1" t="s">
        <v>276</v>
      </c>
      <c r="B277" t="s">
        <v>1000</v>
      </c>
      <c r="C277" t="s">
        <v>1286</v>
      </c>
      <c r="D277" s="1" t="s">
        <v>2276</v>
      </c>
      <c r="E277" s="2" t="s">
        <v>3233</v>
      </c>
      <c r="F277">
        <v>7</v>
      </c>
      <c r="G277">
        <v>2019</v>
      </c>
      <c r="H277" t="s">
        <v>2432</v>
      </c>
      <c r="I277" t="s">
        <v>4120</v>
      </c>
      <c r="J277" t="str">
        <f>HYPERLINK("http://dx.doi.org/10.1109/ICSGEA.2019.00075","http://dx.doi.org/10.1109/ICSGEA.2019.00075")</f>
        <v>http://dx.doi.org/10.1109/ICSGEA.2019.00075</v>
      </c>
    </row>
    <row r="278" spans="1:10" ht="150" x14ac:dyDescent="0.25">
      <c r="A278" s="1" t="s">
        <v>277</v>
      </c>
      <c r="B278" t="s">
        <v>1001</v>
      </c>
      <c r="C278" t="s">
        <v>1287</v>
      </c>
      <c r="D278" s="1" t="s">
        <v>2277</v>
      </c>
      <c r="E278" s="2" t="s">
        <v>3234</v>
      </c>
      <c r="F278">
        <v>97</v>
      </c>
      <c r="G278">
        <v>2022</v>
      </c>
      <c r="H278">
        <v>50</v>
      </c>
      <c r="I278" t="s">
        <v>4121</v>
      </c>
      <c r="J278" t="str">
        <f>HYPERLINK("http://dx.doi.org/10.17705/1CAIS.05009","http://dx.doi.org/10.17705/1CAIS.05009")</f>
        <v>http://dx.doi.org/10.17705/1CAIS.05009</v>
      </c>
    </row>
    <row r="279" spans="1:10" ht="180" x14ac:dyDescent="0.25">
      <c r="A279" s="1" t="s">
        <v>278</v>
      </c>
      <c r="B279" t="s">
        <v>1000</v>
      </c>
      <c r="C279" t="s">
        <v>1178</v>
      </c>
      <c r="D279" s="1" t="s">
        <v>2278</v>
      </c>
      <c r="E279" s="2" t="s">
        <v>3151</v>
      </c>
      <c r="F279">
        <v>29</v>
      </c>
      <c r="G279">
        <v>2021</v>
      </c>
      <c r="H279">
        <v>614</v>
      </c>
      <c r="I279" t="s">
        <v>4122</v>
      </c>
      <c r="J279" t="str">
        <f>HYPERLINK("http://dx.doi.org/10.1007/978-3-030-80847-1_10","http://dx.doi.org/10.1007/978-3-030-80847-1_10")</f>
        <v>http://dx.doi.org/10.1007/978-3-030-80847-1_10</v>
      </c>
    </row>
    <row r="280" spans="1:10" ht="195" x14ac:dyDescent="0.25">
      <c r="A280" s="1" t="s">
        <v>279</v>
      </c>
      <c r="B280" t="s">
        <v>1001</v>
      </c>
      <c r="C280" t="s">
        <v>1288</v>
      </c>
      <c r="D280" s="1" t="s">
        <v>2279</v>
      </c>
      <c r="E280" s="2" t="s">
        <v>3235</v>
      </c>
      <c r="F280">
        <v>100</v>
      </c>
      <c r="G280">
        <v>2021</v>
      </c>
      <c r="H280">
        <v>128</v>
      </c>
      <c r="I280" t="s">
        <v>4123</v>
      </c>
      <c r="J280" t="str">
        <f>HYPERLINK("http://dx.doi.org/10.1161/CIRCRESAHA.121.318106","http://dx.doi.org/10.1161/CIRCRESAHA.121.318106")</f>
        <v>http://dx.doi.org/10.1161/CIRCRESAHA.121.318106</v>
      </c>
    </row>
    <row r="281" spans="1:10" ht="225" x14ac:dyDescent="0.25">
      <c r="A281" s="1" t="s">
        <v>280</v>
      </c>
      <c r="B281" t="s">
        <v>1001</v>
      </c>
      <c r="C281" t="s">
        <v>1289</v>
      </c>
      <c r="D281" s="1" t="s">
        <v>2280</v>
      </c>
      <c r="E281" s="2" t="s">
        <v>3236</v>
      </c>
      <c r="F281">
        <v>109</v>
      </c>
      <c r="G281">
        <v>2023</v>
      </c>
      <c r="H281">
        <v>69</v>
      </c>
      <c r="I281" t="s">
        <v>4124</v>
      </c>
      <c r="J281" t="str">
        <f>HYPERLINK("http://dx.doi.org/10.1016/j.ijinfomgt.2022.102598","http://dx.doi.org/10.1016/j.ijinfomgt.2022.102598")</f>
        <v>http://dx.doi.org/10.1016/j.ijinfomgt.2022.102598</v>
      </c>
    </row>
    <row r="282" spans="1:10" ht="135" x14ac:dyDescent="0.25">
      <c r="A282" s="1" t="s">
        <v>281</v>
      </c>
      <c r="B282" t="s">
        <v>1000</v>
      </c>
      <c r="C282" t="s">
        <v>1290</v>
      </c>
      <c r="D282" s="1" t="s">
        <v>2281</v>
      </c>
      <c r="E282" s="2" t="s">
        <v>2432</v>
      </c>
      <c r="F282">
        <v>5</v>
      </c>
      <c r="G282">
        <v>2019</v>
      </c>
      <c r="H282">
        <v>319</v>
      </c>
      <c r="I282" t="s">
        <v>2432</v>
      </c>
      <c r="J282" t="s">
        <v>2432</v>
      </c>
    </row>
    <row r="283" spans="1:10" ht="210" x14ac:dyDescent="0.25">
      <c r="A283" s="1" t="s">
        <v>282</v>
      </c>
      <c r="B283" t="s">
        <v>1001</v>
      </c>
      <c r="C283" t="s">
        <v>1291</v>
      </c>
      <c r="D283" s="1" t="s">
        <v>2282</v>
      </c>
      <c r="E283" s="2" t="s">
        <v>3237</v>
      </c>
      <c r="F283">
        <v>25</v>
      </c>
      <c r="G283">
        <v>2023</v>
      </c>
      <c r="H283">
        <v>19</v>
      </c>
      <c r="I283" t="s">
        <v>2432</v>
      </c>
      <c r="J283" t="s">
        <v>2432</v>
      </c>
    </row>
    <row r="284" spans="1:10" ht="360" x14ac:dyDescent="0.25">
      <c r="A284" s="1" t="s">
        <v>283</v>
      </c>
      <c r="B284" t="s">
        <v>1001</v>
      </c>
      <c r="C284" t="s">
        <v>1292</v>
      </c>
      <c r="D284" s="1" t="s">
        <v>2283</v>
      </c>
      <c r="E284" s="2" t="s">
        <v>3238</v>
      </c>
      <c r="F284">
        <v>164</v>
      </c>
      <c r="G284">
        <v>2022</v>
      </c>
      <c r="H284">
        <v>14</v>
      </c>
      <c r="I284" t="s">
        <v>4125</v>
      </c>
      <c r="J284" t="str">
        <f>HYPERLINK("http://dx.doi.org/10.3390/cancers14061524","http://dx.doi.org/10.3390/cancers14061524")</f>
        <v>http://dx.doi.org/10.3390/cancers14061524</v>
      </c>
    </row>
    <row r="285" spans="1:10" ht="285" x14ac:dyDescent="0.25">
      <c r="A285" s="1" t="s">
        <v>284</v>
      </c>
      <c r="B285" t="s">
        <v>1003</v>
      </c>
      <c r="C285" t="s">
        <v>1293</v>
      </c>
      <c r="D285" s="1" t="s">
        <v>2284</v>
      </c>
      <c r="E285" s="2" t="s">
        <v>3239</v>
      </c>
      <c r="F285">
        <v>142</v>
      </c>
      <c r="G285">
        <v>2023</v>
      </c>
      <c r="H285" t="s">
        <v>2432</v>
      </c>
      <c r="I285" t="s">
        <v>4126</v>
      </c>
      <c r="J285" t="str">
        <f>HYPERLINK("http://dx.doi.org/10.1177/02666669231200628","http://dx.doi.org/10.1177/02666669231200628")</f>
        <v>http://dx.doi.org/10.1177/02666669231200628</v>
      </c>
    </row>
    <row r="286" spans="1:10" ht="165" x14ac:dyDescent="0.25">
      <c r="A286" s="1" t="s">
        <v>285</v>
      </c>
      <c r="B286" t="s">
        <v>1001</v>
      </c>
      <c r="C286" t="s">
        <v>1294</v>
      </c>
      <c r="D286" s="1" t="s">
        <v>2285</v>
      </c>
      <c r="E286" s="2" t="s">
        <v>3240</v>
      </c>
      <c r="F286">
        <v>15</v>
      </c>
      <c r="G286">
        <v>2021</v>
      </c>
      <c r="H286">
        <v>45</v>
      </c>
      <c r="I286" t="s">
        <v>4127</v>
      </c>
      <c r="J286" t="str">
        <f>HYPERLINK("http://dx.doi.org/10.3795/KSME-A.2021.45.5.401","http://dx.doi.org/10.3795/KSME-A.2021.45.5.401")</f>
        <v>http://dx.doi.org/10.3795/KSME-A.2021.45.5.401</v>
      </c>
    </row>
    <row r="287" spans="1:10" ht="90" x14ac:dyDescent="0.25">
      <c r="A287" s="1" t="s">
        <v>286</v>
      </c>
      <c r="B287" t="s">
        <v>1001</v>
      </c>
      <c r="C287" t="s">
        <v>1295</v>
      </c>
      <c r="D287" s="1" t="s">
        <v>2286</v>
      </c>
      <c r="E287" s="2" t="s">
        <v>3241</v>
      </c>
      <c r="F287">
        <v>45</v>
      </c>
      <c r="G287">
        <v>2021</v>
      </c>
      <c r="H287">
        <v>63</v>
      </c>
      <c r="I287" t="s">
        <v>4128</v>
      </c>
      <c r="J287" t="str">
        <f>HYPERLINK("http://dx.doi.org/10.1016/j.tele.2021.101672","http://dx.doi.org/10.1016/j.tele.2021.101672")</f>
        <v>http://dx.doi.org/10.1016/j.tele.2021.101672</v>
      </c>
    </row>
    <row r="288" spans="1:10" ht="90" x14ac:dyDescent="0.25">
      <c r="A288" s="1" t="s">
        <v>287</v>
      </c>
      <c r="B288" t="s">
        <v>1000</v>
      </c>
      <c r="C288" t="s">
        <v>1296</v>
      </c>
      <c r="D288" s="1" t="s">
        <v>2287</v>
      </c>
      <c r="E288" s="2" t="s">
        <v>3242</v>
      </c>
      <c r="F288">
        <v>2</v>
      </c>
      <c r="G288">
        <v>2016</v>
      </c>
      <c r="H288" t="s">
        <v>2432</v>
      </c>
      <c r="I288" t="s">
        <v>2432</v>
      </c>
      <c r="J288" t="s">
        <v>2432</v>
      </c>
    </row>
    <row r="289" spans="1:10" ht="195" x14ac:dyDescent="0.25">
      <c r="A289" s="1" t="s">
        <v>288</v>
      </c>
      <c r="B289" t="s">
        <v>1001</v>
      </c>
      <c r="C289" t="s">
        <v>1297</v>
      </c>
      <c r="D289" s="1" t="s">
        <v>2288</v>
      </c>
      <c r="E289" s="2" t="s">
        <v>3243</v>
      </c>
      <c r="F289">
        <v>75</v>
      </c>
      <c r="G289">
        <v>2020</v>
      </c>
      <c r="H289">
        <v>4</v>
      </c>
      <c r="I289" t="s">
        <v>4129</v>
      </c>
      <c r="J289" t="str">
        <f>HYPERLINK("http://dx.doi.org/10.1016/j.dibe.2020.100011","http://dx.doi.org/10.1016/j.dibe.2020.100011")</f>
        <v>http://dx.doi.org/10.1016/j.dibe.2020.100011</v>
      </c>
    </row>
    <row r="290" spans="1:10" ht="360" x14ac:dyDescent="0.25">
      <c r="A290" s="1" t="s">
        <v>289</v>
      </c>
      <c r="B290" t="s">
        <v>1001</v>
      </c>
      <c r="C290" t="s">
        <v>1298</v>
      </c>
      <c r="D290" s="1" t="s">
        <v>2289</v>
      </c>
      <c r="E290" s="2" t="s">
        <v>3244</v>
      </c>
      <c r="F290">
        <v>86</v>
      </c>
      <c r="G290">
        <v>2023</v>
      </c>
      <c r="H290">
        <v>36</v>
      </c>
      <c r="I290" t="s">
        <v>4130</v>
      </c>
      <c r="J290" t="str">
        <f>HYPERLINK("http://dx.doi.org/10.1108/JOCM-03-2023-0057","http://dx.doi.org/10.1108/JOCM-03-2023-0057")</f>
        <v>http://dx.doi.org/10.1108/JOCM-03-2023-0057</v>
      </c>
    </row>
    <row r="291" spans="1:10" ht="120" x14ac:dyDescent="0.25">
      <c r="A291" s="1" t="s">
        <v>290</v>
      </c>
      <c r="B291" t="s">
        <v>1002</v>
      </c>
      <c r="C291" t="s">
        <v>1299</v>
      </c>
      <c r="D291" s="1" t="s">
        <v>2290</v>
      </c>
      <c r="E291" s="2" t="s">
        <v>3245</v>
      </c>
      <c r="F291">
        <v>32</v>
      </c>
      <c r="G291">
        <v>2024</v>
      </c>
      <c r="H291">
        <v>15</v>
      </c>
      <c r="I291" t="s">
        <v>4131</v>
      </c>
      <c r="J291" t="str">
        <f>HYPERLINK("http://dx.doi.org/10.47809/ICTMF.2024.01.05","http://dx.doi.org/10.47809/ICTMF.2024.01.05")</f>
        <v>http://dx.doi.org/10.47809/ICTMF.2024.01.05</v>
      </c>
    </row>
    <row r="292" spans="1:10" ht="180" x14ac:dyDescent="0.25">
      <c r="A292" s="1" t="s">
        <v>291</v>
      </c>
      <c r="B292" t="s">
        <v>1002</v>
      </c>
      <c r="C292" t="s">
        <v>1300</v>
      </c>
      <c r="D292" s="1" t="s">
        <v>2291</v>
      </c>
      <c r="E292" s="2" t="s">
        <v>3246</v>
      </c>
      <c r="F292">
        <v>46</v>
      </c>
      <c r="G292">
        <v>2024</v>
      </c>
      <c r="H292">
        <v>36</v>
      </c>
      <c r="I292" t="s">
        <v>4132</v>
      </c>
      <c r="J292" t="str">
        <f>HYPERLINK("http://dx.doi.org/10.1016/j.sdentj.2024.03.008","http://dx.doi.org/10.1016/j.sdentj.2024.03.008")</f>
        <v>http://dx.doi.org/10.1016/j.sdentj.2024.03.008</v>
      </c>
    </row>
    <row r="293" spans="1:10" ht="120" x14ac:dyDescent="0.25">
      <c r="A293" s="1" t="s">
        <v>292</v>
      </c>
      <c r="B293" t="s">
        <v>1000</v>
      </c>
      <c r="C293" t="s">
        <v>1301</v>
      </c>
      <c r="D293" s="1" t="s">
        <v>2292</v>
      </c>
      <c r="E293" s="2" t="s">
        <v>2432</v>
      </c>
      <c r="F293">
        <v>16</v>
      </c>
      <c r="G293">
        <v>2019</v>
      </c>
      <c r="H293" t="s">
        <v>2432</v>
      </c>
      <c r="I293" t="s">
        <v>2432</v>
      </c>
      <c r="J293" t="s">
        <v>2432</v>
      </c>
    </row>
    <row r="294" spans="1:10" ht="180" x14ac:dyDescent="0.25">
      <c r="A294" s="1" t="s">
        <v>293</v>
      </c>
      <c r="B294" t="s">
        <v>1002</v>
      </c>
      <c r="C294" t="s">
        <v>1302</v>
      </c>
      <c r="D294" s="1" t="s">
        <v>2293</v>
      </c>
      <c r="E294" s="2" t="s">
        <v>3247</v>
      </c>
      <c r="F294">
        <v>257</v>
      </c>
      <c r="G294">
        <v>2023</v>
      </c>
      <c r="H294">
        <v>103</v>
      </c>
      <c r="I294" t="s">
        <v>4133</v>
      </c>
      <c r="J294" t="str">
        <f>HYPERLINK("http://dx.doi.org/10.1152/physrev.00033.2022","http://dx.doi.org/10.1152/physrev.00033.2022")</f>
        <v>http://dx.doi.org/10.1152/physrev.00033.2022</v>
      </c>
    </row>
    <row r="295" spans="1:10" ht="225" x14ac:dyDescent="0.25">
      <c r="A295" s="1" t="s">
        <v>294</v>
      </c>
      <c r="B295" t="s">
        <v>1001</v>
      </c>
      <c r="C295" t="s">
        <v>1303</v>
      </c>
      <c r="D295" s="1" t="s">
        <v>2294</v>
      </c>
      <c r="E295" s="2" t="s">
        <v>3248</v>
      </c>
      <c r="F295">
        <v>69</v>
      </c>
      <c r="G295">
        <v>2024</v>
      </c>
      <c r="H295">
        <v>28</v>
      </c>
      <c r="I295" t="s">
        <v>4134</v>
      </c>
      <c r="J295" t="str">
        <f>HYPERLINK("http://dx.doi.org/10.13053/CyS-28-2-4822","http://dx.doi.org/10.13053/CyS-28-2-4822")</f>
        <v>http://dx.doi.org/10.13053/CyS-28-2-4822</v>
      </c>
    </row>
    <row r="296" spans="1:10" ht="255" x14ac:dyDescent="0.25">
      <c r="A296" s="1" t="s">
        <v>295</v>
      </c>
      <c r="B296" t="s">
        <v>1000</v>
      </c>
      <c r="C296" t="s">
        <v>1304</v>
      </c>
      <c r="D296" s="1" t="s">
        <v>2295</v>
      </c>
      <c r="E296" s="2" t="s">
        <v>3249</v>
      </c>
      <c r="F296">
        <v>43</v>
      </c>
      <c r="G296">
        <v>2023</v>
      </c>
      <c r="H296">
        <v>583</v>
      </c>
      <c r="I296" t="s">
        <v>4135</v>
      </c>
      <c r="J296" t="str">
        <f>HYPERLINK("http://dx.doi.org/10.1007/978-3-031-20859-1_16","http://dx.doi.org/10.1007/978-3-031-20859-1_16")</f>
        <v>http://dx.doi.org/10.1007/978-3-031-20859-1_16</v>
      </c>
    </row>
    <row r="297" spans="1:10" ht="240" x14ac:dyDescent="0.25">
      <c r="A297" s="1" t="s">
        <v>296</v>
      </c>
      <c r="B297" t="s">
        <v>1001</v>
      </c>
      <c r="C297" t="s">
        <v>1305</v>
      </c>
      <c r="D297" s="1" t="s">
        <v>2296</v>
      </c>
      <c r="E297" s="2" t="s">
        <v>3208</v>
      </c>
      <c r="F297">
        <v>15</v>
      </c>
      <c r="G297">
        <v>2020</v>
      </c>
      <c r="H297">
        <v>30</v>
      </c>
      <c r="I297" t="s">
        <v>4136</v>
      </c>
      <c r="J297" t="str">
        <f>HYPERLINK("http://dx.doi.org/10.2478/sues-2020-0008","http://dx.doi.org/10.2478/sues-2020-0008")</f>
        <v>http://dx.doi.org/10.2478/sues-2020-0008</v>
      </c>
    </row>
    <row r="298" spans="1:10" ht="225" x14ac:dyDescent="0.25">
      <c r="A298" s="1" t="s">
        <v>297</v>
      </c>
      <c r="B298" t="s">
        <v>1002</v>
      </c>
      <c r="C298" t="s">
        <v>1306</v>
      </c>
      <c r="D298" s="1" t="s">
        <v>2297</v>
      </c>
      <c r="E298" s="2" t="s">
        <v>2432</v>
      </c>
      <c r="F298">
        <v>115</v>
      </c>
      <c r="G298">
        <v>2021</v>
      </c>
      <c r="H298">
        <v>278</v>
      </c>
      <c r="I298" t="s">
        <v>4137</v>
      </c>
      <c r="J298" t="str">
        <f>HYPERLINK("http://dx.doi.org/10.1016/j.jclepro.2020.124022","http://dx.doi.org/10.1016/j.jclepro.2020.124022")</f>
        <v>http://dx.doi.org/10.1016/j.jclepro.2020.124022</v>
      </c>
    </row>
    <row r="299" spans="1:10" ht="225" x14ac:dyDescent="0.25">
      <c r="A299" s="1" t="s">
        <v>298</v>
      </c>
      <c r="B299" t="s">
        <v>1001</v>
      </c>
      <c r="C299" t="s">
        <v>1307</v>
      </c>
      <c r="D299" s="1" t="s">
        <v>2298</v>
      </c>
      <c r="E299" s="2" t="s">
        <v>3250</v>
      </c>
      <c r="F299">
        <v>58</v>
      </c>
      <c r="G299">
        <v>2019</v>
      </c>
      <c r="H299">
        <v>14</v>
      </c>
      <c r="I299" t="s">
        <v>2432</v>
      </c>
      <c r="J299" t="s">
        <v>2432</v>
      </c>
    </row>
    <row r="300" spans="1:10" ht="345" x14ac:dyDescent="0.25">
      <c r="A300" s="1" t="s">
        <v>299</v>
      </c>
      <c r="B300" t="s">
        <v>1001</v>
      </c>
      <c r="C300" t="s">
        <v>1308</v>
      </c>
      <c r="D300" s="1" t="s">
        <v>2299</v>
      </c>
      <c r="E300" s="2" t="s">
        <v>3251</v>
      </c>
      <c r="F300">
        <v>25</v>
      </c>
      <c r="G300">
        <v>2022</v>
      </c>
      <c r="H300">
        <v>2022</v>
      </c>
      <c r="I300" t="s">
        <v>4138</v>
      </c>
      <c r="J300" t="str">
        <f>HYPERLINK("http://dx.doi.org/10.1155/2022/3084493","http://dx.doi.org/10.1155/2022/3084493")</f>
        <v>http://dx.doi.org/10.1155/2022/3084493</v>
      </c>
    </row>
    <row r="301" spans="1:10" ht="180" x14ac:dyDescent="0.25">
      <c r="A301" s="1" t="s">
        <v>300</v>
      </c>
      <c r="B301" t="s">
        <v>1000</v>
      </c>
      <c r="C301" t="s">
        <v>1309</v>
      </c>
      <c r="D301" s="1" t="s">
        <v>2300</v>
      </c>
      <c r="E301" s="2" t="s">
        <v>3252</v>
      </c>
      <c r="F301">
        <v>12</v>
      </c>
      <c r="G301">
        <v>2019</v>
      </c>
      <c r="H301">
        <v>11804</v>
      </c>
      <c r="I301" t="s">
        <v>4139</v>
      </c>
      <c r="J301" t="str">
        <f>HYPERLINK("http://dx.doi.org/10.1007/978-3-030-30241-2_26","http://dx.doi.org/10.1007/978-3-030-30241-2_26")</f>
        <v>http://dx.doi.org/10.1007/978-3-030-30241-2_26</v>
      </c>
    </row>
    <row r="302" spans="1:10" ht="285" x14ac:dyDescent="0.25">
      <c r="A302" s="1" t="s">
        <v>301</v>
      </c>
      <c r="B302" t="s">
        <v>1002</v>
      </c>
      <c r="C302" t="s">
        <v>1310</v>
      </c>
      <c r="D302" s="1" t="s">
        <v>2301</v>
      </c>
      <c r="E302" s="2" t="s">
        <v>3253</v>
      </c>
      <c r="F302">
        <v>199</v>
      </c>
      <c r="G302">
        <v>2023</v>
      </c>
      <c r="H302">
        <v>11</v>
      </c>
      <c r="I302" t="s">
        <v>4140</v>
      </c>
      <c r="J302" t="str">
        <f>HYPERLINK("http://dx.doi.org/10.3389/feart.2023.1090185","http://dx.doi.org/10.3389/feart.2023.1090185")</f>
        <v>http://dx.doi.org/10.3389/feart.2023.1090185</v>
      </c>
    </row>
    <row r="303" spans="1:10" ht="210" x14ac:dyDescent="0.25">
      <c r="A303" s="1" t="s">
        <v>302</v>
      </c>
      <c r="B303" t="s">
        <v>1001</v>
      </c>
      <c r="C303" t="s">
        <v>1311</v>
      </c>
      <c r="D303" s="1" t="s">
        <v>2302</v>
      </c>
      <c r="E303" s="2" t="s">
        <v>3254</v>
      </c>
      <c r="F303">
        <v>17</v>
      </c>
      <c r="G303">
        <v>2023</v>
      </c>
      <c r="H303">
        <v>57</v>
      </c>
      <c r="I303" t="s">
        <v>4141</v>
      </c>
      <c r="J303" t="str">
        <f>HYPERLINK("http://dx.doi.org/10.24818/18423264/57.3.23.01","http://dx.doi.org/10.24818/18423264/57.3.23.01")</f>
        <v>http://dx.doi.org/10.24818/18423264/57.3.23.01</v>
      </c>
    </row>
    <row r="304" spans="1:10" ht="120" x14ac:dyDescent="0.25">
      <c r="A304" s="1" t="s">
        <v>303</v>
      </c>
      <c r="B304" t="s">
        <v>1001</v>
      </c>
      <c r="C304" t="s">
        <v>1312</v>
      </c>
      <c r="D304" s="1" t="s">
        <v>2303</v>
      </c>
      <c r="E304" s="2" t="s">
        <v>3255</v>
      </c>
      <c r="F304">
        <v>63</v>
      </c>
      <c r="G304">
        <v>2019</v>
      </c>
      <c r="H304">
        <v>8</v>
      </c>
      <c r="I304" t="s">
        <v>4142</v>
      </c>
      <c r="J304" t="str">
        <f>HYPERLINK("http://dx.doi.org/10.1186/s41469-019-0050-0","http://dx.doi.org/10.1186/s41469-019-0050-0")</f>
        <v>http://dx.doi.org/10.1186/s41469-019-0050-0</v>
      </c>
    </row>
    <row r="305" spans="1:10" ht="225" x14ac:dyDescent="0.25">
      <c r="A305" s="1" t="s">
        <v>304</v>
      </c>
      <c r="B305" t="s">
        <v>1002</v>
      </c>
      <c r="C305" t="s">
        <v>1313</v>
      </c>
      <c r="D305" s="1" t="s">
        <v>2304</v>
      </c>
      <c r="E305" s="2" t="s">
        <v>3256</v>
      </c>
      <c r="F305">
        <v>20</v>
      </c>
      <c r="G305">
        <v>2022</v>
      </c>
      <c r="H305">
        <v>33</v>
      </c>
      <c r="I305" t="s">
        <v>4143</v>
      </c>
      <c r="J305" t="str">
        <f>HYPERLINK("http://dx.doi.org/10.1097/ICU.0000000000000889","http://dx.doi.org/10.1097/ICU.0000000000000889")</f>
        <v>http://dx.doi.org/10.1097/ICU.0000000000000889</v>
      </c>
    </row>
    <row r="306" spans="1:10" ht="255" x14ac:dyDescent="0.25">
      <c r="A306" s="1" t="s">
        <v>305</v>
      </c>
      <c r="B306" t="s">
        <v>1000</v>
      </c>
      <c r="C306" t="s">
        <v>1314</v>
      </c>
      <c r="D306" s="1" t="s">
        <v>2305</v>
      </c>
      <c r="E306" s="2" t="s">
        <v>3257</v>
      </c>
      <c r="F306">
        <v>39</v>
      </c>
      <c r="G306">
        <v>2022</v>
      </c>
      <c r="H306" t="s">
        <v>2432</v>
      </c>
      <c r="I306" t="s">
        <v>4144</v>
      </c>
      <c r="J306" t="str">
        <f>HYPERLINK("http://dx.doi.org/10.1109/ICCC54292.2022.9805871","http://dx.doi.org/10.1109/ICCC54292.2022.9805871")</f>
        <v>http://dx.doi.org/10.1109/ICCC54292.2022.9805871</v>
      </c>
    </row>
    <row r="307" spans="1:10" ht="210" x14ac:dyDescent="0.25">
      <c r="A307" s="1" t="s">
        <v>306</v>
      </c>
      <c r="B307" t="s">
        <v>1002</v>
      </c>
      <c r="C307" t="s">
        <v>1315</v>
      </c>
      <c r="D307" s="1" t="s">
        <v>2306</v>
      </c>
      <c r="E307" s="2" t="s">
        <v>3258</v>
      </c>
      <c r="F307">
        <v>29</v>
      </c>
      <c r="G307">
        <v>2022</v>
      </c>
      <c r="H307">
        <v>11</v>
      </c>
      <c r="I307" t="s">
        <v>4145</v>
      </c>
      <c r="J307" t="str">
        <f>HYPERLINK("http://dx.doi.org/10.34069/AI/2022.54.06.28","http://dx.doi.org/10.34069/AI/2022.54.06.28")</f>
        <v>http://dx.doi.org/10.34069/AI/2022.54.06.28</v>
      </c>
    </row>
    <row r="308" spans="1:10" ht="409.5" x14ac:dyDescent="0.25">
      <c r="A308" s="1" t="s">
        <v>307</v>
      </c>
      <c r="B308" t="s">
        <v>1001</v>
      </c>
      <c r="C308" t="s">
        <v>1316</v>
      </c>
      <c r="D308" s="1" t="s">
        <v>2307</v>
      </c>
      <c r="E308" s="2" t="s">
        <v>3259</v>
      </c>
      <c r="F308">
        <v>22</v>
      </c>
      <c r="G308">
        <v>2024</v>
      </c>
      <c r="H308" t="s">
        <v>2432</v>
      </c>
      <c r="I308" t="s">
        <v>4146</v>
      </c>
      <c r="J308" t="str">
        <f>HYPERLINK("http://dx.doi.org/10.32342/2074-5354-2024-2-61-12","http://dx.doi.org/10.32342/2074-5354-2024-2-61-12")</f>
        <v>http://dx.doi.org/10.32342/2074-5354-2024-2-61-12</v>
      </c>
    </row>
    <row r="309" spans="1:10" ht="135" x14ac:dyDescent="0.25">
      <c r="A309" s="1" t="s">
        <v>308</v>
      </c>
      <c r="B309" t="s">
        <v>1001</v>
      </c>
      <c r="C309" t="s">
        <v>1317</v>
      </c>
      <c r="D309" s="1" t="s">
        <v>2308</v>
      </c>
      <c r="E309" s="2" t="s">
        <v>3260</v>
      </c>
      <c r="F309">
        <v>82</v>
      </c>
      <c r="G309">
        <v>2023</v>
      </c>
      <c r="H309">
        <v>45</v>
      </c>
      <c r="I309" t="s">
        <v>4147</v>
      </c>
      <c r="J309" t="str">
        <f>HYPERLINK("http://dx.doi.org/10.1177/10755470231184203","http://dx.doi.org/10.1177/10755470231184203")</f>
        <v>http://dx.doi.org/10.1177/10755470231184203</v>
      </c>
    </row>
    <row r="310" spans="1:10" ht="225" x14ac:dyDescent="0.25">
      <c r="A310" s="1" t="s">
        <v>309</v>
      </c>
      <c r="B310" t="s">
        <v>1000</v>
      </c>
      <c r="C310" t="s">
        <v>1318</v>
      </c>
      <c r="D310" s="1" t="s">
        <v>2309</v>
      </c>
      <c r="E310" s="2" t="s">
        <v>3261</v>
      </c>
      <c r="F310">
        <v>30</v>
      </c>
      <c r="G310">
        <v>2020</v>
      </c>
      <c r="H310" t="s">
        <v>2432</v>
      </c>
      <c r="I310" t="s">
        <v>2432</v>
      </c>
      <c r="J310" t="s">
        <v>2432</v>
      </c>
    </row>
    <row r="311" spans="1:10" ht="225" x14ac:dyDescent="0.25">
      <c r="A311" s="1" t="s">
        <v>310</v>
      </c>
      <c r="B311" t="s">
        <v>1003</v>
      </c>
      <c r="C311" t="s">
        <v>1319</v>
      </c>
      <c r="D311" s="1" t="s">
        <v>2310</v>
      </c>
      <c r="E311" s="2" t="s">
        <v>3262</v>
      </c>
      <c r="F311">
        <v>108</v>
      </c>
      <c r="G311">
        <v>2024</v>
      </c>
      <c r="H311" t="s">
        <v>2432</v>
      </c>
      <c r="I311" t="s">
        <v>4148</v>
      </c>
      <c r="J311" t="str">
        <f>HYPERLINK("http://dx.doi.org/10.1108/IJSE-05-2023-0338","http://dx.doi.org/10.1108/IJSE-05-2023-0338")</f>
        <v>http://dx.doi.org/10.1108/IJSE-05-2023-0338</v>
      </c>
    </row>
    <row r="312" spans="1:10" ht="150" x14ac:dyDescent="0.25">
      <c r="A312" s="1" t="s">
        <v>311</v>
      </c>
      <c r="B312" t="s">
        <v>1001</v>
      </c>
      <c r="C312" t="s">
        <v>1320</v>
      </c>
      <c r="D312" s="1" t="s">
        <v>2311</v>
      </c>
      <c r="E312" s="2" t="s">
        <v>3263</v>
      </c>
      <c r="F312">
        <v>41</v>
      </c>
      <c r="G312">
        <v>2020</v>
      </c>
      <c r="H312">
        <v>13</v>
      </c>
      <c r="I312" t="s">
        <v>4149</v>
      </c>
      <c r="J312" t="str">
        <f>HYPERLINK("http://dx.doi.org/10.1093/cjres/rsz026","http://dx.doi.org/10.1093/cjres/rsz026")</f>
        <v>http://dx.doi.org/10.1093/cjres/rsz026</v>
      </c>
    </row>
    <row r="313" spans="1:10" ht="195" x14ac:dyDescent="0.25">
      <c r="A313" s="1" t="s">
        <v>312</v>
      </c>
      <c r="B313" t="s">
        <v>1001</v>
      </c>
      <c r="C313" t="s">
        <v>1321</v>
      </c>
      <c r="D313" s="1" t="s">
        <v>2312</v>
      </c>
      <c r="E313" s="2" t="s">
        <v>3264</v>
      </c>
      <c r="F313">
        <v>164</v>
      </c>
      <c r="G313">
        <v>2020</v>
      </c>
      <c r="H313">
        <v>165</v>
      </c>
      <c r="I313" t="s">
        <v>4150</v>
      </c>
      <c r="J313" t="str">
        <f>HYPERLINK("http://dx.doi.org/10.1016/j.bios.2020.112412","http://dx.doi.org/10.1016/j.bios.2020.112412")</f>
        <v>http://dx.doi.org/10.1016/j.bios.2020.112412</v>
      </c>
    </row>
    <row r="314" spans="1:10" ht="300" x14ac:dyDescent="0.25">
      <c r="A314" s="1" t="s">
        <v>313</v>
      </c>
      <c r="B314" t="s">
        <v>1001</v>
      </c>
      <c r="C314" t="s">
        <v>1322</v>
      </c>
      <c r="D314" s="1" t="s">
        <v>2313</v>
      </c>
      <c r="E314" s="2" t="s">
        <v>3265</v>
      </c>
      <c r="F314">
        <v>96</v>
      </c>
      <c r="G314">
        <v>2023</v>
      </c>
      <c r="H314">
        <v>30</v>
      </c>
      <c r="I314" t="s">
        <v>4151</v>
      </c>
      <c r="J314" t="str">
        <f>HYPERLINK("http://dx.doi.org/10.1007/s11356-022-23320-1","http://dx.doi.org/10.1007/s11356-022-23320-1")</f>
        <v>http://dx.doi.org/10.1007/s11356-022-23320-1</v>
      </c>
    </row>
    <row r="315" spans="1:10" ht="135" x14ac:dyDescent="0.25">
      <c r="A315" s="1" t="s">
        <v>314</v>
      </c>
      <c r="B315" t="s">
        <v>1000</v>
      </c>
      <c r="C315" t="s">
        <v>1323</v>
      </c>
      <c r="D315" s="1" t="s">
        <v>2314</v>
      </c>
      <c r="E315" s="2" t="s">
        <v>3266</v>
      </c>
      <c r="F315">
        <v>25</v>
      </c>
      <c r="G315">
        <v>2021</v>
      </c>
      <c r="H315" t="s">
        <v>2432</v>
      </c>
      <c r="I315" t="s">
        <v>2432</v>
      </c>
      <c r="J315" t="s">
        <v>2432</v>
      </c>
    </row>
    <row r="316" spans="1:10" ht="225" x14ac:dyDescent="0.25">
      <c r="A316" s="1" t="s">
        <v>315</v>
      </c>
      <c r="B316" t="s">
        <v>1000</v>
      </c>
      <c r="C316" t="s">
        <v>1324</v>
      </c>
      <c r="D316" s="1" t="s">
        <v>2315</v>
      </c>
      <c r="E316" s="2" t="s">
        <v>3267</v>
      </c>
      <c r="F316">
        <v>41</v>
      </c>
      <c r="G316">
        <v>2019</v>
      </c>
      <c r="H316" t="s">
        <v>2432</v>
      </c>
      <c r="I316" t="s">
        <v>4152</v>
      </c>
      <c r="J316" t="str">
        <f>HYPERLINK("http://dx.doi.org/10.34190/ECIAIR.19.015","http://dx.doi.org/10.34190/ECIAIR.19.015")</f>
        <v>http://dx.doi.org/10.34190/ECIAIR.19.015</v>
      </c>
    </row>
    <row r="317" spans="1:10" ht="270" x14ac:dyDescent="0.25">
      <c r="A317" s="1" t="s">
        <v>316</v>
      </c>
      <c r="B317" t="s">
        <v>1001</v>
      </c>
      <c r="C317" t="s">
        <v>1325</v>
      </c>
      <c r="D317" s="1" t="s">
        <v>2316</v>
      </c>
      <c r="E317" s="2" t="s">
        <v>3268</v>
      </c>
      <c r="F317">
        <v>145</v>
      </c>
      <c r="G317">
        <v>2023</v>
      </c>
      <c r="H317">
        <v>228</v>
      </c>
      <c r="I317" t="s">
        <v>4153</v>
      </c>
      <c r="J317" t="str">
        <f>HYPERLINK("http://dx.doi.org/10.1093/infdis/jiad158","http://dx.doi.org/10.1093/infdis/jiad158")</f>
        <v>http://dx.doi.org/10.1093/infdis/jiad158</v>
      </c>
    </row>
    <row r="318" spans="1:10" ht="165" x14ac:dyDescent="0.25">
      <c r="A318" s="1" t="s">
        <v>317</v>
      </c>
      <c r="B318" t="s">
        <v>1001</v>
      </c>
      <c r="C318" t="s">
        <v>1090</v>
      </c>
      <c r="D318" s="1" t="s">
        <v>2317</v>
      </c>
      <c r="E318" s="2" t="s">
        <v>3067</v>
      </c>
      <c r="F318">
        <v>41</v>
      </c>
      <c r="G318">
        <v>2022</v>
      </c>
      <c r="H318">
        <v>30</v>
      </c>
      <c r="I318" t="s">
        <v>4154</v>
      </c>
      <c r="J318" t="str">
        <f>HYPERLINK("http://dx.doi.org/10.1093/ijlit/eaac007","http://dx.doi.org/10.1093/ijlit/eaac007")</f>
        <v>http://dx.doi.org/10.1093/ijlit/eaac007</v>
      </c>
    </row>
    <row r="319" spans="1:10" ht="270" x14ac:dyDescent="0.25">
      <c r="A319" s="1" t="s">
        <v>318</v>
      </c>
      <c r="B319" t="s">
        <v>1001</v>
      </c>
      <c r="C319" t="s">
        <v>1326</v>
      </c>
      <c r="D319" s="1" t="s">
        <v>2318</v>
      </c>
      <c r="E319" s="2" t="s">
        <v>3269</v>
      </c>
      <c r="F319">
        <v>49</v>
      </c>
      <c r="G319">
        <v>2020</v>
      </c>
      <c r="H319">
        <v>8</v>
      </c>
      <c r="I319" t="s">
        <v>4155</v>
      </c>
      <c r="J319" t="str">
        <f>HYPERLINK("http://dx.doi.org/10.1109/ACCESS.2020.2986383","http://dx.doi.org/10.1109/ACCESS.2020.2986383")</f>
        <v>http://dx.doi.org/10.1109/ACCESS.2020.2986383</v>
      </c>
    </row>
    <row r="320" spans="1:10" ht="330" x14ac:dyDescent="0.25">
      <c r="A320" s="1" t="s">
        <v>319</v>
      </c>
      <c r="B320" t="s">
        <v>1001</v>
      </c>
      <c r="C320" t="s">
        <v>1327</v>
      </c>
      <c r="D320" s="1" t="s">
        <v>2319</v>
      </c>
      <c r="E320" s="2" t="s">
        <v>3270</v>
      </c>
      <c r="F320">
        <v>119</v>
      </c>
      <c r="G320">
        <v>2024</v>
      </c>
      <c r="H320">
        <v>57</v>
      </c>
      <c r="I320" t="s">
        <v>4156</v>
      </c>
      <c r="J320" t="str">
        <f>HYPERLINK("http://dx.doi.org/10.1007/s10462-024-10864-6","http://dx.doi.org/10.1007/s10462-024-10864-6")</f>
        <v>http://dx.doi.org/10.1007/s10462-024-10864-6</v>
      </c>
    </row>
    <row r="321" spans="1:10" ht="240" x14ac:dyDescent="0.25">
      <c r="A321" s="1" t="s">
        <v>320</v>
      </c>
      <c r="B321" t="s">
        <v>1000</v>
      </c>
      <c r="C321" t="s">
        <v>1328</v>
      </c>
      <c r="D321" s="1" t="s">
        <v>2320</v>
      </c>
      <c r="E321" s="2" t="s">
        <v>3271</v>
      </c>
      <c r="F321">
        <v>11</v>
      </c>
      <c r="G321">
        <v>2019</v>
      </c>
      <c r="H321" t="s">
        <v>2432</v>
      </c>
      <c r="I321" t="s">
        <v>2432</v>
      </c>
      <c r="J321" t="s">
        <v>2432</v>
      </c>
    </row>
    <row r="322" spans="1:10" ht="270" x14ac:dyDescent="0.25">
      <c r="A322" s="1" t="s">
        <v>321</v>
      </c>
      <c r="B322" t="s">
        <v>1003</v>
      </c>
      <c r="C322" t="s">
        <v>1329</v>
      </c>
      <c r="D322" s="1" t="s">
        <v>2321</v>
      </c>
      <c r="E322" s="2" t="s">
        <v>3272</v>
      </c>
      <c r="F322">
        <v>96</v>
      </c>
      <c r="G322">
        <v>2024</v>
      </c>
      <c r="H322" t="s">
        <v>2432</v>
      </c>
      <c r="I322" t="s">
        <v>4157</v>
      </c>
      <c r="J322" t="str">
        <f>HYPERLINK("http://dx.doi.org/10.1007/s13132-024-01974-1","http://dx.doi.org/10.1007/s13132-024-01974-1")</f>
        <v>http://dx.doi.org/10.1007/s13132-024-01974-1</v>
      </c>
    </row>
    <row r="323" spans="1:10" ht="60" x14ac:dyDescent="0.25">
      <c r="A323" s="1" t="s">
        <v>322</v>
      </c>
      <c r="B323" t="s">
        <v>1001</v>
      </c>
      <c r="C323" t="s">
        <v>1330</v>
      </c>
      <c r="D323" s="1" t="s">
        <v>2322</v>
      </c>
      <c r="E323" s="2" t="s">
        <v>3273</v>
      </c>
      <c r="F323">
        <v>25</v>
      </c>
      <c r="G323">
        <v>2020</v>
      </c>
      <c r="H323">
        <v>53</v>
      </c>
      <c r="I323" t="s">
        <v>4158</v>
      </c>
      <c r="J323" t="str">
        <f>HYPERLINK("http://dx.doi.org/10.1109/MC.2020.2995517","http://dx.doi.org/10.1109/MC.2020.2995517")</f>
        <v>http://dx.doi.org/10.1109/MC.2020.2995517</v>
      </c>
    </row>
    <row r="324" spans="1:10" ht="270" x14ac:dyDescent="0.25">
      <c r="A324" s="1" t="s">
        <v>323</v>
      </c>
      <c r="B324" t="s">
        <v>1001</v>
      </c>
      <c r="C324" t="s">
        <v>1331</v>
      </c>
      <c r="D324" s="1" t="s">
        <v>2323</v>
      </c>
      <c r="E324" s="2" t="s">
        <v>3274</v>
      </c>
      <c r="F324">
        <v>33</v>
      </c>
      <c r="G324">
        <v>2021</v>
      </c>
      <c r="H324">
        <v>12</v>
      </c>
      <c r="I324" t="s">
        <v>4159</v>
      </c>
      <c r="J324" t="str">
        <f>HYPERLINK("http://dx.doi.org/10.3389/fpsyg.2021.713943","http://dx.doi.org/10.3389/fpsyg.2021.713943")</f>
        <v>http://dx.doi.org/10.3389/fpsyg.2021.713943</v>
      </c>
    </row>
    <row r="325" spans="1:10" ht="165" x14ac:dyDescent="0.25">
      <c r="A325" s="1" t="s">
        <v>324</v>
      </c>
      <c r="B325" t="s">
        <v>1001</v>
      </c>
      <c r="C325" t="s">
        <v>1332</v>
      </c>
      <c r="D325" s="1" t="s">
        <v>2324</v>
      </c>
      <c r="E325" s="2" t="s">
        <v>3275</v>
      </c>
      <c r="F325">
        <v>100</v>
      </c>
      <c r="G325">
        <v>2023</v>
      </c>
      <c r="H325">
        <v>125</v>
      </c>
      <c r="I325" t="s">
        <v>4160</v>
      </c>
      <c r="J325" t="str">
        <f>HYPERLINK("http://dx.doi.org/10.1016/j.technovation.2023.102764","http://dx.doi.org/10.1016/j.technovation.2023.102764")</f>
        <v>http://dx.doi.org/10.1016/j.technovation.2023.102764</v>
      </c>
    </row>
    <row r="326" spans="1:10" ht="180" x14ac:dyDescent="0.25">
      <c r="A326" s="1" t="s">
        <v>325</v>
      </c>
      <c r="B326" t="s">
        <v>1001</v>
      </c>
      <c r="C326" t="s">
        <v>1333</v>
      </c>
      <c r="D326" s="1" t="s">
        <v>2325</v>
      </c>
      <c r="E326" s="2" t="s">
        <v>3276</v>
      </c>
      <c r="F326">
        <v>62</v>
      </c>
      <c r="G326">
        <v>2022</v>
      </c>
      <c r="H326">
        <v>20</v>
      </c>
      <c r="I326" t="s">
        <v>4161</v>
      </c>
      <c r="J326" t="str">
        <f>HYPERLINK("http://dx.doi.org/10.1016/j.ijme.2022.100662","http://dx.doi.org/10.1016/j.ijme.2022.100662")</f>
        <v>http://dx.doi.org/10.1016/j.ijme.2022.100662</v>
      </c>
    </row>
    <row r="327" spans="1:10" ht="195" x14ac:dyDescent="0.25">
      <c r="A327" s="1" t="s">
        <v>326</v>
      </c>
      <c r="B327" t="s">
        <v>1001</v>
      </c>
      <c r="C327" t="s">
        <v>1334</v>
      </c>
      <c r="D327" s="1" t="s">
        <v>2326</v>
      </c>
      <c r="E327" s="2" t="s">
        <v>3277</v>
      </c>
      <c r="F327">
        <v>55</v>
      </c>
      <c r="G327">
        <v>2024</v>
      </c>
      <c r="H327">
        <v>39</v>
      </c>
      <c r="I327" t="s">
        <v>4162</v>
      </c>
      <c r="J327" t="str">
        <f>HYPERLINK("http://dx.doi.org/10.3306/AJHS.2024.39.03.59","http://dx.doi.org/10.3306/AJHS.2024.39.03.59")</f>
        <v>http://dx.doi.org/10.3306/AJHS.2024.39.03.59</v>
      </c>
    </row>
    <row r="328" spans="1:10" ht="105" x14ac:dyDescent="0.25">
      <c r="A328" s="1" t="s">
        <v>327</v>
      </c>
      <c r="B328" t="s">
        <v>1001</v>
      </c>
      <c r="C328" t="s">
        <v>1335</v>
      </c>
      <c r="D328" s="1" t="s">
        <v>2327</v>
      </c>
      <c r="E328" s="2" t="s">
        <v>3278</v>
      </c>
      <c r="F328">
        <v>32</v>
      </c>
      <c r="G328">
        <v>2023</v>
      </c>
      <c r="H328">
        <v>44</v>
      </c>
      <c r="I328" t="s">
        <v>4163</v>
      </c>
      <c r="J328" t="str">
        <f>HYPERLINK("http://dx.doi.org/10.1093/eurheartj/ehad727","http://dx.doi.org/10.1093/eurheartj/ehad727")</f>
        <v>http://dx.doi.org/10.1093/eurheartj/ehad727</v>
      </c>
    </row>
    <row r="329" spans="1:10" ht="240" x14ac:dyDescent="0.25">
      <c r="A329" s="1" t="s">
        <v>328</v>
      </c>
      <c r="B329" t="s">
        <v>1002</v>
      </c>
      <c r="C329" t="s">
        <v>1336</v>
      </c>
      <c r="D329" s="1" t="s">
        <v>2328</v>
      </c>
      <c r="E329" s="2" t="s">
        <v>3279</v>
      </c>
      <c r="F329">
        <v>128</v>
      </c>
      <c r="G329">
        <v>2023</v>
      </c>
      <c r="H329">
        <v>18</v>
      </c>
      <c r="I329" t="s">
        <v>4164</v>
      </c>
      <c r="J329" t="str">
        <f>HYPERLINK("http://dx.doi.org/10.1186/s13000-023-01375-z","http://dx.doi.org/10.1186/s13000-023-01375-z")</f>
        <v>http://dx.doi.org/10.1186/s13000-023-01375-z</v>
      </c>
    </row>
    <row r="330" spans="1:10" ht="225" x14ac:dyDescent="0.25">
      <c r="A330" s="1" t="s">
        <v>329</v>
      </c>
      <c r="B330" t="s">
        <v>1001</v>
      </c>
      <c r="C330" t="s">
        <v>1337</v>
      </c>
      <c r="D330" s="1" t="s">
        <v>2329</v>
      </c>
      <c r="E330" s="2" t="s">
        <v>3280</v>
      </c>
      <c r="F330">
        <v>148</v>
      </c>
      <c r="G330">
        <v>2023</v>
      </c>
      <c r="H330">
        <v>30</v>
      </c>
      <c r="I330" t="s">
        <v>4165</v>
      </c>
      <c r="J330" t="str">
        <f>HYPERLINK("http://dx.doi.org/10.1080/13662716.2023.2168519","http://dx.doi.org/10.1080/13662716.2023.2168519")</f>
        <v>http://dx.doi.org/10.1080/13662716.2023.2168519</v>
      </c>
    </row>
    <row r="331" spans="1:10" ht="90" x14ac:dyDescent="0.25">
      <c r="A331" s="1" t="s">
        <v>330</v>
      </c>
      <c r="B331" t="s">
        <v>1002</v>
      </c>
      <c r="C331" t="s">
        <v>1338</v>
      </c>
      <c r="D331" s="1" t="s">
        <v>2330</v>
      </c>
      <c r="E331" s="2" t="s">
        <v>3281</v>
      </c>
      <c r="F331">
        <v>54</v>
      </c>
      <c r="G331">
        <v>2022</v>
      </c>
      <c r="H331">
        <v>23</v>
      </c>
      <c r="I331" t="s">
        <v>4166</v>
      </c>
      <c r="J331" t="str">
        <f>HYPERLINK("http://dx.doi.org/10.1016/j.ajg.2022.06.003","http://dx.doi.org/10.1016/j.ajg.2022.06.003")</f>
        <v>http://dx.doi.org/10.1016/j.ajg.2022.06.003</v>
      </c>
    </row>
    <row r="332" spans="1:10" ht="255" x14ac:dyDescent="0.25">
      <c r="A332" s="1" t="s">
        <v>331</v>
      </c>
      <c r="B332" t="s">
        <v>1002</v>
      </c>
      <c r="C332" t="s">
        <v>1339</v>
      </c>
      <c r="D332" s="1" t="s">
        <v>2331</v>
      </c>
      <c r="E332" s="2" t="s">
        <v>3282</v>
      </c>
      <c r="F332">
        <v>85</v>
      </c>
      <c r="G332">
        <v>2020</v>
      </c>
      <c r="H332">
        <v>78</v>
      </c>
      <c r="I332" t="s">
        <v>4167</v>
      </c>
      <c r="J332" t="str">
        <f>HYPERLINK("http://dx.doi.org/10.6023/A20070306","http://dx.doi.org/10.6023/A20070306")</f>
        <v>http://dx.doi.org/10.6023/A20070306</v>
      </c>
    </row>
    <row r="333" spans="1:10" ht="225" x14ac:dyDescent="0.25">
      <c r="A333" s="1" t="s">
        <v>332</v>
      </c>
      <c r="B333" t="s">
        <v>1001</v>
      </c>
      <c r="C333" t="s">
        <v>1340</v>
      </c>
      <c r="D333" s="1" t="s">
        <v>2332</v>
      </c>
      <c r="E333" s="2" t="s">
        <v>3283</v>
      </c>
      <c r="F333">
        <v>58</v>
      </c>
      <c r="G333">
        <v>2024</v>
      </c>
      <c r="H333">
        <v>90</v>
      </c>
      <c r="I333" t="s">
        <v>4168</v>
      </c>
      <c r="J333" t="str">
        <f>HYPERLINK("http://dx.doi.org/10.1016/j.tele.2024.102134","http://dx.doi.org/10.1016/j.tele.2024.102134")</f>
        <v>http://dx.doi.org/10.1016/j.tele.2024.102134</v>
      </c>
    </row>
    <row r="334" spans="1:10" ht="240" x14ac:dyDescent="0.25">
      <c r="A334" s="1" t="s">
        <v>333</v>
      </c>
      <c r="B334" t="s">
        <v>1005</v>
      </c>
      <c r="C334" t="s">
        <v>1341</v>
      </c>
      <c r="D334" s="1" t="s">
        <v>2333</v>
      </c>
      <c r="E334" s="2" t="s">
        <v>3284</v>
      </c>
      <c r="F334">
        <v>55</v>
      </c>
      <c r="G334">
        <v>2023</v>
      </c>
      <c r="H334" t="s">
        <v>2432</v>
      </c>
      <c r="I334" t="s">
        <v>4169</v>
      </c>
      <c r="J334" t="str">
        <f>HYPERLINK("http://dx.doi.org/10.1007/978-981-19-8641-3_1","http://dx.doi.org/10.1007/978-981-19-8641-3_1")</f>
        <v>http://dx.doi.org/10.1007/978-981-19-8641-3_1</v>
      </c>
    </row>
    <row r="335" spans="1:10" ht="315" x14ac:dyDescent="0.25">
      <c r="A335" s="1" t="s">
        <v>334</v>
      </c>
      <c r="B335" t="s">
        <v>1002</v>
      </c>
      <c r="C335" t="s">
        <v>1342</v>
      </c>
      <c r="D335" s="1" t="s">
        <v>2334</v>
      </c>
      <c r="E335" s="2" t="s">
        <v>2432</v>
      </c>
      <c r="F335">
        <v>80</v>
      </c>
      <c r="G335">
        <v>2021</v>
      </c>
      <c r="H335">
        <v>12</v>
      </c>
      <c r="I335" t="s">
        <v>4170</v>
      </c>
      <c r="J335" t="str">
        <f>HYPERLINK("http://dx.doi.org/10.3389/fpsyg.2021.686624","http://dx.doi.org/10.3389/fpsyg.2021.686624")</f>
        <v>http://dx.doi.org/10.3389/fpsyg.2021.686624</v>
      </c>
    </row>
    <row r="336" spans="1:10" ht="180" x14ac:dyDescent="0.25">
      <c r="A336" s="1" t="s">
        <v>335</v>
      </c>
      <c r="B336" t="s">
        <v>1002</v>
      </c>
      <c r="C336" t="s">
        <v>1343</v>
      </c>
      <c r="D336" s="1" t="s">
        <v>2335</v>
      </c>
      <c r="E336" s="2" t="s">
        <v>3285</v>
      </c>
      <c r="F336">
        <v>65</v>
      </c>
      <c r="G336">
        <v>2022</v>
      </c>
      <c r="H336">
        <v>28</v>
      </c>
      <c r="I336" t="s">
        <v>4171</v>
      </c>
      <c r="J336" t="str">
        <f>HYPERLINK("http://dx.doi.org/10.2174/1381612828666220520112240","http://dx.doi.org/10.2174/1381612828666220520112240")</f>
        <v>http://dx.doi.org/10.2174/1381612828666220520112240</v>
      </c>
    </row>
    <row r="337" spans="1:10" ht="285" x14ac:dyDescent="0.25">
      <c r="A337" s="1" t="s">
        <v>336</v>
      </c>
      <c r="B337" t="s">
        <v>1001</v>
      </c>
      <c r="C337" t="s">
        <v>1344</v>
      </c>
      <c r="D337" s="1" t="s">
        <v>2336</v>
      </c>
      <c r="E337" s="2" t="s">
        <v>3286</v>
      </c>
      <c r="F337">
        <v>59</v>
      </c>
      <c r="G337">
        <v>2024</v>
      </c>
      <c r="H337">
        <v>48</v>
      </c>
      <c r="I337" t="s">
        <v>4172</v>
      </c>
      <c r="J337" t="str">
        <f>HYPERLINK("http://dx.doi.org/10.1016/j.farma.2024.04.001","http://dx.doi.org/10.1016/j.farma.2024.04.001")</f>
        <v>http://dx.doi.org/10.1016/j.farma.2024.04.001</v>
      </c>
    </row>
    <row r="338" spans="1:10" ht="315" x14ac:dyDescent="0.25">
      <c r="A338" s="1" t="s">
        <v>337</v>
      </c>
      <c r="B338" t="s">
        <v>1001</v>
      </c>
      <c r="C338" t="s">
        <v>1345</v>
      </c>
      <c r="D338" s="1" t="s">
        <v>2337</v>
      </c>
      <c r="E338" s="2" t="s">
        <v>3209</v>
      </c>
      <c r="F338">
        <v>70</v>
      </c>
      <c r="G338">
        <v>2022</v>
      </c>
      <c r="H338">
        <v>11</v>
      </c>
      <c r="I338" t="s">
        <v>4173</v>
      </c>
      <c r="J338" t="str">
        <f>HYPERLINK("http://dx.doi.org/10.3390/electronics11142256","http://dx.doi.org/10.3390/electronics11142256")</f>
        <v>http://dx.doi.org/10.3390/electronics11142256</v>
      </c>
    </row>
    <row r="339" spans="1:10" ht="180" x14ac:dyDescent="0.25">
      <c r="A339" s="1" t="s">
        <v>338</v>
      </c>
      <c r="B339" t="s">
        <v>1000</v>
      </c>
      <c r="C339" t="s">
        <v>1346</v>
      </c>
      <c r="D339" s="1" t="s">
        <v>2338</v>
      </c>
      <c r="E339" s="2" t="s">
        <v>3287</v>
      </c>
      <c r="F339">
        <v>16</v>
      </c>
      <c r="G339">
        <v>2022</v>
      </c>
      <c r="H339">
        <v>1720</v>
      </c>
      <c r="I339" t="s">
        <v>4174</v>
      </c>
      <c r="J339" t="str">
        <f>HYPERLINK("http://dx.doi.org/10.1007/978-3-031-22918-3_39","http://dx.doi.org/10.1007/978-3-031-22918-3_39")</f>
        <v>http://dx.doi.org/10.1007/978-3-031-22918-3_39</v>
      </c>
    </row>
    <row r="340" spans="1:10" ht="120" x14ac:dyDescent="0.25">
      <c r="A340" s="1" t="s">
        <v>339</v>
      </c>
      <c r="B340" t="s">
        <v>1006</v>
      </c>
      <c r="C340" t="s">
        <v>1347</v>
      </c>
      <c r="D340" s="1" t="s">
        <v>2339</v>
      </c>
      <c r="E340" s="2" t="s">
        <v>3288</v>
      </c>
      <c r="F340">
        <v>28</v>
      </c>
      <c r="G340">
        <v>2023</v>
      </c>
      <c r="H340">
        <v>32</v>
      </c>
      <c r="I340" t="s">
        <v>4175</v>
      </c>
      <c r="J340" t="str">
        <f>HYPERLINK("http://dx.doi.org/10.1080/12460125.2022.2122218","http://dx.doi.org/10.1080/12460125.2022.2122218")</f>
        <v>http://dx.doi.org/10.1080/12460125.2022.2122218</v>
      </c>
    </row>
    <row r="341" spans="1:10" ht="210" x14ac:dyDescent="0.25">
      <c r="A341" s="1" t="s">
        <v>340</v>
      </c>
      <c r="B341" t="s">
        <v>1001</v>
      </c>
      <c r="C341" t="s">
        <v>1348</v>
      </c>
      <c r="D341" s="1" t="s">
        <v>2340</v>
      </c>
      <c r="E341" s="2" t="s">
        <v>3289</v>
      </c>
      <c r="F341">
        <v>67</v>
      </c>
      <c r="G341">
        <v>2023</v>
      </c>
      <c r="H341">
        <v>11</v>
      </c>
      <c r="I341" t="s">
        <v>4176</v>
      </c>
      <c r="J341" t="str">
        <f>HYPERLINK("http://dx.doi.org/10.3389/fevo.2023.1151017","http://dx.doi.org/10.3389/fevo.2023.1151017")</f>
        <v>http://dx.doi.org/10.3389/fevo.2023.1151017</v>
      </c>
    </row>
    <row r="342" spans="1:10" ht="285" x14ac:dyDescent="0.25">
      <c r="A342" s="1" t="s">
        <v>341</v>
      </c>
      <c r="B342" t="s">
        <v>1000</v>
      </c>
      <c r="C342" t="s">
        <v>1349</v>
      </c>
      <c r="D342" s="1" t="s">
        <v>2341</v>
      </c>
      <c r="E342" s="2" t="s">
        <v>3290</v>
      </c>
      <c r="F342">
        <v>20</v>
      </c>
      <c r="G342">
        <v>2020</v>
      </c>
      <c r="H342" t="s">
        <v>2432</v>
      </c>
      <c r="I342" t="s">
        <v>4177</v>
      </c>
      <c r="J342" t="str">
        <f>HYPERLINK("http://dx.doi.org/10.1145/3386723.3387901","http://dx.doi.org/10.1145/3386723.3387901")</f>
        <v>http://dx.doi.org/10.1145/3386723.3387901</v>
      </c>
    </row>
    <row r="343" spans="1:10" ht="180" x14ac:dyDescent="0.25">
      <c r="A343" s="1" t="s">
        <v>342</v>
      </c>
      <c r="B343" t="s">
        <v>1001</v>
      </c>
      <c r="C343" t="s">
        <v>1350</v>
      </c>
      <c r="D343" s="1" t="s">
        <v>2342</v>
      </c>
      <c r="E343" s="2" t="s">
        <v>3291</v>
      </c>
      <c r="F343">
        <v>20</v>
      </c>
      <c r="G343">
        <v>2024</v>
      </c>
      <c r="H343">
        <v>13</v>
      </c>
      <c r="I343" t="s">
        <v>4178</v>
      </c>
      <c r="J343" t="str">
        <f>HYPERLINK("http://dx.doi.org/10.17993/3ctecno.2024.v13n1e45.57-76","http://dx.doi.org/10.17993/3ctecno.2024.v13n1e45.57-76")</f>
        <v>http://dx.doi.org/10.17993/3ctecno.2024.v13n1e45.57-76</v>
      </c>
    </row>
    <row r="344" spans="1:10" ht="240" x14ac:dyDescent="0.25">
      <c r="A344" s="1" t="s">
        <v>343</v>
      </c>
      <c r="B344" t="s">
        <v>1001</v>
      </c>
      <c r="C344" t="s">
        <v>1351</v>
      </c>
      <c r="D344" s="1" t="s">
        <v>2343</v>
      </c>
      <c r="E344" s="2" t="s">
        <v>3292</v>
      </c>
      <c r="F344">
        <v>20</v>
      </c>
      <c r="G344">
        <v>2022</v>
      </c>
      <c r="H344">
        <v>2022</v>
      </c>
      <c r="I344" t="s">
        <v>4179</v>
      </c>
      <c r="J344" t="str">
        <f>HYPERLINK("http://dx.doi.org/10.1155/2022/6797243","http://dx.doi.org/10.1155/2022/6797243")</f>
        <v>http://dx.doi.org/10.1155/2022/6797243</v>
      </c>
    </row>
    <row r="345" spans="1:10" ht="345" x14ac:dyDescent="0.25">
      <c r="A345" s="1" t="s">
        <v>344</v>
      </c>
      <c r="B345" t="s">
        <v>1002</v>
      </c>
      <c r="C345" t="s">
        <v>1352</v>
      </c>
      <c r="D345" s="1" t="s">
        <v>2344</v>
      </c>
      <c r="E345" s="2" t="s">
        <v>3293</v>
      </c>
      <c r="F345">
        <v>39</v>
      </c>
      <c r="G345">
        <v>2023</v>
      </c>
      <c r="H345">
        <v>9</v>
      </c>
      <c r="I345" t="s">
        <v>4180</v>
      </c>
      <c r="J345" t="str">
        <f>HYPERLINK("http://dx.doi.org/10.3390/tomography9040115","http://dx.doi.org/10.3390/tomography9040115")</f>
        <v>http://dx.doi.org/10.3390/tomography9040115</v>
      </c>
    </row>
    <row r="346" spans="1:10" ht="210" x14ac:dyDescent="0.25">
      <c r="A346" s="1" t="s">
        <v>345</v>
      </c>
      <c r="B346" t="s">
        <v>1002</v>
      </c>
      <c r="C346" t="s">
        <v>1353</v>
      </c>
      <c r="D346" s="1" t="s">
        <v>2345</v>
      </c>
      <c r="E346" s="2" t="s">
        <v>3294</v>
      </c>
      <c r="F346">
        <v>243</v>
      </c>
      <c r="G346">
        <v>2024</v>
      </c>
      <c r="H346">
        <v>17</v>
      </c>
      <c r="I346" t="s">
        <v>4181</v>
      </c>
      <c r="J346" t="str">
        <f>HYPERLINK("http://dx.doi.org/10.3390/ma17071621","http://dx.doi.org/10.3390/ma17071621")</f>
        <v>http://dx.doi.org/10.3390/ma17071621</v>
      </c>
    </row>
    <row r="347" spans="1:10" ht="330" x14ac:dyDescent="0.25">
      <c r="A347" s="1" t="s">
        <v>346</v>
      </c>
      <c r="B347" t="s">
        <v>1000</v>
      </c>
      <c r="C347" t="s">
        <v>1354</v>
      </c>
      <c r="D347" s="1" t="s">
        <v>2346</v>
      </c>
      <c r="E347" s="2" t="s">
        <v>3295</v>
      </c>
      <c r="F347">
        <v>20</v>
      </c>
      <c r="G347">
        <v>2023</v>
      </c>
      <c r="H347">
        <v>17</v>
      </c>
      <c r="I347" t="s">
        <v>4182</v>
      </c>
      <c r="J347" t="str">
        <f>HYPERLINK("http://dx.doi.org/10.2478/picbe-2023-0102","http://dx.doi.org/10.2478/picbe-2023-0102")</f>
        <v>http://dx.doi.org/10.2478/picbe-2023-0102</v>
      </c>
    </row>
    <row r="348" spans="1:10" ht="240" x14ac:dyDescent="0.25">
      <c r="A348" s="1" t="s">
        <v>347</v>
      </c>
      <c r="B348" t="s">
        <v>1001</v>
      </c>
      <c r="C348" t="s">
        <v>1355</v>
      </c>
      <c r="D348" s="1" t="s">
        <v>2347</v>
      </c>
      <c r="E348" s="2" t="s">
        <v>3296</v>
      </c>
      <c r="F348">
        <v>67</v>
      </c>
      <c r="G348">
        <v>2023</v>
      </c>
      <c r="H348">
        <v>120</v>
      </c>
      <c r="I348" t="s">
        <v>4183</v>
      </c>
      <c r="J348" t="str">
        <f>HYPERLINK("http://dx.doi.org/10.1016/j.technovation.2022.102510","http://dx.doi.org/10.1016/j.technovation.2022.102510")</f>
        <v>http://dx.doi.org/10.1016/j.technovation.2022.102510</v>
      </c>
    </row>
    <row r="349" spans="1:10" ht="285" x14ac:dyDescent="0.25">
      <c r="A349" s="1" t="s">
        <v>348</v>
      </c>
      <c r="B349" t="s">
        <v>1002</v>
      </c>
      <c r="C349" t="s">
        <v>1356</v>
      </c>
      <c r="D349" s="1" t="s">
        <v>2348</v>
      </c>
      <c r="E349" s="2" t="s">
        <v>3297</v>
      </c>
      <c r="F349">
        <v>36</v>
      </c>
      <c r="G349">
        <v>2024</v>
      </c>
      <c r="H349">
        <v>11</v>
      </c>
      <c r="I349" t="s">
        <v>4184</v>
      </c>
      <c r="J349" t="str">
        <f>HYPERLINK("http://dx.doi.org/10.3390/children11080996","http://dx.doi.org/10.3390/children11080996")</f>
        <v>http://dx.doi.org/10.3390/children11080996</v>
      </c>
    </row>
    <row r="350" spans="1:10" ht="210" x14ac:dyDescent="0.25">
      <c r="A350" s="1" t="s">
        <v>349</v>
      </c>
      <c r="B350" t="s">
        <v>1001</v>
      </c>
      <c r="C350" t="s">
        <v>1357</v>
      </c>
      <c r="D350" s="1" t="s">
        <v>2349</v>
      </c>
      <c r="E350" s="2" t="s">
        <v>2432</v>
      </c>
      <c r="F350">
        <v>22</v>
      </c>
      <c r="G350">
        <v>2022</v>
      </c>
      <c r="H350">
        <v>19</v>
      </c>
      <c r="I350" t="s">
        <v>2432</v>
      </c>
      <c r="J350" t="s">
        <v>2432</v>
      </c>
    </row>
    <row r="351" spans="1:10" ht="210" x14ac:dyDescent="0.25">
      <c r="A351" s="1" t="s">
        <v>350</v>
      </c>
      <c r="B351" t="s">
        <v>1001</v>
      </c>
      <c r="C351" t="s">
        <v>1358</v>
      </c>
      <c r="D351" s="1" t="s">
        <v>2350</v>
      </c>
      <c r="E351" s="2" t="s">
        <v>3298</v>
      </c>
      <c r="F351">
        <v>60</v>
      </c>
      <c r="G351">
        <v>2019</v>
      </c>
      <c r="H351">
        <v>28</v>
      </c>
      <c r="I351" t="s">
        <v>4185</v>
      </c>
      <c r="J351" t="str">
        <f>HYPERLINK("http://dx.doi.org/10.1142/S0218213019400062","http://dx.doi.org/10.1142/S0218213019400062")</f>
        <v>http://dx.doi.org/10.1142/S0218213019400062</v>
      </c>
    </row>
    <row r="352" spans="1:10" ht="270" x14ac:dyDescent="0.25">
      <c r="A352" s="1" t="s">
        <v>351</v>
      </c>
      <c r="B352" t="s">
        <v>1002</v>
      </c>
      <c r="C352" t="s">
        <v>1359</v>
      </c>
      <c r="D352" s="1" t="s">
        <v>2351</v>
      </c>
      <c r="E352" s="2" t="s">
        <v>3299</v>
      </c>
      <c r="F352">
        <v>151</v>
      </c>
      <c r="G352">
        <v>2024</v>
      </c>
      <c r="H352">
        <v>18</v>
      </c>
      <c r="I352" t="s">
        <v>4186</v>
      </c>
      <c r="J352" t="str">
        <f>HYPERLINK("http://dx.doi.org/10.1007/s11846-023-00696-z","http://dx.doi.org/10.1007/s11846-023-00696-z")</f>
        <v>http://dx.doi.org/10.1007/s11846-023-00696-z</v>
      </c>
    </row>
    <row r="353" spans="1:10" ht="150" x14ac:dyDescent="0.25">
      <c r="A353" s="1" t="s">
        <v>352</v>
      </c>
      <c r="B353" t="s">
        <v>1001</v>
      </c>
      <c r="C353" t="s">
        <v>1360</v>
      </c>
      <c r="D353" s="1" t="s">
        <v>2352</v>
      </c>
      <c r="E353" s="2" t="s">
        <v>3300</v>
      </c>
      <c r="F353">
        <v>62</v>
      </c>
      <c r="G353">
        <v>2024</v>
      </c>
      <c r="H353">
        <v>10</v>
      </c>
      <c r="I353" t="s">
        <v>4187</v>
      </c>
      <c r="J353" t="str">
        <f>HYPERLINK("http://dx.doi.org/10.1177/23780231241259672","http://dx.doi.org/10.1177/23780231241259672")</f>
        <v>http://dx.doi.org/10.1177/23780231241259672</v>
      </c>
    </row>
    <row r="354" spans="1:10" ht="255" x14ac:dyDescent="0.25">
      <c r="A354" s="1" t="s">
        <v>353</v>
      </c>
      <c r="B354" t="s">
        <v>1001</v>
      </c>
      <c r="C354" t="s">
        <v>1361</v>
      </c>
      <c r="D354" s="1" t="s">
        <v>2353</v>
      </c>
      <c r="E354" s="2" t="s">
        <v>3301</v>
      </c>
      <c r="F354">
        <v>58</v>
      </c>
      <c r="G354">
        <v>2024</v>
      </c>
      <c r="H354">
        <v>463</v>
      </c>
      <c r="I354" t="s">
        <v>4188</v>
      </c>
      <c r="J354" t="str">
        <f>HYPERLINK("http://dx.doi.org/10.1016/j.jclepro.2024.142739","http://dx.doi.org/10.1016/j.jclepro.2024.142739")</f>
        <v>http://dx.doi.org/10.1016/j.jclepro.2024.142739</v>
      </c>
    </row>
    <row r="355" spans="1:10" ht="225" x14ac:dyDescent="0.25">
      <c r="A355" s="1" t="s">
        <v>354</v>
      </c>
      <c r="B355" t="s">
        <v>1001</v>
      </c>
      <c r="C355" t="s">
        <v>1362</v>
      </c>
      <c r="D355" s="1" t="s">
        <v>2354</v>
      </c>
      <c r="E355" s="2" t="s">
        <v>3302</v>
      </c>
      <c r="F355">
        <v>31</v>
      </c>
      <c r="G355">
        <v>2019</v>
      </c>
      <c r="H355">
        <v>37</v>
      </c>
      <c r="I355" t="s">
        <v>4189</v>
      </c>
      <c r="J355" t="str">
        <f>HYPERLINK("http://dx.doi.org/10.3233/JIFS-179141","http://dx.doi.org/10.3233/JIFS-179141")</f>
        <v>http://dx.doi.org/10.3233/JIFS-179141</v>
      </c>
    </row>
    <row r="356" spans="1:10" ht="165" x14ac:dyDescent="0.25">
      <c r="A356" s="1" t="s">
        <v>355</v>
      </c>
      <c r="B356" t="s">
        <v>1001</v>
      </c>
      <c r="C356" t="s">
        <v>1363</v>
      </c>
      <c r="D356" s="1" t="s">
        <v>2355</v>
      </c>
      <c r="E356" s="2" t="s">
        <v>3303</v>
      </c>
      <c r="F356">
        <v>18</v>
      </c>
      <c r="G356">
        <v>2021</v>
      </c>
      <c r="H356">
        <v>6</v>
      </c>
      <c r="I356" t="s">
        <v>4190</v>
      </c>
      <c r="J356" t="str">
        <f>HYPERLINK("http://dx.doi.org/10.2478/AMNS.2021.1.00015","http://dx.doi.org/10.2478/AMNS.2021.1.00015")</f>
        <v>http://dx.doi.org/10.2478/AMNS.2021.1.00015</v>
      </c>
    </row>
    <row r="357" spans="1:10" ht="225" x14ac:dyDescent="0.25">
      <c r="A357" s="1" t="s">
        <v>356</v>
      </c>
      <c r="B357" t="s">
        <v>1001</v>
      </c>
      <c r="C357" t="s">
        <v>1364</v>
      </c>
      <c r="D357" s="1" t="s">
        <v>2356</v>
      </c>
      <c r="E357" s="2" t="s">
        <v>3304</v>
      </c>
      <c r="F357">
        <v>22</v>
      </c>
      <c r="G357">
        <v>2019</v>
      </c>
      <c r="H357">
        <v>8</v>
      </c>
      <c r="I357" t="s">
        <v>4191</v>
      </c>
      <c r="J357" t="str">
        <f>HYPERLINK("http://dx.doi.org/10.18267/j.cebr.213","http://dx.doi.org/10.18267/j.cebr.213")</f>
        <v>http://dx.doi.org/10.18267/j.cebr.213</v>
      </c>
    </row>
    <row r="358" spans="1:10" ht="255" x14ac:dyDescent="0.25">
      <c r="A358" s="1" t="s">
        <v>357</v>
      </c>
      <c r="B358" t="s">
        <v>1000</v>
      </c>
      <c r="C358" t="s">
        <v>1365</v>
      </c>
      <c r="D358" s="1" t="s">
        <v>2357</v>
      </c>
      <c r="E358" s="2" t="s">
        <v>3305</v>
      </c>
      <c r="F358">
        <v>6</v>
      </c>
      <c r="G358">
        <v>2018</v>
      </c>
      <c r="H358" t="s">
        <v>2432</v>
      </c>
      <c r="I358" t="s">
        <v>2432</v>
      </c>
      <c r="J358" t="s">
        <v>2432</v>
      </c>
    </row>
    <row r="359" spans="1:10" ht="120" x14ac:dyDescent="0.25">
      <c r="A359" s="1" t="s">
        <v>358</v>
      </c>
      <c r="B359" t="s">
        <v>1002</v>
      </c>
      <c r="C359" t="s">
        <v>1366</v>
      </c>
      <c r="D359" s="1" t="s">
        <v>2358</v>
      </c>
      <c r="E359" s="2" t="s">
        <v>3306</v>
      </c>
      <c r="F359">
        <v>55</v>
      </c>
      <c r="G359">
        <v>2021</v>
      </c>
      <c r="H359">
        <v>22</v>
      </c>
      <c r="I359" t="s">
        <v>4192</v>
      </c>
      <c r="J359" t="str">
        <f>HYPERLINK("http://dx.doi.org/10.3348/kjr.2020.1314","http://dx.doi.org/10.3348/kjr.2020.1314")</f>
        <v>http://dx.doi.org/10.3348/kjr.2020.1314</v>
      </c>
    </row>
    <row r="360" spans="1:10" ht="180" x14ac:dyDescent="0.25">
      <c r="A360" s="1" t="s">
        <v>359</v>
      </c>
      <c r="B360" t="s">
        <v>1000</v>
      </c>
      <c r="C360" t="s">
        <v>1367</v>
      </c>
      <c r="D360" s="1" t="s">
        <v>2359</v>
      </c>
      <c r="E360" s="2" t="s">
        <v>3307</v>
      </c>
      <c r="F360">
        <v>24</v>
      </c>
      <c r="G360">
        <v>2021</v>
      </c>
      <c r="H360" t="s">
        <v>2432</v>
      </c>
      <c r="I360" t="s">
        <v>4193</v>
      </c>
      <c r="J360" t="str">
        <f>HYPERLINK("http://dx.doi.org/10.1109/iSES52644.2021.00092","http://dx.doi.org/10.1109/iSES52644.2021.00092")</f>
        <v>http://dx.doi.org/10.1109/iSES52644.2021.00092</v>
      </c>
    </row>
    <row r="361" spans="1:10" ht="210" x14ac:dyDescent="0.25">
      <c r="A361" s="1" t="s">
        <v>360</v>
      </c>
      <c r="B361" t="s">
        <v>1000</v>
      </c>
      <c r="C361" t="s">
        <v>1368</v>
      </c>
      <c r="D361" s="1" t="s">
        <v>2360</v>
      </c>
      <c r="E361" s="2" t="s">
        <v>2432</v>
      </c>
      <c r="F361">
        <v>18</v>
      </c>
      <c r="G361">
        <v>2022</v>
      </c>
      <c r="H361">
        <v>639</v>
      </c>
      <c r="I361" t="s">
        <v>4194</v>
      </c>
      <c r="J361" t="str">
        <f>HYPERLINK("http://dx.doi.org/10.1007/978-3-030-94335-6_20","http://dx.doi.org/10.1007/978-3-030-94335-6_20")</f>
        <v>http://dx.doi.org/10.1007/978-3-030-94335-6_20</v>
      </c>
    </row>
    <row r="362" spans="1:10" ht="195" x14ac:dyDescent="0.25">
      <c r="A362" s="1" t="s">
        <v>361</v>
      </c>
      <c r="B362" t="s">
        <v>1001</v>
      </c>
      <c r="C362" t="s">
        <v>1369</v>
      </c>
      <c r="D362" s="1" t="s">
        <v>2361</v>
      </c>
      <c r="E362" s="2" t="s">
        <v>3308</v>
      </c>
      <c r="F362">
        <v>30</v>
      </c>
      <c r="G362">
        <v>2023</v>
      </c>
      <c r="H362">
        <v>12</v>
      </c>
      <c r="I362" t="s">
        <v>4195</v>
      </c>
      <c r="J362" t="str">
        <f>HYPERLINK("http://dx.doi.org/10.17993/3ctic.2023.122.210-225","http://dx.doi.org/10.17993/3ctic.2023.122.210-225")</f>
        <v>http://dx.doi.org/10.17993/3ctic.2023.122.210-225</v>
      </c>
    </row>
    <row r="363" spans="1:10" ht="195" x14ac:dyDescent="0.25">
      <c r="A363" s="1" t="s">
        <v>362</v>
      </c>
      <c r="B363" t="s">
        <v>1000</v>
      </c>
      <c r="C363" t="s">
        <v>1370</v>
      </c>
      <c r="D363" s="1" t="s">
        <v>2362</v>
      </c>
      <c r="E363" s="2" t="s">
        <v>3053</v>
      </c>
      <c r="F363">
        <v>18</v>
      </c>
      <c r="G363">
        <v>2014</v>
      </c>
      <c r="H363" t="s">
        <v>2432</v>
      </c>
      <c r="I363" t="s">
        <v>2432</v>
      </c>
      <c r="J363" t="s">
        <v>2432</v>
      </c>
    </row>
    <row r="364" spans="1:10" ht="180" x14ac:dyDescent="0.25">
      <c r="A364" s="1" t="s">
        <v>363</v>
      </c>
      <c r="B364" t="s">
        <v>1003</v>
      </c>
      <c r="C364" t="s">
        <v>1371</v>
      </c>
      <c r="D364" s="1" t="s">
        <v>2363</v>
      </c>
      <c r="E364" s="2" t="s">
        <v>3309</v>
      </c>
      <c r="F364">
        <v>76</v>
      </c>
      <c r="G364">
        <v>2024</v>
      </c>
      <c r="H364" t="s">
        <v>2432</v>
      </c>
      <c r="I364" t="s">
        <v>4196</v>
      </c>
      <c r="J364" t="str">
        <f>HYPERLINK("http://dx.doi.org/10.1007/s10758-024-09732-7","http://dx.doi.org/10.1007/s10758-024-09732-7")</f>
        <v>http://dx.doi.org/10.1007/s10758-024-09732-7</v>
      </c>
    </row>
    <row r="365" spans="1:10" ht="165" x14ac:dyDescent="0.25">
      <c r="A365" s="1" t="s">
        <v>364</v>
      </c>
      <c r="B365" t="s">
        <v>1008</v>
      </c>
      <c r="C365" t="s">
        <v>1372</v>
      </c>
      <c r="D365" s="1" t="s">
        <v>2364</v>
      </c>
      <c r="E365" s="2" t="s">
        <v>3310</v>
      </c>
      <c r="F365">
        <v>27</v>
      </c>
      <c r="G365">
        <v>2021</v>
      </c>
      <c r="H365" t="s">
        <v>2432</v>
      </c>
      <c r="I365" t="s">
        <v>4197</v>
      </c>
      <c r="J365" t="str">
        <f>HYPERLINK("http://dx.doi.org/10.1177/0020720920984000","http://dx.doi.org/10.1177/0020720920984000")</f>
        <v>http://dx.doi.org/10.1177/0020720920984000</v>
      </c>
    </row>
    <row r="366" spans="1:10" ht="240" x14ac:dyDescent="0.25">
      <c r="A366" s="1" t="s">
        <v>365</v>
      </c>
      <c r="B366" t="s">
        <v>1003</v>
      </c>
      <c r="C366" t="s">
        <v>1373</v>
      </c>
      <c r="D366" s="1" t="s">
        <v>2365</v>
      </c>
      <c r="E366" s="2" t="s">
        <v>3311</v>
      </c>
      <c r="F366">
        <v>85</v>
      </c>
      <c r="G366">
        <v>2024</v>
      </c>
      <c r="H366" t="s">
        <v>2432</v>
      </c>
      <c r="I366" t="s">
        <v>4198</v>
      </c>
      <c r="J366" t="str">
        <f>HYPERLINK("http://dx.doi.org/10.1002/sd.3150","http://dx.doi.org/10.1002/sd.3150")</f>
        <v>http://dx.doi.org/10.1002/sd.3150</v>
      </c>
    </row>
    <row r="367" spans="1:10" ht="180" x14ac:dyDescent="0.25">
      <c r="A367" s="1" t="s">
        <v>366</v>
      </c>
      <c r="B367" t="s">
        <v>1002</v>
      </c>
      <c r="C367" t="s">
        <v>1374</v>
      </c>
      <c r="D367" s="1" t="s">
        <v>2366</v>
      </c>
      <c r="E367" s="2" t="s">
        <v>3312</v>
      </c>
      <c r="F367">
        <v>37</v>
      </c>
      <c r="G367">
        <v>2024</v>
      </c>
      <c r="H367">
        <v>7</v>
      </c>
      <c r="I367" t="s">
        <v>4199</v>
      </c>
      <c r="J367" t="str">
        <f>HYPERLINK("http://dx.doi.org/10.3389/frai.2024.1364149","http://dx.doi.org/10.3389/frai.2024.1364149")</f>
        <v>http://dx.doi.org/10.3389/frai.2024.1364149</v>
      </c>
    </row>
    <row r="368" spans="1:10" ht="195" x14ac:dyDescent="0.25">
      <c r="A368" s="1" t="s">
        <v>367</v>
      </c>
      <c r="B368" t="s">
        <v>1000</v>
      </c>
      <c r="C368" t="s">
        <v>1375</v>
      </c>
      <c r="D368" s="1" t="s">
        <v>2367</v>
      </c>
      <c r="E368" s="2" t="s">
        <v>3313</v>
      </c>
      <c r="F368">
        <v>10</v>
      </c>
      <c r="G368">
        <v>2019</v>
      </c>
      <c r="H368" t="s">
        <v>2432</v>
      </c>
      <c r="I368" t="s">
        <v>4200</v>
      </c>
      <c r="J368" t="str">
        <f>HYPERLINK("http://dx.doi.org/10.25236/iwmecs.2019.055","http://dx.doi.org/10.25236/iwmecs.2019.055")</f>
        <v>http://dx.doi.org/10.25236/iwmecs.2019.055</v>
      </c>
    </row>
    <row r="369" spans="1:10" ht="120" x14ac:dyDescent="0.25">
      <c r="A369" s="1" t="s">
        <v>368</v>
      </c>
      <c r="B369" t="s">
        <v>1001</v>
      </c>
      <c r="C369" t="s">
        <v>1376</v>
      </c>
      <c r="D369" s="1" t="s">
        <v>2368</v>
      </c>
      <c r="E369" s="2" t="s">
        <v>3314</v>
      </c>
      <c r="F369">
        <v>97</v>
      </c>
      <c r="G369">
        <v>2022</v>
      </c>
      <c r="H369">
        <v>51</v>
      </c>
      <c r="I369" t="s">
        <v>4201</v>
      </c>
      <c r="J369" t="str">
        <f>HYPERLINK("http://dx.doi.org/10.1016/j.respol.2021.104395","http://dx.doi.org/10.1016/j.respol.2021.104395")</f>
        <v>http://dx.doi.org/10.1016/j.respol.2021.104395</v>
      </c>
    </row>
    <row r="370" spans="1:10" ht="120" x14ac:dyDescent="0.25">
      <c r="A370" s="1" t="s">
        <v>369</v>
      </c>
      <c r="B370" t="s">
        <v>1003</v>
      </c>
      <c r="C370" t="s">
        <v>1377</v>
      </c>
      <c r="D370" s="1" t="s">
        <v>2369</v>
      </c>
      <c r="E370" s="2" t="s">
        <v>3315</v>
      </c>
      <c r="F370">
        <v>131</v>
      </c>
      <c r="G370">
        <v>2024</v>
      </c>
      <c r="H370" t="s">
        <v>2432</v>
      </c>
      <c r="I370" t="s">
        <v>4202</v>
      </c>
      <c r="J370" t="str">
        <f>HYPERLINK("http://dx.doi.org/10.1111/jfir.12424","http://dx.doi.org/10.1111/jfir.12424")</f>
        <v>http://dx.doi.org/10.1111/jfir.12424</v>
      </c>
    </row>
    <row r="371" spans="1:10" ht="120" x14ac:dyDescent="0.25">
      <c r="A371" s="1" t="s">
        <v>370</v>
      </c>
      <c r="B371" t="s">
        <v>1000</v>
      </c>
      <c r="C371" t="s">
        <v>1378</v>
      </c>
      <c r="D371" s="1" t="s">
        <v>2370</v>
      </c>
      <c r="E371" s="2" t="s">
        <v>3316</v>
      </c>
      <c r="F371">
        <v>15</v>
      </c>
      <c r="G371">
        <v>2020</v>
      </c>
      <c r="H371" t="s">
        <v>2432</v>
      </c>
      <c r="I371" t="s">
        <v>2432</v>
      </c>
      <c r="J371" t="s">
        <v>2432</v>
      </c>
    </row>
    <row r="372" spans="1:10" ht="225" x14ac:dyDescent="0.25">
      <c r="A372" s="1" t="s">
        <v>371</v>
      </c>
      <c r="B372" t="s">
        <v>1001</v>
      </c>
      <c r="C372" t="s">
        <v>1379</v>
      </c>
      <c r="D372" s="1" t="s">
        <v>2371</v>
      </c>
      <c r="E372" s="2" t="s">
        <v>3317</v>
      </c>
      <c r="F372">
        <v>51</v>
      </c>
      <c r="G372">
        <v>2023</v>
      </c>
      <c r="H372">
        <v>59</v>
      </c>
      <c r="I372" t="s">
        <v>4203</v>
      </c>
      <c r="J372" t="str">
        <f>HYPERLINK("http://dx.doi.org/10.1111/jscm.12304","http://dx.doi.org/10.1111/jscm.12304")</f>
        <v>http://dx.doi.org/10.1111/jscm.12304</v>
      </c>
    </row>
    <row r="373" spans="1:10" ht="225" x14ac:dyDescent="0.25">
      <c r="A373" s="1" t="s">
        <v>372</v>
      </c>
      <c r="B373" t="s">
        <v>1001</v>
      </c>
      <c r="C373" t="s">
        <v>1380</v>
      </c>
      <c r="D373" s="1" t="s">
        <v>2372</v>
      </c>
      <c r="E373" s="2" t="s">
        <v>3318</v>
      </c>
      <c r="F373">
        <v>84</v>
      </c>
      <c r="G373">
        <v>2022</v>
      </c>
      <c r="H373">
        <v>18</v>
      </c>
      <c r="I373" t="s">
        <v>4204</v>
      </c>
      <c r="J373" t="str">
        <f>HYPERLINK("http://dx.doi.org/10.1109/TII.2022.3146552","http://dx.doi.org/10.1109/TII.2022.3146552")</f>
        <v>http://dx.doi.org/10.1109/TII.2022.3146552</v>
      </c>
    </row>
    <row r="374" spans="1:10" ht="210" x14ac:dyDescent="0.25">
      <c r="A374" s="1" t="s">
        <v>373</v>
      </c>
      <c r="B374" t="s">
        <v>1001</v>
      </c>
      <c r="C374" t="s">
        <v>1381</v>
      </c>
      <c r="D374" s="1" t="s">
        <v>2373</v>
      </c>
      <c r="E374" s="2" t="s">
        <v>3319</v>
      </c>
      <c r="F374">
        <v>46</v>
      </c>
      <c r="G374">
        <v>2024</v>
      </c>
      <c r="H374">
        <v>131</v>
      </c>
      <c r="I374" t="s">
        <v>4205</v>
      </c>
      <c r="J374" t="str">
        <f>HYPERLINK("http://dx.doi.org/10.1016/j.gr.2024.02.012","http://dx.doi.org/10.1016/j.gr.2024.02.012")</f>
        <v>http://dx.doi.org/10.1016/j.gr.2024.02.012</v>
      </c>
    </row>
    <row r="375" spans="1:10" ht="225" x14ac:dyDescent="0.25">
      <c r="A375" s="1" t="s">
        <v>374</v>
      </c>
      <c r="B375" t="s">
        <v>1001</v>
      </c>
      <c r="C375" t="s">
        <v>1382</v>
      </c>
      <c r="D375" s="1" t="s">
        <v>2374</v>
      </c>
      <c r="E375" s="2" t="s">
        <v>3320</v>
      </c>
      <c r="F375">
        <v>114</v>
      </c>
      <c r="G375">
        <v>2021</v>
      </c>
      <c r="H375">
        <v>303</v>
      </c>
      <c r="I375" t="s">
        <v>4206</v>
      </c>
      <c r="J375" t="str">
        <f>HYPERLINK("http://dx.doi.org/10.1016/j.apenergy.2021.117615","http://dx.doi.org/10.1016/j.apenergy.2021.117615")</f>
        <v>http://dx.doi.org/10.1016/j.apenergy.2021.117615</v>
      </c>
    </row>
    <row r="376" spans="1:10" ht="409.5" x14ac:dyDescent="0.25">
      <c r="A376" s="1" t="s">
        <v>375</v>
      </c>
      <c r="B376" t="s">
        <v>1000</v>
      </c>
      <c r="C376" t="s">
        <v>1383</v>
      </c>
      <c r="D376" s="1" t="s">
        <v>2375</v>
      </c>
      <c r="E376" s="2" t="s">
        <v>3321</v>
      </c>
      <c r="F376">
        <v>3</v>
      </c>
      <c r="G376">
        <v>2021</v>
      </c>
      <c r="H376">
        <v>12778</v>
      </c>
      <c r="I376" t="s">
        <v>4207</v>
      </c>
      <c r="J376" t="str">
        <f>HYPERLINK("http://dx.doi.org/10.1007/978-3-030-77820-0_19","http://dx.doi.org/10.1007/978-3-030-77820-0_19")</f>
        <v>http://dx.doi.org/10.1007/978-3-030-77820-0_19</v>
      </c>
    </row>
    <row r="377" spans="1:10" ht="285" x14ac:dyDescent="0.25">
      <c r="A377" s="1" t="s">
        <v>376</v>
      </c>
      <c r="B377" t="s">
        <v>1002</v>
      </c>
      <c r="C377" t="s">
        <v>1384</v>
      </c>
      <c r="D377" s="1" t="s">
        <v>2376</v>
      </c>
      <c r="E377" s="2" t="s">
        <v>3322</v>
      </c>
      <c r="F377">
        <v>100</v>
      </c>
      <c r="G377">
        <v>2024</v>
      </c>
      <c r="H377">
        <v>31</v>
      </c>
      <c r="I377" t="s">
        <v>4208</v>
      </c>
      <c r="J377" t="str">
        <f>HYPERLINK("http://dx.doi.org/10.1007/s11356-024-32404-z","http://dx.doi.org/10.1007/s11356-024-32404-z")</f>
        <v>http://dx.doi.org/10.1007/s11356-024-32404-z</v>
      </c>
    </row>
    <row r="378" spans="1:10" ht="225" x14ac:dyDescent="0.25">
      <c r="A378" s="1" t="s">
        <v>377</v>
      </c>
      <c r="B378" t="s">
        <v>1003</v>
      </c>
      <c r="C378" t="s">
        <v>1385</v>
      </c>
      <c r="D378" s="1" t="s">
        <v>2377</v>
      </c>
      <c r="E378" s="2" t="s">
        <v>3323</v>
      </c>
      <c r="F378">
        <v>15</v>
      </c>
      <c r="G378">
        <v>2023</v>
      </c>
      <c r="H378" t="s">
        <v>2432</v>
      </c>
      <c r="I378" t="s">
        <v>4209</v>
      </c>
      <c r="J378" t="str">
        <f>HYPERLINK("http://dx.doi.org/10.1007/s00500-023-08473-6","http://dx.doi.org/10.1007/s00500-023-08473-6")</f>
        <v>http://dx.doi.org/10.1007/s00500-023-08473-6</v>
      </c>
    </row>
    <row r="379" spans="1:10" ht="105" x14ac:dyDescent="0.25">
      <c r="A379" s="1" t="s">
        <v>378</v>
      </c>
      <c r="B379" t="s">
        <v>1000</v>
      </c>
      <c r="C379" t="s">
        <v>1386</v>
      </c>
      <c r="D379" s="1" t="s">
        <v>2378</v>
      </c>
      <c r="E379" s="2" t="s">
        <v>3324</v>
      </c>
      <c r="F379">
        <v>10</v>
      </c>
      <c r="G379">
        <v>2009</v>
      </c>
      <c r="H379" t="s">
        <v>2432</v>
      </c>
      <c r="I379" t="s">
        <v>4210</v>
      </c>
      <c r="J379" t="str">
        <f>HYPERLINK("http://dx.doi.org/10.1109/ICCSE.2009.5228274","http://dx.doi.org/10.1109/ICCSE.2009.5228274")</f>
        <v>http://dx.doi.org/10.1109/ICCSE.2009.5228274</v>
      </c>
    </row>
    <row r="380" spans="1:10" ht="135" x14ac:dyDescent="0.25">
      <c r="A380" s="1" t="s">
        <v>379</v>
      </c>
      <c r="B380" t="s">
        <v>1001</v>
      </c>
      <c r="C380" t="s">
        <v>1387</v>
      </c>
      <c r="D380" s="1" t="s">
        <v>2379</v>
      </c>
      <c r="E380" s="2" t="s">
        <v>3325</v>
      </c>
      <c r="F380">
        <v>65</v>
      </c>
      <c r="G380">
        <v>2020</v>
      </c>
      <c r="H380">
        <v>42</v>
      </c>
      <c r="I380" t="s">
        <v>4211</v>
      </c>
      <c r="J380" t="str">
        <f>HYPERLINK("http://dx.doi.org/10.1080/23276665.2020.1816188","http://dx.doi.org/10.1080/23276665.2020.1816188")</f>
        <v>http://dx.doi.org/10.1080/23276665.2020.1816188</v>
      </c>
    </row>
    <row r="381" spans="1:10" ht="270" x14ac:dyDescent="0.25">
      <c r="A381" s="1" t="s">
        <v>380</v>
      </c>
      <c r="B381" t="s">
        <v>1001</v>
      </c>
      <c r="C381" t="s">
        <v>1388</v>
      </c>
      <c r="D381" s="1" t="s">
        <v>2380</v>
      </c>
      <c r="E381" s="2" t="s">
        <v>3326</v>
      </c>
      <c r="F381">
        <v>44</v>
      </c>
      <c r="G381">
        <v>2023</v>
      </c>
      <c r="H381">
        <v>36</v>
      </c>
      <c r="I381" t="s">
        <v>4212</v>
      </c>
      <c r="J381" t="str">
        <f>HYPERLINK("http://dx.doi.org/10.1080/1331677X.2022.2092168","http://dx.doi.org/10.1080/1331677X.2022.2092168")</f>
        <v>http://dx.doi.org/10.1080/1331677X.2022.2092168</v>
      </c>
    </row>
    <row r="382" spans="1:10" ht="225" x14ac:dyDescent="0.25">
      <c r="A382" s="1" t="s">
        <v>381</v>
      </c>
      <c r="B382" t="s">
        <v>1001</v>
      </c>
      <c r="C382" t="s">
        <v>1389</v>
      </c>
      <c r="D382" s="1" t="s">
        <v>2381</v>
      </c>
      <c r="E382" s="2" t="s">
        <v>3327</v>
      </c>
      <c r="F382">
        <v>83</v>
      </c>
      <c r="G382">
        <v>2023</v>
      </c>
      <c r="H382">
        <v>28</v>
      </c>
      <c r="I382" t="s">
        <v>4213</v>
      </c>
      <c r="J382" t="str">
        <f>HYPERLINK("http://dx.doi.org/10.26599/TST.2022.9010022","http://dx.doi.org/10.26599/TST.2022.9010022")</f>
        <v>http://dx.doi.org/10.26599/TST.2022.9010022</v>
      </c>
    </row>
    <row r="383" spans="1:10" ht="405" x14ac:dyDescent="0.25">
      <c r="A383" s="1" t="s">
        <v>382</v>
      </c>
      <c r="B383" t="s">
        <v>1001</v>
      </c>
      <c r="C383" t="s">
        <v>1390</v>
      </c>
      <c r="D383" s="1" t="s">
        <v>2382</v>
      </c>
      <c r="E383" s="2" t="s">
        <v>3328</v>
      </c>
      <c r="F383">
        <v>79</v>
      </c>
      <c r="G383">
        <v>2024</v>
      </c>
      <c r="H383">
        <v>62</v>
      </c>
      <c r="I383" t="s">
        <v>4214</v>
      </c>
      <c r="J383" t="str">
        <f>HYPERLINK("http://dx.doi.org/10.1007/s11187-023-00754-6","http://dx.doi.org/10.1007/s11187-023-00754-6")</f>
        <v>http://dx.doi.org/10.1007/s11187-023-00754-6</v>
      </c>
    </row>
    <row r="384" spans="1:10" ht="240" x14ac:dyDescent="0.25">
      <c r="A384" s="1" t="s">
        <v>383</v>
      </c>
      <c r="B384" t="s">
        <v>1001</v>
      </c>
      <c r="C384" t="s">
        <v>1391</v>
      </c>
      <c r="D384" s="1" t="s">
        <v>2383</v>
      </c>
      <c r="E384" s="2" t="s">
        <v>3329</v>
      </c>
      <c r="F384">
        <v>62</v>
      </c>
      <c r="G384">
        <v>2021</v>
      </c>
      <c r="H384">
        <v>126</v>
      </c>
      <c r="I384" t="s">
        <v>4215</v>
      </c>
      <c r="J384" t="str">
        <f>HYPERLINK("http://dx.doi.org/10.1007/s11192-021-03868-4","http://dx.doi.org/10.1007/s11192-021-03868-4")</f>
        <v>http://dx.doi.org/10.1007/s11192-021-03868-4</v>
      </c>
    </row>
    <row r="385" spans="1:10" ht="225" x14ac:dyDescent="0.25">
      <c r="A385" s="1" t="s">
        <v>384</v>
      </c>
      <c r="B385" t="s">
        <v>1002</v>
      </c>
      <c r="C385" t="s">
        <v>1392</v>
      </c>
      <c r="D385" s="1" t="s">
        <v>2384</v>
      </c>
      <c r="E385" s="2" t="s">
        <v>3330</v>
      </c>
      <c r="F385">
        <v>156</v>
      </c>
      <c r="G385">
        <v>2021</v>
      </c>
      <c r="H385">
        <v>28</v>
      </c>
      <c r="I385" t="s">
        <v>4216</v>
      </c>
      <c r="J385" t="str">
        <f>HYPERLINK("http://dx.doi.org/10.1007/s11356-021-16223-0","http://dx.doi.org/10.1007/s11356-021-16223-0")</f>
        <v>http://dx.doi.org/10.1007/s11356-021-16223-0</v>
      </c>
    </row>
    <row r="386" spans="1:10" ht="180" x14ac:dyDescent="0.25">
      <c r="A386" s="1" t="s">
        <v>385</v>
      </c>
      <c r="B386" t="s">
        <v>1002</v>
      </c>
      <c r="C386" t="s">
        <v>1393</v>
      </c>
      <c r="D386" s="1" t="s">
        <v>2385</v>
      </c>
      <c r="E386" s="2" t="s">
        <v>3331</v>
      </c>
      <c r="F386">
        <v>199</v>
      </c>
      <c r="G386">
        <v>2021</v>
      </c>
      <c r="H386">
        <v>698</v>
      </c>
      <c r="I386" t="s">
        <v>4217</v>
      </c>
      <c r="J386" t="str">
        <f>HYPERLINK("http://dx.doi.org/10.1016/j.abb.2020.108730","http://dx.doi.org/10.1016/j.abb.2020.108730")</f>
        <v>http://dx.doi.org/10.1016/j.abb.2020.108730</v>
      </c>
    </row>
    <row r="387" spans="1:10" ht="285" x14ac:dyDescent="0.25">
      <c r="A387" s="1" t="s">
        <v>386</v>
      </c>
      <c r="B387" t="s">
        <v>1001</v>
      </c>
      <c r="C387" t="s">
        <v>1394</v>
      </c>
      <c r="D387" s="1" t="s">
        <v>2386</v>
      </c>
      <c r="E387" s="2" t="s">
        <v>3332</v>
      </c>
      <c r="F387">
        <v>93</v>
      </c>
      <c r="G387">
        <v>2021</v>
      </c>
      <c r="H387">
        <v>41</v>
      </c>
      <c r="I387" t="s">
        <v>4218</v>
      </c>
      <c r="J387" t="str">
        <f>HYPERLINK("http://dx.doi.org/10.3788/AOS202111.0823005","http://dx.doi.org/10.3788/AOS202111.0823005")</f>
        <v>http://dx.doi.org/10.3788/AOS202111.0823005</v>
      </c>
    </row>
    <row r="388" spans="1:10" ht="210" x14ac:dyDescent="0.25">
      <c r="A388" s="1" t="s">
        <v>387</v>
      </c>
      <c r="B388" t="s">
        <v>1004</v>
      </c>
      <c r="C388" t="s">
        <v>1395</v>
      </c>
      <c r="D388" s="1" t="s">
        <v>2387</v>
      </c>
      <c r="E388" s="2" t="s">
        <v>3333</v>
      </c>
      <c r="F388">
        <v>134</v>
      </c>
      <c r="G388">
        <v>2024</v>
      </c>
      <c r="H388" t="s">
        <v>2432</v>
      </c>
      <c r="I388" t="s">
        <v>4219</v>
      </c>
      <c r="J388" t="str">
        <f>HYPERLINK("http://dx.doi.org/10.1080/00140139.2024.2392779","http://dx.doi.org/10.1080/00140139.2024.2392779")</f>
        <v>http://dx.doi.org/10.1080/00140139.2024.2392779</v>
      </c>
    </row>
    <row r="389" spans="1:10" ht="240" x14ac:dyDescent="0.25">
      <c r="A389" s="1" t="s">
        <v>388</v>
      </c>
      <c r="B389" t="s">
        <v>1001</v>
      </c>
      <c r="C389" t="s">
        <v>1396</v>
      </c>
      <c r="D389" s="1" t="s">
        <v>2388</v>
      </c>
      <c r="E389" s="2" t="s">
        <v>3219</v>
      </c>
      <c r="F389">
        <v>62</v>
      </c>
      <c r="G389">
        <v>2023</v>
      </c>
      <c r="H389">
        <v>15</v>
      </c>
      <c r="I389" t="s">
        <v>4220</v>
      </c>
      <c r="J389" t="str">
        <f>HYPERLINK("http://dx.doi.org/10.3390/su15118934","http://dx.doi.org/10.3390/su15118934")</f>
        <v>http://dx.doi.org/10.3390/su15118934</v>
      </c>
    </row>
    <row r="390" spans="1:10" ht="180" x14ac:dyDescent="0.25">
      <c r="A390" s="1" t="s">
        <v>389</v>
      </c>
      <c r="B390" t="s">
        <v>1001</v>
      </c>
      <c r="C390" t="s">
        <v>1397</v>
      </c>
      <c r="D390" s="1" t="s">
        <v>2389</v>
      </c>
      <c r="E390" s="2" t="s">
        <v>3334</v>
      </c>
      <c r="F390">
        <v>51</v>
      </c>
      <c r="G390">
        <v>2022</v>
      </c>
      <c r="H390">
        <v>44</v>
      </c>
      <c r="I390" t="s">
        <v>4221</v>
      </c>
      <c r="J390" t="str">
        <f>HYPERLINK("http://dx.doi.org/10.1080/23276665.2021.1945468","http://dx.doi.org/10.1080/23276665.2021.1945468")</f>
        <v>http://dx.doi.org/10.1080/23276665.2021.1945468</v>
      </c>
    </row>
    <row r="391" spans="1:10" ht="165" x14ac:dyDescent="0.25">
      <c r="A391" s="1" t="s">
        <v>390</v>
      </c>
      <c r="B391" t="s">
        <v>1001</v>
      </c>
      <c r="C391" t="s">
        <v>1398</v>
      </c>
      <c r="D391" s="1" t="s">
        <v>2390</v>
      </c>
      <c r="E391" s="2" t="s">
        <v>3335</v>
      </c>
      <c r="F391">
        <v>58</v>
      </c>
      <c r="G391">
        <v>2024</v>
      </c>
      <c r="H391">
        <v>39</v>
      </c>
      <c r="I391" t="s">
        <v>4222</v>
      </c>
      <c r="J391" t="str">
        <f>HYPERLINK("http://dx.doi.org/10.1007/s00146-023-01629-w","http://dx.doi.org/10.1007/s00146-023-01629-w")</f>
        <v>http://dx.doi.org/10.1007/s00146-023-01629-w</v>
      </c>
    </row>
    <row r="392" spans="1:10" ht="135" x14ac:dyDescent="0.25">
      <c r="A392" s="1" t="s">
        <v>391</v>
      </c>
      <c r="B392" t="s">
        <v>1001</v>
      </c>
      <c r="C392" t="s">
        <v>1399</v>
      </c>
      <c r="D392" s="1" t="s">
        <v>2391</v>
      </c>
      <c r="E392" s="2" t="s">
        <v>3336</v>
      </c>
      <c r="F392">
        <v>111</v>
      </c>
      <c r="G392">
        <v>2020</v>
      </c>
      <c r="H392">
        <v>8</v>
      </c>
      <c r="I392" t="s">
        <v>4223</v>
      </c>
      <c r="J392" t="str">
        <f>HYPERLINK("http://dx.doi.org/10.1109/ACCESS.2020.3009840","http://dx.doi.org/10.1109/ACCESS.2020.3009840")</f>
        <v>http://dx.doi.org/10.1109/ACCESS.2020.3009840</v>
      </c>
    </row>
    <row r="393" spans="1:10" ht="195" x14ac:dyDescent="0.25">
      <c r="A393" s="1" t="s">
        <v>392</v>
      </c>
      <c r="B393" t="s">
        <v>1000</v>
      </c>
      <c r="C393" t="s">
        <v>1400</v>
      </c>
      <c r="D393" s="1" t="s">
        <v>2392</v>
      </c>
      <c r="E393" s="2" t="s">
        <v>3337</v>
      </c>
      <c r="F393">
        <v>56</v>
      </c>
      <c r="G393">
        <v>2021</v>
      </c>
      <c r="H393" t="s">
        <v>2432</v>
      </c>
      <c r="I393" t="s">
        <v>4224</v>
      </c>
      <c r="J393" t="str">
        <f>HYPERLINK("http://dx.doi.org/10.34190/EAIR.21.027","http://dx.doi.org/10.34190/EAIR.21.027")</f>
        <v>http://dx.doi.org/10.34190/EAIR.21.027</v>
      </c>
    </row>
    <row r="394" spans="1:10" ht="240" x14ac:dyDescent="0.25">
      <c r="A394" s="1" t="s">
        <v>393</v>
      </c>
      <c r="B394" t="s">
        <v>1003</v>
      </c>
      <c r="C394" t="s">
        <v>1401</v>
      </c>
      <c r="D394" s="1" t="s">
        <v>2393</v>
      </c>
      <c r="E394" s="2" t="s">
        <v>3338</v>
      </c>
      <c r="F394">
        <v>81</v>
      </c>
      <c r="G394">
        <v>2024</v>
      </c>
      <c r="H394" t="s">
        <v>2432</v>
      </c>
      <c r="I394" t="s">
        <v>4225</v>
      </c>
      <c r="J394" t="str">
        <f>HYPERLINK("http://dx.doi.org/10.1177/10949968241265855","http://dx.doi.org/10.1177/10949968241265855")</f>
        <v>http://dx.doi.org/10.1177/10949968241265855</v>
      </c>
    </row>
    <row r="395" spans="1:10" ht="255" x14ac:dyDescent="0.25">
      <c r="A395" s="1" t="s">
        <v>394</v>
      </c>
      <c r="B395" t="s">
        <v>1001</v>
      </c>
      <c r="C395" t="s">
        <v>1402</v>
      </c>
      <c r="D395" s="1" t="s">
        <v>2394</v>
      </c>
      <c r="E395" s="2" t="s">
        <v>3245</v>
      </c>
      <c r="F395">
        <v>176</v>
      </c>
      <c r="G395">
        <v>2024</v>
      </c>
      <c r="H395">
        <v>54</v>
      </c>
      <c r="I395" t="s">
        <v>4226</v>
      </c>
      <c r="J395" t="str">
        <f>HYPERLINK("http://dx.doi.org/10.1016/j.esr.2024.101446","http://dx.doi.org/10.1016/j.esr.2024.101446")</f>
        <v>http://dx.doi.org/10.1016/j.esr.2024.101446</v>
      </c>
    </row>
    <row r="396" spans="1:10" ht="195" x14ac:dyDescent="0.25">
      <c r="A396" s="1" t="s">
        <v>395</v>
      </c>
      <c r="B396" t="s">
        <v>1001</v>
      </c>
      <c r="C396" t="s">
        <v>1403</v>
      </c>
      <c r="D396" s="1" t="s">
        <v>2395</v>
      </c>
      <c r="E396" s="2" t="s">
        <v>3339</v>
      </c>
      <c r="F396">
        <v>26</v>
      </c>
      <c r="G396">
        <v>2021</v>
      </c>
      <c r="H396">
        <v>33</v>
      </c>
      <c r="I396" t="s">
        <v>4227</v>
      </c>
      <c r="J396" t="str">
        <f>HYPERLINK("http://dx.doi.org/10.4018/JOEUC.20210701.oa10","http://dx.doi.org/10.4018/JOEUC.20210701.oa10")</f>
        <v>http://dx.doi.org/10.4018/JOEUC.20210701.oa10</v>
      </c>
    </row>
    <row r="397" spans="1:10" ht="240" x14ac:dyDescent="0.25">
      <c r="A397" s="1" t="s">
        <v>396</v>
      </c>
      <c r="B397" t="s">
        <v>1002</v>
      </c>
      <c r="C397" t="s">
        <v>1404</v>
      </c>
      <c r="D397" s="1" t="s">
        <v>2396</v>
      </c>
      <c r="E397" s="2" t="s">
        <v>3340</v>
      </c>
      <c r="F397">
        <v>53</v>
      </c>
      <c r="G397">
        <v>2021</v>
      </c>
      <c r="H397">
        <v>9</v>
      </c>
      <c r="I397" t="s">
        <v>4228</v>
      </c>
      <c r="J397" t="str">
        <f>HYPERLINK("http://dx.doi.org/10.21037/atm-20-6220","http://dx.doi.org/10.21037/atm-20-6220")</f>
        <v>http://dx.doi.org/10.21037/atm-20-6220</v>
      </c>
    </row>
    <row r="398" spans="1:10" ht="409.5" x14ac:dyDescent="0.25">
      <c r="A398" s="1" t="s">
        <v>397</v>
      </c>
      <c r="B398" t="s">
        <v>1002</v>
      </c>
      <c r="C398" t="s">
        <v>1405</v>
      </c>
      <c r="D398" s="1" t="s">
        <v>2397</v>
      </c>
      <c r="E398" s="2" t="s">
        <v>3341</v>
      </c>
      <c r="F398">
        <v>60</v>
      </c>
      <c r="G398">
        <v>2022</v>
      </c>
      <c r="H398">
        <v>14</v>
      </c>
      <c r="I398" t="s">
        <v>4229</v>
      </c>
      <c r="J398" t="str">
        <f>HYPERLINK("http://dx.doi.org/10.7759/cureus.23662","http://dx.doi.org/10.7759/cureus.23662")</f>
        <v>http://dx.doi.org/10.7759/cureus.23662</v>
      </c>
    </row>
    <row r="399" spans="1:10" ht="120" x14ac:dyDescent="0.25">
      <c r="A399" s="1" t="s">
        <v>398</v>
      </c>
      <c r="B399" t="s">
        <v>1002</v>
      </c>
      <c r="C399" t="s">
        <v>1406</v>
      </c>
      <c r="D399" s="1" t="s">
        <v>2398</v>
      </c>
      <c r="E399" s="2" t="s">
        <v>3342</v>
      </c>
      <c r="F399">
        <v>148</v>
      </c>
      <c r="G399">
        <v>2023</v>
      </c>
      <c r="H399">
        <v>2</v>
      </c>
      <c r="I399" t="s">
        <v>4230</v>
      </c>
      <c r="J399" t="str">
        <f>HYPERLINK("http://dx.doi.org/10.1002/idm2.12069","http://dx.doi.org/10.1002/idm2.12069")</f>
        <v>http://dx.doi.org/10.1002/idm2.12069</v>
      </c>
    </row>
    <row r="400" spans="1:10" ht="210" x14ac:dyDescent="0.25">
      <c r="A400" s="1" t="s">
        <v>399</v>
      </c>
      <c r="B400" t="s">
        <v>1000</v>
      </c>
      <c r="C400" t="s">
        <v>1407</v>
      </c>
      <c r="D400" s="1" t="s">
        <v>2399</v>
      </c>
      <c r="E400" s="2" t="s">
        <v>3343</v>
      </c>
      <c r="F400">
        <v>10</v>
      </c>
      <c r="G400">
        <v>2017</v>
      </c>
      <c r="H400" t="s">
        <v>2432</v>
      </c>
      <c r="I400" t="s">
        <v>2432</v>
      </c>
      <c r="J400" t="s">
        <v>2432</v>
      </c>
    </row>
    <row r="401" spans="1:10" ht="270" x14ac:dyDescent="0.25">
      <c r="A401" s="1" t="s">
        <v>400</v>
      </c>
      <c r="B401" t="s">
        <v>1001</v>
      </c>
      <c r="C401" t="s">
        <v>1408</v>
      </c>
      <c r="D401" s="1" t="s">
        <v>2400</v>
      </c>
      <c r="E401" s="2" t="s">
        <v>3344</v>
      </c>
      <c r="F401">
        <v>50</v>
      </c>
      <c r="G401">
        <v>2021</v>
      </c>
      <c r="H401">
        <v>13</v>
      </c>
      <c r="I401" t="s">
        <v>4231</v>
      </c>
      <c r="J401" t="str">
        <f>HYPERLINK("http://dx.doi.org/10.3390/su132112033","http://dx.doi.org/10.3390/su132112033")</f>
        <v>http://dx.doi.org/10.3390/su132112033</v>
      </c>
    </row>
    <row r="402" spans="1:10" ht="270" x14ac:dyDescent="0.25">
      <c r="A402" s="1" t="s">
        <v>401</v>
      </c>
      <c r="B402" t="s">
        <v>1001</v>
      </c>
      <c r="C402" t="s">
        <v>1409</v>
      </c>
      <c r="D402" s="1" t="s">
        <v>2401</v>
      </c>
      <c r="E402" s="2" t="s">
        <v>3345</v>
      </c>
      <c r="F402">
        <v>39</v>
      </c>
      <c r="G402">
        <v>2016</v>
      </c>
      <c r="H402">
        <v>8</v>
      </c>
      <c r="I402" t="s">
        <v>4232</v>
      </c>
      <c r="J402" t="str">
        <f>HYPERLINK("http://dx.doi.org/10.3390/su8080797","http://dx.doi.org/10.3390/su8080797")</f>
        <v>http://dx.doi.org/10.3390/su8080797</v>
      </c>
    </row>
    <row r="403" spans="1:10" ht="360" x14ac:dyDescent="0.25">
      <c r="A403" s="1" t="s">
        <v>402</v>
      </c>
      <c r="B403" t="s">
        <v>1001</v>
      </c>
      <c r="C403" t="s">
        <v>1410</v>
      </c>
      <c r="D403" s="1" t="s">
        <v>2402</v>
      </c>
      <c r="E403" s="2" t="s">
        <v>3346</v>
      </c>
      <c r="F403">
        <v>116</v>
      </c>
      <c r="G403">
        <v>2023</v>
      </c>
      <c r="H403">
        <v>30</v>
      </c>
      <c r="I403" t="s">
        <v>4233</v>
      </c>
      <c r="J403" t="str">
        <f>HYPERLINK("http://dx.doi.org/10.1007/s11356-022-24088-0","http://dx.doi.org/10.1007/s11356-022-24088-0")</f>
        <v>http://dx.doi.org/10.1007/s11356-022-24088-0</v>
      </c>
    </row>
    <row r="404" spans="1:10" ht="270" x14ac:dyDescent="0.25">
      <c r="A404" s="1" t="s">
        <v>403</v>
      </c>
      <c r="B404" t="s">
        <v>1009</v>
      </c>
      <c r="C404" t="s">
        <v>1411</v>
      </c>
      <c r="D404" s="1" t="s">
        <v>2403</v>
      </c>
      <c r="E404" s="2" t="s">
        <v>2432</v>
      </c>
      <c r="F404">
        <v>20</v>
      </c>
      <c r="G404">
        <v>2022</v>
      </c>
      <c r="H404">
        <v>2022</v>
      </c>
      <c r="I404" t="s">
        <v>4234</v>
      </c>
      <c r="J404" t="str">
        <f>HYPERLINK("http://dx.doi.org/10.1155/2022/6790836","http://dx.doi.org/10.1155/2022/6790836")</f>
        <v>http://dx.doi.org/10.1155/2022/6790836</v>
      </c>
    </row>
    <row r="405" spans="1:10" ht="255" x14ac:dyDescent="0.25">
      <c r="A405" s="1" t="s">
        <v>404</v>
      </c>
      <c r="B405" t="s">
        <v>1002</v>
      </c>
      <c r="C405" t="s">
        <v>1412</v>
      </c>
      <c r="D405" s="1" t="s">
        <v>2404</v>
      </c>
      <c r="E405" s="2" t="s">
        <v>3347</v>
      </c>
      <c r="F405">
        <v>114</v>
      </c>
      <c r="G405">
        <v>2021</v>
      </c>
      <c r="H405">
        <v>21</v>
      </c>
      <c r="I405" t="s">
        <v>4235</v>
      </c>
      <c r="J405" t="str">
        <f>HYPERLINK("http://dx.doi.org/10.3390/s21134363","http://dx.doi.org/10.3390/s21134363")</f>
        <v>http://dx.doi.org/10.3390/s21134363</v>
      </c>
    </row>
    <row r="406" spans="1:10" ht="225" x14ac:dyDescent="0.25">
      <c r="A406" s="1" t="s">
        <v>405</v>
      </c>
      <c r="B406" t="s">
        <v>1001</v>
      </c>
      <c r="C406" t="s">
        <v>1413</v>
      </c>
      <c r="D406" s="1" t="s">
        <v>2405</v>
      </c>
      <c r="E406" s="2" t="s">
        <v>3348</v>
      </c>
      <c r="F406">
        <v>44</v>
      </c>
      <c r="G406">
        <v>2022</v>
      </c>
      <c r="H406">
        <v>10</v>
      </c>
      <c r="I406" t="s">
        <v>4236</v>
      </c>
      <c r="J406" t="str">
        <f>HYPERLINK("http://dx.doi.org/10.3389/fenvs.2022.944467","http://dx.doi.org/10.3389/fenvs.2022.944467")</f>
        <v>http://dx.doi.org/10.3389/fenvs.2022.944467</v>
      </c>
    </row>
    <row r="407" spans="1:10" ht="255" x14ac:dyDescent="0.25">
      <c r="A407" s="1" t="s">
        <v>406</v>
      </c>
      <c r="B407" t="s">
        <v>1001</v>
      </c>
      <c r="C407" t="s">
        <v>1414</v>
      </c>
      <c r="D407" s="1" t="s">
        <v>2406</v>
      </c>
      <c r="E407" s="2" t="s">
        <v>3349</v>
      </c>
      <c r="F407">
        <v>20</v>
      </c>
      <c r="G407">
        <v>2019</v>
      </c>
      <c r="H407">
        <v>37</v>
      </c>
      <c r="I407" t="s">
        <v>4237</v>
      </c>
      <c r="J407" t="str">
        <f>HYPERLINK("http://dx.doi.org/10.3233/JIFS-179184","http://dx.doi.org/10.3233/JIFS-179184")</f>
        <v>http://dx.doi.org/10.3233/JIFS-179184</v>
      </c>
    </row>
    <row r="408" spans="1:10" ht="225" x14ac:dyDescent="0.25">
      <c r="A408" s="1" t="s">
        <v>407</v>
      </c>
      <c r="B408" t="s">
        <v>1001</v>
      </c>
      <c r="C408" t="s">
        <v>1415</v>
      </c>
      <c r="D408" s="1" t="s">
        <v>2407</v>
      </c>
      <c r="E408" s="2" t="s">
        <v>3111</v>
      </c>
      <c r="F408">
        <v>10</v>
      </c>
      <c r="G408">
        <v>2022</v>
      </c>
      <c r="H408">
        <v>23</v>
      </c>
      <c r="I408" t="s">
        <v>2432</v>
      </c>
      <c r="J408" t="s">
        <v>2432</v>
      </c>
    </row>
    <row r="409" spans="1:10" ht="150" x14ac:dyDescent="0.25">
      <c r="A409" s="1" t="s">
        <v>408</v>
      </c>
      <c r="B409" t="s">
        <v>1000</v>
      </c>
      <c r="C409" t="s">
        <v>1416</v>
      </c>
      <c r="D409" s="1" t="s">
        <v>2408</v>
      </c>
      <c r="E409" s="2" t="s">
        <v>3350</v>
      </c>
      <c r="F409">
        <v>10</v>
      </c>
      <c r="G409">
        <v>2017</v>
      </c>
      <c r="H409" t="s">
        <v>2432</v>
      </c>
      <c r="I409" t="s">
        <v>4238</v>
      </c>
      <c r="J409" t="str">
        <f>HYPERLINK("http://dx.doi.org/10.1109/CSCI.2017.40","http://dx.doi.org/10.1109/CSCI.2017.40")</f>
        <v>http://dx.doi.org/10.1109/CSCI.2017.40</v>
      </c>
    </row>
    <row r="410" spans="1:10" ht="255" x14ac:dyDescent="0.25">
      <c r="A410" s="1" t="s">
        <v>409</v>
      </c>
      <c r="B410" t="s">
        <v>1002</v>
      </c>
      <c r="C410" t="s">
        <v>1417</v>
      </c>
      <c r="D410" s="1" t="s">
        <v>2409</v>
      </c>
      <c r="E410" s="2" t="s">
        <v>3351</v>
      </c>
      <c r="F410">
        <v>277</v>
      </c>
      <c r="G410">
        <v>2022</v>
      </c>
      <c r="H410">
        <v>12</v>
      </c>
      <c r="I410" t="s">
        <v>4239</v>
      </c>
      <c r="J410" t="str">
        <f>HYPERLINK("http://dx.doi.org/10.7150/thno.77949","http://dx.doi.org/10.7150/thno.77949")</f>
        <v>http://dx.doi.org/10.7150/thno.77949</v>
      </c>
    </row>
    <row r="411" spans="1:10" ht="165" x14ac:dyDescent="0.25">
      <c r="A411" s="1" t="s">
        <v>410</v>
      </c>
      <c r="B411" t="s">
        <v>1001</v>
      </c>
      <c r="C411" t="s">
        <v>1418</v>
      </c>
      <c r="D411" s="1" t="s">
        <v>2410</v>
      </c>
      <c r="E411" s="2" t="s">
        <v>3352</v>
      </c>
      <c r="F411">
        <v>25</v>
      </c>
      <c r="G411">
        <v>2024</v>
      </c>
      <c r="H411">
        <v>20</v>
      </c>
      <c r="I411" t="s">
        <v>4240</v>
      </c>
      <c r="J411" t="str">
        <f>HYPERLINK("http://dx.doi.org/10.4018/IJeC.349566","http://dx.doi.org/10.4018/IJeC.349566")</f>
        <v>http://dx.doi.org/10.4018/IJeC.349566</v>
      </c>
    </row>
    <row r="412" spans="1:10" ht="255" x14ac:dyDescent="0.25">
      <c r="A412" s="1" t="s">
        <v>411</v>
      </c>
      <c r="B412" t="s">
        <v>1005</v>
      </c>
      <c r="C412" t="s">
        <v>1419</v>
      </c>
      <c r="D412" s="1" t="s">
        <v>2411</v>
      </c>
      <c r="E412" s="2" t="s">
        <v>3353</v>
      </c>
      <c r="F412">
        <v>86</v>
      </c>
      <c r="G412">
        <v>2023</v>
      </c>
      <c r="H412" t="s">
        <v>2432</v>
      </c>
      <c r="I412" t="s">
        <v>4241</v>
      </c>
      <c r="J412" t="str">
        <f>HYPERLINK("http://dx.doi.org/10.1007/978-3-662-65004-2_16","http://dx.doi.org/10.1007/978-3-662-65004-2_16")</f>
        <v>http://dx.doi.org/10.1007/978-3-662-65004-2_16</v>
      </c>
    </row>
    <row r="413" spans="1:10" ht="240" x14ac:dyDescent="0.25">
      <c r="A413" s="1" t="s">
        <v>412</v>
      </c>
      <c r="B413" t="s">
        <v>1001</v>
      </c>
      <c r="C413" t="s">
        <v>1420</v>
      </c>
      <c r="D413" s="1" t="s">
        <v>2412</v>
      </c>
      <c r="E413" s="2" t="s">
        <v>3354</v>
      </c>
      <c r="F413">
        <v>23</v>
      </c>
      <c r="G413">
        <v>2024</v>
      </c>
      <c r="H413">
        <v>30</v>
      </c>
      <c r="I413" t="s">
        <v>4242</v>
      </c>
      <c r="J413" t="str">
        <f>HYPERLINK("http://dx.doi.org/10.1177/10784535241247094","http://dx.doi.org/10.1177/10784535241247094")</f>
        <v>http://dx.doi.org/10.1177/10784535241247094</v>
      </c>
    </row>
    <row r="414" spans="1:10" ht="195" x14ac:dyDescent="0.25">
      <c r="A414" s="1" t="s">
        <v>413</v>
      </c>
      <c r="B414" t="s">
        <v>1001</v>
      </c>
      <c r="C414" t="s">
        <v>1421</v>
      </c>
      <c r="D414" s="1" t="s">
        <v>2413</v>
      </c>
      <c r="E414" s="2" t="s">
        <v>3355</v>
      </c>
      <c r="F414">
        <v>28</v>
      </c>
      <c r="G414">
        <v>2022</v>
      </c>
      <c r="H414">
        <v>4</v>
      </c>
      <c r="I414" t="s">
        <v>4243</v>
      </c>
      <c r="J414" t="str">
        <f>HYPERLINK("http://dx.doi.org/10.1049/csy2.12050","http://dx.doi.org/10.1049/csy2.12050")</f>
        <v>http://dx.doi.org/10.1049/csy2.12050</v>
      </c>
    </row>
    <row r="415" spans="1:10" ht="150" x14ac:dyDescent="0.25">
      <c r="A415" s="1" t="s">
        <v>414</v>
      </c>
      <c r="B415" t="s">
        <v>1000</v>
      </c>
      <c r="C415" t="s">
        <v>1422</v>
      </c>
      <c r="D415" s="1" t="s">
        <v>2414</v>
      </c>
      <c r="E415" s="2" t="s">
        <v>3232</v>
      </c>
      <c r="F415">
        <v>5</v>
      </c>
      <c r="G415">
        <v>2019</v>
      </c>
      <c r="H415" t="s">
        <v>2432</v>
      </c>
      <c r="I415" t="s">
        <v>4244</v>
      </c>
      <c r="J415" t="str">
        <f>HYPERLINK("http://dx.doi.org/10.1109/ICMCCE48743.2019.00008","http://dx.doi.org/10.1109/ICMCCE48743.2019.00008")</f>
        <v>http://dx.doi.org/10.1109/ICMCCE48743.2019.00008</v>
      </c>
    </row>
    <row r="416" spans="1:10" ht="195" x14ac:dyDescent="0.25">
      <c r="A416" s="1" t="s">
        <v>415</v>
      </c>
      <c r="B416" t="s">
        <v>1001</v>
      </c>
      <c r="C416" t="s">
        <v>1423</v>
      </c>
      <c r="D416" s="1" t="s">
        <v>2415</v>
      </c>
      <c r="E416" s="2" t="s">
        <v>3356</v>
      </c>
      <c r="F416">
        <v>133</v>
      </c>
      <c r="G416">
        <v>2024</v>
      </c>
      <c r="H416">
        <v>83</v>
      </c>
      <c r="I416" t="s">
        <v>4245</v>
      </c>
      <c r="J416" t="str">
        <f>HYPERLINK("http://dx.doi.org/10.1016/j.jacc.2024.03.400","http://dx.doi.org/10.1016/j.jacc.2024.03.400")</f>
        <v>http://dx.doi.org/10.1016/j.jacc.2024.03.400</v>
      </c>
    </row>
    <row r="417" spans="1:10" ht="270" x14ac:dyDescent="0.25">
      <c r="A417" s="1" t="s">
        <v>416</v>
      </c>
      <c r="B417" t="s">
        <v>1001</v>
      </c>
      <c r="C417" t="s">
        <v>1424</v>
      </c>
      <c r="D417" s="1" t="s">
        <v>2416</v>
      </c>
      <c r="E417" s="2" t="s">
        <v>3357</v>
      </c>
      <c r="F417">
        <v>21</v>
      </c>
      <c r="G417">
        <v>2017</v>
      </c>
      <c r="H417">
        <v>69</v>
      </c>
      <c r="I417" t="s">
        <v>4246</v>
      </c>
      <c r="J417" t="str">
        <f>HYPERLINK("http://dx.doi.org/10.1016/j.metabol.2017.01.011","http://dx.doi.org/10.1016/j.metabol.2017.01.011")</f>
        <v>http://dx.doi.org/10.1016/j.metabol.2017.01.011</v>
      </c>
    </row>
    <row r="418" spans="1:10" ht="135" x14ac:dyDescent="0.25">
      <c r="A418" s="1" t="s">
        <v>417</v>
      </c>
      <c r="B418" t="s">
        <v>1001</v>
      </c>
      <c r="C418" t="s">
        <v>1425</v>
      </c>
      <c r="D418" s="1" t="s">
        <v>2417</v>
      </c>
      <c r="E418" s="2" t="s">
        <v>3358</v>
      </c>
      <c r="F418">
        <v>26</v>
      </c>
      <c r="G418">
        <v>2023</v>
      </c>
      <c r="H418">
        <v>30</v>
      </c>
      <c r="I418" t="s">
        <v>4247</v>
      </c>
      <c r="J418" t="str">
        <f>HYPERLINK("http://dx.doi.org/10.1016/j.acra.2022.07.011","http://dx.doi.org/10.1016/j.acra.2022.07.011")</f>
        <v>http://dx.doi.org/10.1016/j.acra.2022.07.011</v>
      </c>
    </row>
    <row r="419" spans="1:10" ht="225" x14ac:dyDescent="0.25">
      <c r="A419" s="1" t="s">
        <v>418</v>
      </c>
      <c r="B419" t="s">
        <v>1001</v>
      </c>
      <c r="C419" t="s">
        <v>1426</v>
      </c>
      <c r="D419" s="1" t="s">
        <v>2418</v>
      </c>
      <c r="E419" s="2" t="s">
        <v>3359</v>
      </c>
      <c r="F419">
        <v>44</v>
      </c>
      <c r="G419">
        <v>2023</v>
      </c>
      <c r="H419">
        <v>21</v>
      </c>
      <c r="I419" t="s">
        <v>4248</v>
      </c>
      <c r="J419" t="str">
        <f>HYPERLINK("http://dx.doi.org/10.1016/j.ijme.2023.100857","http://dx.doi.org/10.1016/j.ijme.2023.100857")</f>
        <v>http://dx.doi.org/10.1016/j.ijme.2023.100857</v>
      </c>
    </row>
    <row r="420" spans="1:10" ht="180" x14ac:dyDescent="0.25">
      <c r="A420" s="1" t="s">
        <v>419</v>
      </c>
      <c r="B420" t="s">
        <v>1000</v>
      </c>
      <c r="C420" t="s">
        <v>1427</v>
      </c>
      <c r="D420" s="1" t="s">
        <v>2419</v>
      </c>
      <c r="E420" s="2" t="s">
        <v>3360</v>
      </c>
      <c r="F420">
        <v>31</v>
      </c>
      <c r="G420">
        <v>2020</v>
      </c>
      <c r="H420">
        <v>14</v>
      </c>
      <c r="I420" t="s">
        <v>4249</v>
      </c>
      <c r="J420" t="str">
        <f>HYPERLINK("http://dx.doi.org/10.2478/picbe-2020-0056","http://dx.doi.org/10.2478/picbe-2020-0056")</f>
        <v>http://dx.doi.org/10.2478/picbe-2020-0056</v>
      </c>
    </row>
    <row r="421" spans="1:10" ht="375" x14ac:dyDescent="0.25">
      <c r="A421" s="1" t="s">
        <v>420</v>
      </c>
      <c r="B421" t="s">
        <v>1000</v>
      </c>
      <c r="C421" t="s">
        <v>1428</v>
      </c>
      <c r="D421" s="1" t="s">
        <v>2420</v>
      </c>
      <c r="E421" s="2" t="s">
        <v>3361</v>
      </c>
      <c r="F421">
        <v>42</v>
      </c>
      <c r="G421">
        <v>2021</v>
      </c>
      <c r="H421" t="s">
        <v>2432</v>
      </c>
      <c r="I421" t="s">
        <v>2432</v>
      </c>
      <c r="J421" t="s">
        <v>2432</v>
      </c>
    </row>
    <row r="422" spans="1:10" ht="210" x14ac:dyDescent="0.25">
      <c r="A422" s="1" t="s">
        <v>421</v>
      </c>
      <c r="B422" t="s">
        <v>1002</v>
      </c>
      <c r="C422" t="s">
        <v>1429</v>
      </c>
      <c r="D422" s="1" t="s">
        <v>2421</v>
      </c>
      <c r="E422" s="2" t="s">
        <v>3362</v>
      </c>
      <c r="F422">
        <v>65</v>
      </c>
      <c r="G422">
        <v>2021</v>
      </c>
      <c r="H422">
        <v>4</v>
      </c>
      <c r="I422" t="s">
        <v>4250</v>
      </c>
      <c r="J422" t="str">
        <f>HYPERLINK("http://dx.doi.org/10.1088/2515-7639/abe55f","http://dx.doi.org/10.1088/2515-7639/abe55f")</f>
        <v>http://dx.doi.org/10.1088/2515-7639/abe55f</v>
      </c>
    </row>
    <row r="423" spans="1:10" ht="390" x14ac:dyDescent="0.25">
      <c r="A423" s="1" t="s">
        <v>422</v>
      </c>
      <c r="B423" t="s">
        <v>1005</v>
      </c>
      <c r="C423" t="s">
        <v>1430</v>
      </c>
      <c r="D423" s="1" t="s">
        <v>2422</v>
      </c>
      <c r="E423" s="2" t="s">
        <v>3363</v>
      </c>
      <c r="F423">
        <v>57</v>
      </c>
      <c r="G423">
        <v>2021</v>
      </c>
      <c r="H423">
        <v>314</v>
      </c>
      <c r="I423" t="s">
        <v>4251</v>
      </c>
      <c r="J423" t="str">
        <f>HYPERLINK("http://dx.doi.org/10.1007/978-3-030-56433-9_21","http://dx.doi.org/10.1007/978-3-030-56433-9_21")</f>
        <v>http://dx.doi.org/10.1007/978-3-030-56433-9_21</v>
      </c>
    </row>
    <row r="424" spans="1:10" ht="240" x14ac:dyDescent="0.25">
      <c r="A424" s="1" t="s">
        <v>423</v>
      </c>
      <c r="B424" t="s">
        <v>1002</v>
      </c>
      <c r="C424" t="s">
        <v>1431</v>
      </c>
      <c r="D424" s="1" t="s">
        <v>2423</v>
      </c>
      <c r="E424" s="2" t="s">
        <v>3364</v>
      </c>
      <c r="F424">
        <v>24</v>
      </c>
      <c r="G424">
        <v>2023</v>
      </c>
      <c r="H424">
        <v>15</v>
      </c>
      <c r="I424" t="s">
        <v>4252</v>
      </c>
      <c r="J424" t="str">
        <f>HYPERLINK("http://dx.doi.org/10.7759/cureus.38711","http://dx.doi.org/10.7759/cureus.38711")</f>
        <v>http://dx.doi.org/10.7759/cureus.38711</v>
      </c>
    </row>
    <row r="425" spans="1:10" ht="300" x14ac:dyDescent="0.25">
      <c r="A425" s="1" t="s">
        <v>424</v>
      </c>
      <c r="B425" t="s">
        <v>1001</v>
      </c>
      <c r="C425" t="s">
        <v>1432</v>
      </c>
      <c r="D425" s="1" t="s">
        <v>2424</v>
      </c>
      <c r="E425" s="2" t="s">
        <v>3365</v>
      </c>
      <c r="F425">
        <v>23</v>
      </c>
      <c r="G425">
        <v>2023</v>
      </c>
      <c r="H425">
        <v>35</v>
      </c>
      <c r="I425" t="s">
        <v>4253</v>
      </c>
      <c r="J425" t="str">
        <f>HYPERLINK("http://dx.doi.org/10.1016/j.jksus.2023.102626","http://dx.doi.org/10.1016/j.jksus.2023.102626")</f>
        <v>http://dx.doi.org/10.1016/j.jksus.2023.102626</v>
      </c>
    </row>
    <row r="426" spans="1:10" ht="375" x14ac:dyDescent="0.25">
      <c r="A426" s="1" t="s">
        <v>425</v>
      </c>
      <c r="B426" t="s">
        <v>1001</v>
      </c>
      <c r="C426" t="s">
        <v>1433</v>
      </c>
      <c r="D426" s="1" t="s">
        <v>2425</v>
      </c>
      <c r="E426" s="2" t="s">
        <v>3366</v>
      </c>
      <c r="F426">
        <v>145</v>
      </c>
      <c r="G426">
        <v>2023</v>
      </c>
      <c r="H426">
        <v>48</v>
      </c>
      <c r="I426" t="s">
        <v>4254</v>
      </c>
      <c r="J426" t="str">
        <f>HYPERLINK("http://dx.doi.org/10.1016/j.ijhydene.2022.10.224","http://dx.doi.org/10.1016/j.ijhydene.2022.10.224")</f>
        <v>http://dx.doi.org/10.1016/j.ijhydene.2022.10.224</v>
      </c>
    </row>
    <row r="427" spans="1:10" ht="210" x14ac:dyDescent="0.25">
      <c r="A427" s="1" t="s">
        <v>426</v>
      </c>
      <c r="B427" t="s">
        <v>1002</v>
      </c>
      <c r="C427" t="s">
        <v>1434</v>
      </c>
      <c r="D427" s="1" t="s">
        <v>2426</v>
      </c>
      <c r="E427" s="2" t="s">
        <v>3367</v>
      </c>
      <c r="F427">
        <v>76</v>
      </c>
      <c r="G427">
        <v>2023</v>
      </c>
      <c r="H427">
        <v>12</v>
      </c>
      <c r="I427" t="s">
        <v>4255</v>
      </c>
      <c r="J427" t="str">
        <f>HYPERLINK("http://dx.doi.org/10.3390/jcm12237382","http://dx.doi.org/10.3390/jcm12237382")</f>
        <v>http://dx.doi.org/10.3390/jcm12237382</v>
      </c>
    </row>
    <row r="428" spans="1:10" ht="150" x14ac:dyDescent="0.25">
      <c r="A428" s="1" t="s">
        <v>427</v>
      </c>
      <c r="B428" t="s">
        <v>1001</v>
      </c>
      <c r="C428" t="s">
        <v>1435</v>
      </c>
      <c r="D428" s="1" t="s">
        <v>2427</v>
      </c>
      <c r="E428" s="2" t="s">
        <v>2432</v>
      </c>
      <c r="F428">
        <v>100</v>
      </c>
      <c r="G428">
        <v>2021</v>
      </c>
      <c r="H428">
        <v>5</v>
      </c>
      <c r="I428" t="s">
        <v>4256</v>
      </c>
      <c r="J428" t="str">
        <f>HYPERLINK("http://dx.doi.org/10.3390/logistics5040066","http://dx.doi.org/10.3390/logistics5040066")</f>
        <v>http://dx.doi.org/10.3390/logistics5040066</v>
      </c>
    </row>
    <row r="429" spans="1:10" ht="409.5" x14ac:dyDescent="0.25">
      <c r="A429" s="1" t="s">
        <v>428</v>
      </c>
      <c r="B429" t="s">
        <v>1001</v>
      </c>
      <c r="C429" t="s">
        <v>1436</v>
      </c>
      <c r="D429" s="1" t="s">
        <v>2428</v>
      </c>
      <c r="E429" s="2" t="s">
        <v>3368</v>
      </c>
      <c r="F429">
        <v>65</v>
      </c>
      <c r="G429">
        <v>2020</v>
      </c>
      <c r="H429">
        <v>37</v>
      </c>
      <c r="I429" t="s">
        <v>4257</v>
      </c>
      <c r="J429" t="str">
        <f>HYPERLINK("http://dx.doi.org/10.1111/jpim.12523","http://dx.doi.org/10.1111/jpim.12523")</f>
        <v>http://dx.doi.org/10.1111/jpim.12523</v>
      </c>
    </row>
    <row r="430" spans="1:10" ht="345" x14ac:dyDescent="0.25">
      <c r="A430" s="1" t="s">
        <v>429</v>
      </c>
      <c r="B430" t="s">
        <v>1001</v>
      </c>
      <c r="C430" t="s">
        <v>1437</v>
      </c>
      <c r="D430" s="1" t="s">
        <v>2429</v>
      </c>
      <c r="E430" s="2" t="s">
        <v>3369</v>
      </c>
      <c r="F430">
        <v>46</v>
      </c>
      <c r="G430">
        <v>2023</v>
      </c>
      <c r="H430">
        <v>15</v>
      </c>
      <c r="I430" t="s">
        <v>4258</v>
      </c>
      <c r="J430" t="str">
        <f>HYPERLINK("http://dx.doi.org/10.3390/su15054604","http://dx.doi.org/10.3390/su15054604")</f>
        <v>http://dx.doi.org/10.3390/su15054604</v>
      </c>
    </row>
    <row r="431" spans="1:10" ht="180" x14ac:dyDescent="0.25">
      <c r="A431" s="1" t="s">
        <v>430</v>
      </c>
      <c r="B431" t="s">
        <v>1000</v>
      </c>
      <c r="C431" t="s">
        <v>1438</v>
      </c>
      <c r="D431" s="1" t="s">
        <v>2430</v>
      </c>
      <c r="E431" s="2" t="s">
        <v>3370</v>
      </c>
      <c r="F431">
        <v>10</v>
      </c>
      <c r="G431">
        <v>2023</v>
      </c>
      <c r="H431">
        <v>323</v>
      </c>
      <c r="I431" t="s">
        <v>4259</v>
      </c>
      <c r="J431" t="str">
        <f>HYPERLINK("http://dx.doi.org/10.1007/978-981-19-7184-6_21","http://dx.doi.org/10.1007/978-981-19-7184-6_21")</f>
        <v>http://dx.doi.org/10.1007/978-981-19-7184-6_21</v>
      </c>
    </row>
    <row r="432" spans="1:10" ht="315" x14ac:dyDescent="0.25">
      <c r="A432" s="1" t="s">
        <v>431</v>
      </c>
      <c r="B432" t="s">
        <v>1001</v>
      </c>
      <c r="C432" t="s">
        <v>1439</v>
      </c>
      <c r="D432" s="1" t="s">
        <v>2431</v>
      </c>
      <c r="E432" s="2" t="s">
        <v>3371</v>
      </c>
      <c r="F432">
        <v>78</v>
      </c>
      <c r="G432">
        <v>2024</v>
      </c>
      <c r="H432">
        <v>39</v>
      </c>
      <c r="I432" t="s">
        <v>4260</v>
      </c>
      <c r="J432" t="str">
        <f>HYPERLINK("http://dx.doi.org/10.1007/s00146-022-01421-2","http://dx.doi.org/10.1007/s00146-022-01421-2")</f>
        <v>http://dx.doi.org/10.1007/s00146-022-01421-2</v>
      </c>
    </row>
    <row r="433" spans="1:10" ht="195" x14ac:dyDescent="0.25">
      <c r="A433" s="1" t="s">
        <v>432</v>
      </c>
      <c r="B433" t="s">
        <v>1003</v>
      </c>
      <c r="C433" t="s">
        <v>1440</v>
      </c>
      <c r="D433" s="1" t="s">
        <v>2432</v>
      </c>
      <c r="E433" s="2" t="s">
        <v>3372</v>
      </c>
      <c r="F433">
        <v>5</v>
      </c>
      <c r="G433">
        <v>2024</v>
      </c>
      <c r="H433" t="s">
        <v>2432</v>
      </c>
      <c r="I433" t="s">
        <v>4261</v>
      </c>
      <c r="J433" t="str">
        <f>HYPERLINK("http://dx.doi.org/10.1002/jdd.13513","http://dx.doi.org/10.1002/jdd.13513")</f>
        <v>http://dx.doi.org/10.1002/jdd.13513</v>
      </c>
    </row>
    <row r="434" spans="1:10" ht="165" x14ac:dyDescent="0.25">
      <c r="A434" s="1" t="s">
        <v>433</v>
      </c>
      <c r="B434" t="s">
        <v>1001</v>
      </c>
      <c r="C434" t="s">
        <v>1441</v>
      </c>
      <c r="D434" s="1" t="s">
        <v>2433</v>
      </c>
      <c r="E434" s="2" t="s">
        <v>3373</v>
      </c>
      <c r="F434">
        <v>121</v>
      </c>
      <c r="G434">
        <v>2023</v>
      </c>
      <c r="H434">
        <v>45</v>
      </c>
      <c r="I434" t="s">
        <v>4262</v>
      </c>
      <c r="J434" t="str">
        <f>HYPERLINK("http://dx.doi.org/10.11999/JEIT220700","http://dx.doi.org/10.11999/JEIT220700")</f>
        <v>http://dx.doi.org/10.11999/JEIT220700</v>
      </c>
    </row>
    <row r="435" spans="1:10" ht="180" x14ac:dyDescent="0.25">
      <c r="A435" s="1" t="s">
        <v>434</v>
      </c>
      <c r="B435" t="s">
        <v>1001</v>
      </c>
      <c r="C435" t="s">
        <v>1442</v>
      </c>
      <c r="D435" s="1" t="s">
        <v>2434</v>
      </c>
      <c r="E435" s="2" t="s">
        <v>3374</v>
      </c>
      <c r="F435">
        <v>30</v>
      </c>
      <c r="G435">
        <v>2024</v>
      </c>
      <c r="H435">
        <v>44</v>
      </c>
      <c r="I435" t="s">
        <v>4263</v>
      </c>
      <c r="J435" t="str">
        <f>HYPERLINK("http://dx.doi.org/10.4454/mg6wax06","http://dx.doi.org/10.4454/mg6wax06")</f>
        <v>http://dx.doi.org/10.4454/mg6wax06</v>
      </c>
    </row>
    <row r="436" spans="1:10" ht="315" x14ac:dyDescent="0.25">
      <c r="A436" s="1" t="s">
        <v>435</v>
      </c>
      <c r="B436" t="s">
        <v>1001</v>
      </c>
      <c r="C436" t="s">
        <v>1443</v>
      </c>
      <c r="D436" s="1" t="s">
        <v>2435</v>
      </c>
      <c r="E436" s="2" t="s">
        <v>3375</v>
      </c>
      <c r="F436">
        <v>33</v>
      </c>
      <c r="G436">
        <v>2023</v>
      </c>
      <c r="H436">
        <v>23</v>
      </c>
      <c r="I436" t="s">
        <v>4264</v>
      </c>
      <c r="J436" t="str">
        <f>HYPERLINK("http://dx.doi.org/10.3390/s23135872","http://dx.doi.org/10.3390/s23135872")</f>
        <v>http://dx.doi.org/10.3390/s23135872</v>
      </c>
    </row>
    <row r="437" spans="1:10" ht="180" x14ac:dyDescent="0.25">
      <c r="A437" s="1" t="s">
        <v>436</v>
      </c>
      <c r="B437" t="s">
        <v>1001</v>
      </c>
      <c r="C437" t="s">
        <v>1444</v>
      </c>
      <c r="D437" s="1" t="s">
        <v>2436</v>
      </c>
      <c r="E437" s="2" t="s">
        <v>3376</v>
      </c>
      <c r="F437">
        <v>81</v>
      </c>
      <c r="G437">
        <v>2022</v>
      </c>
      <c r="H437">
        <v>51</v>
      </c>
      <c r="I437" t="s">
        <v>4265</v>
      </c>
      <c r="J437" t="str">
        <f>HYPERLINK("http://dx.doi.org/10.1016/j.respol.2022.104604","http://dx.doi.org/10.1016/j.respol.2022.104604")</f>
        <v>http://dx.doi.org/10.1016/j.respol.2022.104604</v>
      </c>
    </row>
    <row r="438" spans="1:10" ht="180" x14ac:dyDescent="0.25">
      <c r="A438" s="1" t="s">
        <v>437</v>
      </c>
      <c r="B438" t="s">
        <v>1010</v>
      </c>
      <c r="C438" t="s">
        <v>1445</v>
      </c>
      <c r="D438" s="1" t="s">
        <v>2437</v>
      </c>
      <c r="E438" s="2" t="s">
        <v>3377</v>
      </c>
      <c r="F438">
        <v>0</v>
      </c>
      <c r="G438">
        <v>2022</v>
      </c>
      <c r="H438" t="s">
        <v>2432</v>
      </c>
      <c r="I438" t="s">
        <v>2432</v>
      </c>
      <c r="J438" t="s">
        <v>2432</v>
      </c>
    </row>
    <row r="439" spans="1:10" ht="285" x14ac:dyDescent="0.25">
      <c r="A439" s="1" t="s">
        <v>438</v>
      </c>
      <c r="B439" t="s">
        <v>1001</v>
      </c>
      <c r="C439" t="s">
        <v>1446</v>
      </c>
      <c r="D439" s="1" t="s">
        <v>2438</v>
      </c>
      <c r="E439" s="2" t="s">
        <v>3378</v>
      </c>
      <c r="F439">
        <v>27</v>
      </c>
      <c r="G439">
        <v>2022</v>
      </c>
      <c r="H439">
        <v>9</v>
      </c>
      <c r="I439" t="s">
        <v>4266</v>
      </c>
      <c r="J439" t="str">
        <f>HYPERLINK("http://dx.doi.org/10.1080/20539320.2022.2150467","http://dx.doi.org/10.1080/20539320.2022.2150467")</f>
        <v>http://dx.doi.org/10.1080/20539320.2022.2150467</v>
      </c>
    </row>
    <row r="440" spans="1:10" ht="180" x14ac:dyDescent="0.25">
      <c r="A440" s="1" t="s">
        <v>439</v>
      </c>
      <c r="B440" t="s">
        <v>1001</v>
      </c>
      <c r="C440" t="s">
        <v>1447</v>
      </c>
      <c r="D440" s="1" t="s">
        <v>2439</v>
      </c>
      <c r="E440" s="2" t="s">
        <v>3379</v>
      </c>
      <c r="F440">
        <v>49</v>
      </c>
      <c r="G440">
        <v>2023</v>
      </c>
      <c r="H440">
        <v>28</v>
      </c>
      <c r="I440" t="s">
        <v>4267</v>
      </c>
      <c r="J440" t="str">
        <f>HYPERLINK("http://dx.doi.org/10.1177/09717218231160441","http://dx.doi.org/10.1177/09717218231160441")</f>
        <v>http://dx.doi.org/10.1177/09717218231160441</v>
      </c>
    </row>
    <row r="441" spans="1:10" ht="255" x14ac:dyDescent="0.25">
      <c r="A441" s="1" t="s">
        <v>440</v>
      </c>
      <c r="B441" t="s">
        <v>1001</v>
      </c>
      <c r="C441" t="s">
        <v>1448</v>
      </c>
      <c r="D441" s="1" t="s">
        <v>2440</v>
      </c>
      <c r="E441" s="2" t="s">
        <v>3380</v>
      </c>
      <c r="F441">
        <v>64</v>
      </c>
      <c r="G441">
        <v>2022</v>
      </c>
      <c r="H441">
        <v>13</v>
      </c>
      <c r="I441" t="s">
        <v>4268</v>
      </c>
      <c r="J441" t="str">
        <f>HYPERLINK("http://dx.doi.org/10.1007/s13198-021-01425-z","http://dx.doi.org/10.1007/s13198-021-01425-z")</f>
        <v>http://dx.doi.org/10.1007/s13198-021-01425-z</v>
      </c>
    </row>
    <row r="442" spans="1:10" ht="345" x14ac:dyDescent="0.25">
      <c r="A442" s="1" t="s">
        <v>441</v>
      </c>
      <c r="B442" t="s">
        <v>1001</v>
      </c>
      <c r="C442" t="s">
        <v>1449</v>
      </c>
      <c r="D442" s="1" t="s">
        <v>2441</v>
      </c>
      <c r="E442" s="2" t="s">
        <v>3381</v>
      </c>
      <c r="F442">
        <v>29</v>
      </c>
      <c r="G442">
        <v>2018</v>
      </c>
      <c r="H442" t="s">
        <v>2432</v>
      </c>
      <c r="I442" t="s">
        <v>2432</v>
      </c>
      <c r="J442" t="s">
        <v>2432</v>
      </c>
    </row>
    <row r="443" spans="1:10" ht="210" x14ac:dyDescent="0.25">
      <c r="A443" s="1" t="s">
        <v>442</v>
      </c>
      <c r="B443" t="s">
        <v>1002</v>
      </c>
      <c r="C443" t="s">
        <v>1450</v>
      </c>
      <c r="D443" s="1" t="s">
        <v>2442</v>
      </c>
      <c r="E443" s="2" t="s">
        <v>3382</v>
      </c>
      <c r="F443">
        <v>151</v>
      </c>
      <c r="G443">
        <v>2024</v>
      </c>
      <c r="H443">
        <v>174</v>
      </c>
      <c r="I443" t="s">
        <v>4269</v>
      </c>
      <c r="J443" t="str">
        <f>HYPERLINK("http://dx.doi.org/10.1016/j.jbusres.2023.114494","http://dx.doi.org/10.1016/j.jbusres.2023.114494")</f>
        <v>http://dx.doi.org/10.1016/j.jbusres.2023.114494</v>
      </c>
    </row>
    <row r="444" spans="1:10" ht="285" x14ac:dyDescent="0.25">
      <c r="A444" s="1" t="s">
        <v>443</v>
      </c>
      <c r="B444" t="s">
        <v>1000</v>
      </c>
      <c r="C444" t="s">
        <v>1451</v>
      </c>
      <c r="D444" s="1" t="s">
        <v>2443</v>
      </c>
      <c r="E444" s="2" t="s">
        <v>2432</v>
      </c>
      <c r="F444">
        <v>5</v>
      </c>
      <c r="G444">
        <v>2016</v>
      </c>
      <c r="H444">
        <v>135</v>
      </c>
      <c r="I444" t="s">
        <v>2432</v>
      </c>
      <c r="J444" t="s">
        <v>2432</v>
      </c>
    </row>
    <row r="445" spans="1:10" ht="165" x14ac:dyDescent="0.25">
      <c r="A445" s="1" t="s">
        <v>444</v>
      </c>
      <c r="B445" t="s">
        <v>1001</v>
      </c>
      <c r="C445" t="s">
        <v>1452</v>
      </c>
      <c r="D445" s="1" t="s">
        <v>2444</v>
      </c>
      <c r="E445" s="2" t="s">
        <v>3383</v>
      </c>
      <c r="F445">
        <v>56</v>
      </c>
      <c r="G445">
        <v>2023</v>
      </c>
      <c r="H445">
        <v>10</v>
      </c>
      <c r="I445" t="s">
        <v>4270</v>
      </c>
      <c r="J445" t="str">
        <f>HYPERLINK("http://dx.doi.org/10.1177/20539517231153811","http://dx.doi.org/10.1177/20539517231153811")</f>
        <v>http://dx.doi.org/10.1177/20539517231153811</v>
      </c>
    </row>
    <row r="446" spans="1:10" ht="120" x14ac:dyDescent="0.25">
      <c r="A446" s="1" t="s">
        <v>445</v>
      </c>
      <c r="B446" t="s">
        <v>1000</v>
      </c>
      <c r="C446" t="s">
        <v>1453</v>
      </c>
      <c r="D446" s="1" t="s">
        <v>2445</v>
      </c>
      <c r="E446" s="2" t="s">
        <v>3384</v>
      </c>
      <c r="F446">
        <v>11</v>
      </c>
      <c r="G446">
        <v>2018</v>
      </c>
      <c r="H446" t="s">
        <v>2432</v>
      </c>
      <c r="I446" t="s">
        <v>2432</v>
      </c>
      <c r="J446" t="s">
        <v>2432</v>
      </c>
    </row>
    <row r="447" spans="1:10" ht="360" x14ac:dyDescent="0.25">
      <c r="A447" s="1" t="s">
        <v>446</v>
      </c>
      <c r="B447" t="s">
        <v>1002</v>
      </c>
      <c r="C447" t="s">
        <v>1454</v>
      </c>
      <c r="D447" s="1" t="s">
        <v>2446</v>
      </c>
      <c r="E447" s="2" t="s">
        <v>3385</v>
      </c>
      <c r="F447">
        <v>99</v>
      </c>
      <c r="G447">
        <v>2023</v>
      </c>
      <c r="H447">
        <v>15</v>
      </c>
      <c r="I447" t="s">
        <v>4271</v>
      </c>
      <c r="J447" t="str">
        <f>HYPERLINK("http://dx.doi.org/10.3390/cancers15174282","http://dx.doi.org/10.3390/cancers15174282")</f>
        <v>http://dx.doi.org/10.3390/cancers15174282</v>
      </c>
    </row>
    <row r="448" spans="1:10" ht="210" x14ac:dyDescent="0.25">
      <c r="A448" s="1" t="s">
        <v>447</v>
      </c>
      <c r="B448" t="s">
        <v>1001</v>
      </c>
      <c r="C448" t="s">
        <v>1455</v>
      </c>
      <c r="D448" s="1" t="s">
        <v>2447</v>
      </c>
      <c r="E448" s="2" t="s">
        <v>3386</v>
      </c>
      <c r="F448">
        <v>20</v>
      </c>
      <c r="G448">
        <v>2010</v>
      </c>
      <c r="H448">
        <v>26</v>
      </c>
      <c r="I448" t="s">
        <v>2432</v>
      </c>
      <c r="J448" t="s">
        <v>2432</v>
      </c>
    </row>
    <row r="449" spans="1:10" ht="150" x14ac:dyDescent="0.25">
      <c r="A449" s="1" t="s">
        <v>448</v>
      </c>
      <c r="B449" t="s">
        <v>1001</v>
      </c>
      <c r="C449" t="s">
        <v>1456</v>
      </c>
      <c r="D449" s="1" t="s">
        <v>2448</v>
      </c>
      <c r="E449" s="2" t="s">
        <v>3387</v>
      </c>
      <c r="F449">
        <v>57</v>
      </c>
      <c r="G449">
        <v>2020</v>
      </c>
      <c r="H449">
        <v>20</v>
      </c>
      <c r="I449" t="s">
        <v>4272</v>
      </c>
      <c r="J449" t="str">
        <f>HYPERLINK("http://dx.doi.org/10.21056/aec.v20i82.1396","http://dx.doi.org/10.21056/aec.v20i82.1396")</f>
        <v>http://dx.doi.org/10.21056/aec.v20i82.1396</v>
      </c>
    </row>
    <row r="450" spans="1:10" ht="135" x14ac:dyDescent="0.25">
      <c r="A450" s="1" t="s">
        <v>449</v>
      </c>
      <c r="B450" t="s">
        <v>1001</v>
      </c>
      <c r="C450" t="s">
        <v>1457</v>
      </c>
      <c r="D450" s="1" t="s">
        <v>2449</v>
      </c>
      <c r="E450" s="2" t="s">
        <v>2432</v>
      </c>
      <c r="F450">
        <v>3</v>
      </c>
      <c r="G450">
        <v>2020</v>
      </c>
      <c r="H450">
        <v>35</v>
      </c>
      <c r="I450" t="s">
        <v>4273</v>
      </c>
      <c r="J450" t="str">
        <f>HYPERLINK("http://dx.doi.org/10.1109/MIS.2020.3019679","http://dx.doi.org/10.1109/MIS.2020.3019679")</f>
        <v>http://dx.doi.org/10.1109/MIS.2020.3019679</v>
      </c>
    </row>
    <row r="451" spans="1:10" ht="409.5" x14ac:dyDescent="0.25">
      <c r="A451" s="1" t="s">
        <v>450</v>
      </c>
      <c r="B451" t="s">
        <v>1000</v>
      </c>
      <c r="C451" t="s">
        <v>1458</v>
      </c>
      <c r="D451" s="1" t="s">
        <v>2450</v>
      </c>
      <c r="E451" s="2" t="s">
        <v>3388</v>
      </c>
      <c r="F451">
        <v>6</v>
      </c>
      <c r="G451">
        <v>2018</v>
      </c>
      <c r="H451" t="s">
        <v>2432</v>
      </c>
      <c r="I451" t="s">
        <v>2432</v>
      </c>
      <c r="J451" t="s">
        <v>2432</v>
      </c>
    </row>
    <row r="452" spans="1:10" ht="330" x14ac:dyDescent="0.25">
      <c r="A452" s="1" t="s">
        <v>451</v>
      </c>
      <c r="B452" t="s">
        <v>1000</v>
      </c>
      <c r="C452" t="s">
        <v>1459</v>
      </c>
      <c r="D452" s="1" t="s">
        <v>2451</v>
      </c>
      <c r="E452" s="2" t="s">
        <v>3208</v>
      </c>
      <c r="F452">
        <v>26</v>
      </c>
      <c r="G452">
        <v>2023</v>
      </c>
      <c r="H452" t="s">
        <v>2432</v>
      </c>
      <c r="I452" t="s">
        <v>4274</v>
      </c>
      <c r="J452" t="str">
        <f>HYPERLINK("http://dx.doi.org/10.1007/978-3-031-19886-1_2","http://dx.doi.org/10.1007/978-3-031-19886-1_2")</f>
        <v>http://dx.doi.org/10.1007/978-3-031-19886-1_2</v>
      </c>
    </row>
    <row r="453" spans="1:10" ht="195" x14ac:dyDescent="0.25">
      <c r="A453" s="1" t="s">
        <v>452</v>
      </c>
      <c r="B453" t="s">
        <v>1001</v>
      </c>
      <c r="C453" t="s">
        <v>1460</v>
      </c>
      <c r="D453" s="1" t="s">
        <v>2452</v>
      </c>
      <c r="E453" s="2" t="s">
        <v>3389</v>
      </c>
      <c r="F453">
        <v>135</v>
      </c>
      <c r="G453">
        <v>2023</v>
      </c>
      <c r="H453">
        <v>73</v>
      </c>
      <c r="I453" t="s">
        <v>4275</v>
      </c>
      <c r="J453" t="str">
        <f>HYPERLINK("http://dx.doi.org/10.1016/j.techsoc.2023.102254","http://dx.doi.org/10.1016/j.techsoc.2023.102254")</f>
        <v>http://dx.doi.org/10.1016/j.techsoc.2023.102254</v>
      </c>
    </row>
    <row r="454" spans="1:10" ht="285" x14ac:dyDescent="0.25">
      <c r="A454" s="1" t="s">
        <v>453</v>
      </c>
      <c r="B454" t="s">
        <v>1000</v>
      </c>
      <c r="C454" t="s">
        <v>1461</v>
      </c>
      <c r="D454" s="1" t="s">
        <v>2453</v>
      </c>
      <c r="E454" s="2" t="s">
        <v>3390</v>
      </c>
      <c r="F454">
        <v>5</v>
      </c>
      <c r="G454">
        <v>2016</v>
      </c>
      <c r="H454">
        <v>50</v>
      </c>
      <c r="I454" t="s">
        <v>2432</v>
      </c>
      <c r="J454" t="s">
        <v>2432</v>
      </c>
    </row>
    <row r="455" spans="1:10" ht="240" x14ac:dyDescent="0.25">
      <c r="A455" s="1" t="s">
        <v>454</v>
      </c>
      <c r="B455" t="s">
        <v>1001</v>
      </c>
      <c r="C455" t="s">
        <v>1462</v>
      </c>
      <c r="D455" s="1" t="s">
        <v>2454</v>
      </c>
      <c r="E455" s="2" t="s">
        <v>3391</v>
      </c>
      <c r="F455">
        <v>55</v>
      </c>
      <c r="G455">
        <v>2023</v>
      </c>
      <c r="H455">
        <v>10</v>
      </c>
      <c r="I455" t="s">
        <v>4276</v>
      </c>
      <c r="J455" t="str">
        <f>HYPERLINK("http://dx.doi.org/10.1177/20539517231180577","http://dx.doi.org/10.1177/20539517231180577")</f>
        <v>http://dx.doi.org/10.1177/20539517231180577</v>
      </c>
    </row>
    <row r="456" spans="1:10" ht="225" x14ac:dyDescent="0.25">
      <c r="A456" s="1" t="s">
        <v>455</v>
      </c>
      <c r="B456" t="s">
        <v>1001</v>
      </c>
      <c r="C456" t="s">
        <v>1463</v>
      </c>
      <c r="D456" s="1" t="s">
        <v>2455</v>
      </c>
      <c r="E456" s="2" t="s">
        <v>3392</v>
      </c>
      <c r="F456">
        <v>85</v>
      </c>
      <c r="G456">
        <v>2024</v>
      </c>
      <c r="H456">
        <v>71</v>
      </c>
      <c r="I456" t="s">
        <v>4277</v>
      </c>
      <c r="J456" t="str">
        <f>HYPERLINK("http://dx.doi.org/10.1109/TEM.2024.3423669","http://dx.doi.org/10.1109/TEM.2024.3423669")</f>
        <v>http://dx.doi.org/10.1109/TEM.2024.3423669</v>
      </c>
    </row>
    <row r="457" spans="1:10" ht="225" x14ac:dyDescent="0.25">
      <c r="A457" s="1" t="s">
        <v>456</v>
      </c>
      <c r="B457" t="s">
        <v>1000</v>
      </c>
      <c r="C457" t="s">
        <v>1464</v>
      </c>
      <c r="D457" s="1" t="s">
        <v>2456</v>
      </c>
      <c r="E457" s="2" t="s">
        <v>3393</v>
      </c>
      <c r="F457">
        <v>45</v>
      </c>
      <c r="G457">
        <v>2019</v>
      </c>
      <c r="H457" t="s">
        <v>2432</v>
      </c>
      <c r="I457" t="s">
        <v>4278</v>
      </c>
      <c r="J457" t="str">
        <f>HYPERLINK("http://dx.doi.org/10.34190/ECIAIR.19.021","http://dx.doi.org/10.34190/ECIAIR.19.021")</f>
        <v>http://dx.doi.org/10.34190/ECIAIR.19.021</v>
      </c>
    </row>
    <row r="458" spans="1:10" ht="240" x14ac:dyDescent="0.25">
      <c r="A458" s="1" t="s">
        <v>457</v>
      </c>
      <c r="B458" t="s">
        <v>1001</v>
      </c>
      <c r="C458" t="s">
        <v>1465</v>
      </c>
      <c r="D458" s="1" t="s">
        <v>2457</v>
      </c>
      <c r="E458" s="2" t="s">
        <v>3394</v>
      </c>
      <c r="F458">
        <v>39</v>
      </c>
      <c r="G458">
        <v>2022</v>
      </c>
      <c r="H458">
        <v>31</v>
      </c>
      <c r="I458" t="s">
        <v>4279</v>
      </c>
      <c r="J458" t="str">
        <f>HYPERLINK("http://dx.doi.org/10.3145/epi.2022.sep.18","http://dx.doi.org/10.3145/epi.2022.sep.18")</f>
        <v>http://dx.doi.org/10.3145/epi.2022.sep.18</v>
      </c>
    </row>
    <row r="459" spans="1:10" ht="195" x14ac:dyDescent="0.25">
      <c r="A459" s="1" t="s">
        <v>458</v>
      </c>
      <c r="B459" t="s">
        <v>1000</v>
      </c>
      <c r="C459" t="s">
        <v>1466</v>
      </c>
      <c r="D459" s="1" t="s">
        <v>2458</v>
      </c>
      <c r="E459" s="2" t="s">
        <v>3167</v>
      </c>
      <c r="F459">
        <v>10</v>
      </c>
      <c r="G459">
        <v>2006</v>
      </c>
      <c r="H459" t="s">
        <v>2432</v>
      </c>
      <c r="I459" t="s">
        <v>2432</v>
      </c>
      <c r="J459" t="s">
        <v>2432</v>
      </c>
    </row>
    <row r="460" spans="1:10" ht="120" x14ac:dyDescent="0.25">
      <c r="A460" s="1" t="s">
        <v>459</v>
      </c>
      <c r="B460" t="s">
        <v>1000</v>
      </c>
      <c r="C460" t="s">
        <v>1467</v>
      </c>
      <c r="D460" s="1" t="s">
        <v>2459</v>
      </c>
      <c r="E460" s="2" t="s">
        <v>3395</v>
      </c>
      <c r="F460">
        <v>35</v>
      </c>
      <c r="G460">
        <v>2020</v>
      </c>
      <c r="H460" t="s">
        <v>2432</v>
      </c>
      <c r="I460" t="s">
        <v>4280</v>
      </c>
      <c r="J460" t="str">
        <f>HYPERLINK("http://dx.doi.org/10.1145/3394332.3402828","http://dx.doi.org/10.1145/3394332.3402828")</f>
        <v>http://dx.doi.org/10.1145/3394332.3402828</v>
      </c>
    </row>
    <row r="461" spans="1:10" ht="135" x14ac:dyDescent="0.25">
      <c r="A461" s="1" t="s">
        <v>460</v>
      </c>
      <c r="B461" t="s">
        <v>1000</v>
      </c>
      <c r="C461" t="s">
        <v>1468</v>
      </c>
      <c r="D461" s="1" t="s">
        <v>2460</v>
      </c>
      <c r="E461" s="2" t="s">
        <v>3396</v>
      </c>
      <c r="F461">
        <v>12</v>
      </c>
      <c r="G461">
        <v>2017</v>
      </c>
      <c r="H461" t="s">
        <v>2432</v>
      </c>
      <c r="I461" t="s">
        <v>2432</v>
      </c>
      <c r="J461" t="s">
        <v>2432</v>
      </c>
    </row>
    <row r="462" spans="1:10" ht="90" x14ac:dyDescent="0.25">
      <c r="A462" s="1" t="s">
        <v>461</v>
      </c>
      <c r="B462" t="s">
        <v>1005</v>
      </c>
      <c r="C462" t="s">
        <v>1469</v>
      </c>
      <c r="D462" s="1" t="s">
        <v>2461</v>
      </c>
      <c r="E462" s="2" t="s">
        <v>3397</v>
      </c>
      <c r="F462">
        <v>55</v>
      </c>
      <c r="G462">
        <v>2008</v>
      </c>
      <c r="H462">
        <v>130</v>
      </c>
      <c r="I462" t="s">
        <v>2432</v>
      </c>
      <c r="J462" t="s">
        <v>2432</v>
      </c>
    </row>
    <row r="463" spans="1:10" ht="135" x14ac:dyDescent="0.25">
      <c r="A463" s="1" t="s">
        <v>462</v>
      </c>
      <c r="B463" t="s">
        <v>1001</v>
      </c>
      <c r="C463" t="s">
        <v>1470</v>
      </c>
      <c r="D463" s="1" t="s">
        <v>2462</v>
      </c>
      <c r="E463" s="2" t="s">
        <v>3398</v>
      </c>
      <c r="F463">
        <v>13</v>
      </c>
      <c r="G463">
        <v>2020</v>
      </c>
      <c r="H463">
        <v>84</v>
      </c>
      <c r="I463" t="s">
        <v>2432</v>
      </c>
      <c r="J463" t="s">
        <v>2432</v>
      </c>
    </row>
    <row r="464" spans="1:10" ht="120" x14ac:dyDescent="0.25">
      <c r="A464" s="1" t="s">
        <v>463</v>
      </c>
      <c r="B464" t="s">
        <v>1000</v>
      </c>
      <c r="C464" t="s">
        <v>1471</v>
      </c>
      <c r="D464" s="1" t="s">
        <v>2463</v>
      </c>
      <c r="E464" s="2" t="s">
        <v>3399</v>
      </c>
      <c r="F464">
        <v>28</v>
      </c>
      <c r="G464">
        <v>2018</v>
      </c>
      <c r="H464" t="s">
        <v>2432</v>
      </c>
      <c r="I464" t="s">
        <v>2432</v>
      </c>
      <c r="J464" t="s">
        <v>2432</v>
      </c>
    </row>
    <row r="465" spans="1:10" ht="210" x14ac:dyDescent="0.25">
      <c r="A465" s="1" t="s">
        <v>464</v>
      </c>
      <c r="B465" t="s">
        <v>1001</v>
      </c>
      <c r="C465" t="s">
        <v>1472</v>
      </c>
      <c r="D465" s="1" t="s">
        <v>2464</v>
      </c>
      <c r="E465" s="2" t="s">
        <v>3400</v>
      </c>
      <c r="F465">
        <v>58</v>
      </c>
      <c r="G465">
        <v>2024</v>
      </c>
      <c r="H465">
        <v>32</v>
      </c>
      <c r="I465" t="s">
        <v>4281</v>
      </c>
      <c r="J465" t="str">
        <f>HYPERLINK("http://dx.doi.org/10.1093/ijlit/eaae013","http://dx.doi.org/10.1093/ijlit/eaae013")</f>
        <v>http://dx.doi.org/10.1093/ijlit/eaae013</v>
      </c>
    </row>
    <row r="466" spans="1:10" ht="300" x14ac:dyDescent="0.25">
      <c r="A466" s="1" t="s">
        <v>465</v>
      </c>
      <c r="B466" t="s">
        <v>1001</v>
      </c>
      <c r="C466" t="s">
        <v>1473</v>
      </c>
      <c r="D466" s="1" t="s">
        <v>2465</v>
      </c>
      <c r="E466" s="2" t="s">
        <v>3401</v>
      </c>
      <c r="F466">
        <v>33</v>
      </c>
      <c r="G466">
        <v>2021</v>
      </c>
      <c r="H466">
        <v>2</v>
      </c>
      <c r="I466" t="s">
        <v>4282</v>
      </c>
      <c r="J466" t="str">
        <f>HYPERLINK("http://dx.doi.org/10.1093/ehjdh/ztab090","http://dx.doi.org/10.1093/ehjdh/ztab090")</f>
        <v>http://dx.doi.org/10.1093/ehjdh/ztab090</v>
      </c>
    </row>
    <row r="467" spans="1:10" ht="135" x14ac:dyDescent="0.25">
      <c r="A467" s="1" t="s">
        <v>466</v>
      </c>
      <c r="B467" t="s">
        <v>1000</v>
      </c>
      <c r="C467" t="s">
        <v>1474</v>
      </c>
      <c r="D467" s="1" t="s">
        <v>2466</v>
      </c>
      <c r="E467" s="2" t="s">
        <v>3402</v>
      </c>
      <c r="F467">
        <v>38</v>
      </c>
      <c r="G467">
        <v>2022</v>
      </c>
      <c r="H467">
        <v>13518</v>
      </c>
      <c r="I467" t="s">
        <v>4283</v>
      </c>
      <c r="J467" t="str">
        <f>HYPERLINK("http://dx.doi.org/10.1007/978-3-031-21707-4_40","http://dx.doi.org/10.1007/978-3-031-21707-4_40")</f>
        <v>http://dx.doi.org/10.1007/978-3-031-21707-4_40</v>
      </c>
    </row>
    <row r="468" spans="1:10" ht="210" x14ac:dyDescent="0.25">
      <c r="A468" s="1" t="s">
        <v>467</v>
      </c>
      <c r="B468" t="s">
        <v>1001</v>
      </c>
      <c r="C468" t="s">
        <v>1475</v>
      </c>
      <c r="D468" s="1" t="s">
        <v>2467</v>
      </c>
      <c r="E468" s="2" t="s">
        <v>3215</v>
      </c>
      <c r="F468">
        <v>101</v>
      </c>
      <c r="G468">
        <v>2024</v>
      </c>
      <c r="H468">
        <v>201</v>
      </c>
      <c r="I468" t="s">
        <v>4284</v>
      </c>
      <c r="J468" t="str">
        <f>HYPERLINK("http://dx.doi.org/10.1016/j.techfore.2023.123203","http://dx.doi.org/10.1016/j.techfore.2023.123203")</f>
        <v>http://dx.doi.org/10.1016/j.techfore.2023.123203</v>
      </c>
    </row>
    <row r="469" spans="1:10" ht="210" x14ac:dyDescent="0.25">
      <c r="A469" s="1" t="s">
        <v>468</v>
      </c>
      <c r="B469" t="s">
        <v>1001</v>
      </c>
      <c r="C469" t="s">
        <v>1476</v>
      </c>
      <c r="D469" s="1" t="s">
        <v>2468</v>
      </c>
      <c r="E469" s="2" t="s">
        <v>3403</v>
      </c>
      <c r="F469">
        <v>24</v>
      </c>
      <c r="G469">
        <v>2021</v>
      </c>
      <c r="H469">
        <v>25</v>
      </c>
      <c r="I469" t="s">
        <v>2432</v>
      </c>
      <c r="J469" t="s">
        <v>2432</v>
      </c>
    </row>
    <row r="470" spans="1:10" ht="330" x14ac:dyDescent="0.25">
      <c r="A470" s="1" t="s">
        <v>469</v>
      </c>
      <c r="B470" t="s">
        <v>1001</v>
      </c>
      <c r="C470" t="s">
        <v>1477</v>
      </c>
      <c r="D470" s="1" t="s">
        <v>2469</v>
      </c>
      <c r="E470" s="2" t="s">
        <v>3404</v>
      </c>
      <c r="F470">
        <v>7</v>
      </c>
      <c r="G470">
        <v>2019</v>
      </c>
      <c r="H470">
        <v>20</v>
      </c>
      <c r="I470" t="s">
        <v>4285</v>
      </c>
      <c r="J470" t="str">
        <f>HYPERLINK("http://dx.doi.org/10.21300/20.4.2019.415","http://dx.doi.org/10.21300/20.4.2019.415")</f>
        <v>http://dx.doi.org/10.21300/20.4.2019.415</v>
      </c>
    </row>
    <row r="471" spans="1:10" ht="390" x14ac:dyDescent="0.25">
      <c r="A471" s="1" t="s">
        <v>470</v>
      </c>
      <c r="B471" t="s">
        <v>1001</v>
      </c>
      <c r="C471" t="s">
        <v>1478</v>
      </c>
      <c r="D471" s="1" t="s">
        <v>2470</v>
      </c>
      <c r="E471" s="2" t="s">
        <v>3405</v>
      </c>
      <c r="F471">
        <v>34</v>
      </c>
      <c r="G471">
        <v>2020</v>
      </c>
      <c r="H471">
        <v>11</v>
      </c>
      <c r="I471" t="s">
        <v>4286</v>
      </c>
      <c r="J471" t="str">
        <f>HYPERLINK("http://dx.doi.org/10.3389/fpsyg.2020.01615","http://dx.doi.org/10.3389/fpsyg.2020.01615")</f>
        <v>http://dx.doi.org/10.3389/fpsyg.2020.01615</v>
      </c>
    </row>
    <row r="472" spans="1:10" ht="270" x14ac:dyDescent="0.25">
      <c r="A472" s="1" t="s">
        <v>471</v>
      </c>
      <c r="B472" t="s">
        <v>1002</v>
      </c>
      <c r="C472" t="s">
        <v>1479</v>
      </c>
      <c r="D472" s="1" t="s">
        <v>2471</v>
      </c>
      <c r="E472" s="2" t="s">
        <v>3406</v>
      </c>
      <c r="F472">
        <v>191</v>
      </c>
      <c r="G472">
        <v>2023</v>
      </c>
      <c r="H472">
        <v>12</v>
      </c>
      <c r="I472" t="s">
        <v>4287</v>
      </c>
      <c r="J472" t="str">
        <f>HYPERLINK("http://dx.doi.org/10.3390/electronics12051101","http://dx.doi.org/10.3390/electronics12051101")</f>
        <v>http://dx.doi.org/10.3390/electronics12051101</v>
      </c>
    </row>
    <row r="473" spans="1:10" ht="180" x14ac:dyDescent="0.25">
      <c r="A473" s="1" t="s">
        <v>472</v>
      </c>
      <c r="B473" t="s">
        <v>1003</v>
      </c>
      <c r="C473" t="s">
        <v>1480</v>
      </c>
      <c r="D473" s="1" t="s">
        <v>2472</v>
      </c>
      <c r="E473" s="2" t="s">
        <v>3407</v>
      </c>
      <c r="F473">
        <v>142</v>
      </c>
      <c r="G473">
        <v>2024</v>
      </c>
      <c r="H473" t="s">
        <v>2432</v>
      </c>
      <c r="I473" t="s">
        <v>4288</v>
      </c>
      <c r="J473" t="str">
        <f>HYPERLINK("http://dx.doi.org/10.1037/apl0001200","http://dx.doi.org/10.1037/apl0001200")</f>
        <v>http://dx.doi.org/10.1037/apl0001200</v>
      </c>
    </row>
    <row r="474" spans="1:10" ht="285" x14ac:dyDescent="0.25">
      <c r="A474" s="1" t="s">
        <v>473</v>
      </c>
      <c r="B474" t="s">
        <v>1002</v>
      </c>
      <c r="C474" t="s">
        <v>1481</v>
      </c>
      <c r="D474" s="1" t="s">
        <v>2473</v>
      </c>
      <c r="E474" s="2" t="s">
        <v>3408</v>
      </c>
      <c r="F474">
        <v>158</v>
      </c>
      <c r="G474">
        <v>2024</v>
      </c>
      <c r="H474">
        <v>10</v>
      </c>
      <c r="I474" t="s">
        <v>4289</v>
      </c>
      <c r="J474" t="str">
        <f>HYPERLINK("http://dx.doi.org/10.3390/horticulturae10030197","http://dx.doi.org/10.3390/horticulturae10030197")</f>
        <v>http://dx.doi.org/10.3390/horticulturae10030197</v>
      </c>
    </row>
    <row r="475" spans="1:10" ht="285" x14ac:dyDescent="0.25">
      <c r="A475" s="1" t="s">
        <v>474</v>
      </c>
      <c r="B475" t="s">
        <v>1008</v>
      </c>
      <c r="C475" t="s">
        <v>1482</v>
      </c>
      <c r="D475" s="1" t="s">
        <v>2474</v>
      </c>
      <c r="E475" s="2" t="s">
        <v>3409</v>
      </c>
      <c r="F475">
        <v>20</v>
      </c>
      <c r="G475">
        <v>2021</v>
      </c>
      <c r="H475" t="s">
        <v>2432</v>
      </c>
      <c r="I475" t="s">
        <v>4290</v>
      </c>
      <c r="J475" t="str">
        <f>HYPERLINK("http://dx.doi.org/10.1007/s12652-021-03102-2","http://dx.doi.org/10.1007/s12652-021-03102-2")</f>
        <v>http://dx.doi.org/10.1007/s12652-021-03102-2</v>
      </c>
    </row>
    <row r="476" spans="1:10" ht="330" x14ac:dyDescent="0.25">
      <c r="A476" s="1" t="s">
        <v>475</v>
      </c>
      <c r="B476" t="s">
        <v>1001</v>
      </c>
      <c r="C476" t="s">
        <v>1483</v>
      </c>
      <c r="D476" s="1" t="s">
        <v>2475</v>
      </c>
      <c r="E476" s="2" t="s">
        <v>3410</v>
      </c>
      <c r="F476">
        <v>47</v>
      </c>
      <c r="G476">
        <v>2022</v>
      </c>
      <c r="H476">
        <v>29</v>
      </c>
      <c r="I476" t="s">
        <v>4291</v>
      </c>
      <c r="J476" t="str">
        <f>HYPERLINK("http://dx.doi.org/10.1108/REGE-07-2021-0120","http://dx.doi.org/10.1108/REGE-07-2021-0120")</f>
        <v>http://dx.doi.org/10.1108/REGE-07-2021-0120</v>
      </c>
    </row>
    <row r="477" spans="1:10" ht="180" x14ac:dyDescent="0.25">
      <c r="A477" s="1" t="s">
        <v>476</v>
      </c>
      <c r="B477" t="s">
        <v>1001</v>
      </c>
      <c r="C477" t="s">
        <v>1484</v>
      </c>
      <c r="D477" s="1" t="s">
        <v>2476</v>
      </c>
      <c r="E477" s="2" t="s">
        <v>3411</v>
      </c>
      <c r="F477">
        <v>118</v>
      </c>
      <c r="G477">
        <v>2022</v>
      </c>
      <c r="H477">
        <v>36</v>
      </c>
      <c r="I477" t="s">
        <v>4292</v>
      </c>
      <c r="J477" t="str">
        <f>HYPERLINK("http://dx.doi.org/10.1111/joes.12455","http://dx.doi.org/10.1111/joes.12455")</f>
        <v>http://dx.doi.org/10.1111/joes.12455</v>
      </c>
    </row>
    <row r="478" spans="1:10" ht="240" x14ac:dyDescent="0.25">
      <c r="A478" s="1" t="s">
        <v>477</v>
      </c>
      <c r="B478" t="s">
        <v>1002</v>
      </c>
      <c r="C478" t="s">
        <v>1485</v>
      </c>
      <c r="D478" s="1" t="s">
        <v>2477</v>
      </c>
      <c r="E478" s="2" t="s">
        <v>3412</v>
      </c>
      <c r="F478">
        <v>163</v>
      </c>
      <c r="G478">
        <v>2023</v>
      </c>
      <c r="H478">
        <v>16</v>
      </c>
      <c r="I478" t="s">
        <v>4293</v>
      </c>
      <c r="J478" t="str">
        <f>HYPERLINK("http://dx.doi.org/10.3390/en16237773","http://dx.doi.org/10.3390/en16237773")</f>
        <v>http://dx.doi.org/10.3390/en16237773</v>
      </c>
    </row>
    <row r="479" spans="1:10" ht="45" x14ac:dyDescent="0.25">
      <c r="A479" s="1" t="s">
        <v>478</v>
      </c>
      <c r="B479" t="s">
        <v>1000</v>
      </c>
      <c r="C479" t="s">
        <v>1486</v>
      </c>
      <c r="D479" s="1" t="s">
        <v>2478</v>
      </c>
      <c r="E479" s="2" t="s">
        <v>3413</v>
      </c>
      <c r="F479">
        <v>22</v>
      </c>
      <c r="G479">
        <v>2019</v>
      </c>
      <c r="H479">
        <v>144</v>
      </c>
      <c r="I479" t="s">
        <v>4294</v>
      </c>
      <c r="J479" t="str">
        <f>HYPERLINK("http://dx.doi.org/10.1007/978-981-13-8260-4_19","http://dx.doi.org/10.1007/978-981-13-8260-4_19")</f>
        <v>http://dx.doi.org/10.1007/978-981-13-8260-4_19</v>
      </c>
    </row>
    <row r="480" spans="1:10" ht="330" x14ac:dyDescent="0.25">
      <c r="A480" s="1" t="s">
        <v>479</v>
      </c>
      <c r="B480" t="s">
        <v>1001</v>
      </c>
      <c r="C480" t="s">
        <v>1487</v>
      </c>
      <c r="D480" s="1" t="s">
        <v>2479</v>
      </c>
      <c r="E480" s="2" t="s">
        <v>3414</v>
      </c>
      <c r="F480">
        <v>96</v>
      </c>
      <c r="G480">
        <v>2024</v>
      </c>
      <c r="H480">
        <v>78</v>
      </c>
      <c r="I480" t="s">
        <v>4295</v>
      </c>
      <c r="J480" t="str">
        <f>HYPERLINK("http://dx.doi.org/10.1016/j.techsoc.2024.102676","http://dx.doi.org/10.1016/j.techsoc.2024.102676")</f>
        <v>http://dx.doi.org/10.1016/j.techsoc.2024.102676</v>
      </c>
    </row>
    <row r="481" spans="1:10" ht="315" x14ac:dyDescent="0.25">
      <c r="A481" s="1" t="s">
        <v>480</v>
      </c>
      <c r="B481" t="s">
        <v>1002</v>
      </c>
      <c r="C481" t="s">
        <v>1488</v>
      </c>
      <c r="D481" s="1" t="s">
        <v>2480</v>
      </c>
      <c r="E481" s="2" t="s">
        <v>3415</v>
      </c>
      <c r="F481">
        <v>205</v>
      </c>
      <c r="G481">
        <v>2024</v>
      </c>
      <c r="H481">
        <v>252</v>
      </c>
      <c r="I481" t="s">
        <v>4296</v>
      </c>
      <c r="J481" t="str">
        <f>HYPERLINK("http://dx.doi.org/10.1016/j.earscirev.2024.104765","http://dx.doi.org/10.1016/j.earscirev.2024.104765")</f>
        <v>http://dx.doi.org/10.1016/j.earscirev.2024.104765</v>
      </c>
    </row>
    <row r="482" spans="1:10" ht="180" x14ac:dyDescent="0.25">
      <c r="A482" s="1" t="s">
        <v>481</v>
      </c>
      <c r="B482" t="s">
        <v>1001</v>
      </c>
      <c r="C482" t="s">
        <v>1489</v>
      </c>
      <c r="D482" s="1" t="s">
        <v>2481</v>
      </c>
      <c r="E482" s="2" t="s">
        <v>3416</v>
      </c>
      <c r="F482">
        <v>137</v>
      </c>
      <c r="G482">
        <v>2022</v>
      </c>
      <c r="H482">
        <v>39</v>
      </c>
      <c r="I482" t="s">
        <v>4297</v>
      </c>
      <c r="J482" t="str">
        <f>HYPERLINK("http://dx.doi.org/10.1016/j.giq.2022.101720","http://dx.doi.org/10.1016/j.giq.2022.101720")</f>
        <v>http://dx.doi.org/10.1016/j.giq.2022.101720</v>
      </c>
    </row>
    <row r="483" spans="1:10" ht="270" x14ac:dyDescent="0.25">
      <c r="A483" s="1" t="s">
        <v>482</v>
      </c>
      <c r="B483" t="s">
        <v>1001</v>
      </c>
      <c r="C483" t="s">
        <v>1490</v>
      </c>
      <c r="D483" s="1" t="s">
        <v>2482</v>
      </c>
      <c r="E483" s="2" t="s">
        <v>3417</v>
      </c>
      <c r="F483">
        <v>91</v>
      </c>
      <c r="G483">
        <v>2022</v>
      </c>
      <c r="H483">
        <v>5</v>
      </c>
      <c r="I483" t="s">
        <v>4298</v>
      </c>
      <c r="J483" t="str">
        <f>HYPERLINK("http://dx.doi.org/10.1016/j.ogla.2021.12.003","http://dx.doi.org/10.1016/j.ogla.2021.12.003")</f>
        <v>http://dx.doi.org/10.1016/j.ogla.2021.12.003</v>
      </c>
    </row>
    <row r="484" spans="1:10" ht="105" x14ac:dyDescent="0.25">
      <c r="A484" s="1" t="s">
        <v>483</v>
      </c>
      <c r="B484" t="s">
        <v>1001</v>
      </c>
      <c r="C484" t="s">
        <v>1491</v>
      </c>
      <c r="D484" s="1" t="s">
        <v>2483</v>
      </c>
      <c r="E484" s="2" t="s">
        <v>3418</v>
      </c>
      <c r="F484">
        <v>72</v>
      </c>
      <c r="G484">
        <v>2024</v>
      </c>
      <c r="H484">
        <v>25</v>
      </c>
      <c r="I484" t="s">
        <v>4299</v>
      </c>
      <c r="J484" t="str">
        <f>HYPERLINK("http://dx.doi.org/10.17705/1jais.00861","http://dx.doi.org/10.17705/1jais.00861")</f>
        <v>http://dx.doi.org/10.17705/1jais.00861</v>
      </c>
    </row>
    <row r="485" spans="1:10" ht="165" x14ac:dyDescent="0.25">
      <c r="A485" s="1" t="s">
        <v>484</v>
      </c>
      <c r="B485" t="s">
        <v>1002</v>
      </c>
      <c r="C485" t="s">
        <v>1492</v>
      </c>
      <c r="D485" s="1" t="s">
        <v>2484</v>
      </c>
      <c r="E485" s="2" t="s">
        <v>3419</v>
      </c>
      <c r="F485">
        <v>96</v>
      </c>
      <c r="G485">
        <v>2022</v>
      </c>
      <c r="H485">
        <v>23</v>
      </c>
      <c r="I485" t="s">
        <v>4300</v>
      </c>
      <c r="J485" t="str">
        <f>HYPERLINK("http://dx.doi.org/10.3390/ijms231911269","http://dx.doi.org/10.3390/ijms231911269")</f>
        <v>http://dx.doi.org/10.3390/ijms231911269</v>
      </c>
    </row>
    <row r="486" spans="1:10" ht="210" x14ac:dyDescent="0.25">
      <c r="A486" s="1" t="s">
        <v>485</v>
      </c>
      <c r="B486" t="s">
        <v>1001</v>
      </c>
      <c r="C486" t="s">
        <v>1493</v>
      </c>
      <c r="D486" s="1" t="s">
        <v>2485</v>
      </c>
      <c r="E486" s="2" t="s">
        <v>3420</v>
      </c>
      <c r="F486">
        <v>59</v>
      </c>
      <c r="G486">
        <v>2023</v>
      </c>
      <c r="H486">
        <v>10</v>
      </c>
      <c r="I486" t="s">
        <v>4301</v>
      </c>
      <c r="J486" t="str">
        <f>HYPERLINK("http://dx.doi.org/10.51659/josi.22.176","http://dx.doi.org/10.51659/josi.22.176")</f>
        <v>http://dx.doi.org/10.51659/josi.22.176</v>
      </c>
    </row>
    <row r="487" spans="1:10" ht="300" x14ac:dyDescent="0.25">
      <c r="A487" s="1" t="s">
        <v>486</v>
      </c>
      <c r="B487" t="s">
        <v>1001</v>
      </c>
      <c r="C487" t="s">
        <v>1494</v>
      </c>
      <c r="D487" s="1" t="s">
        <v>2486</v>
      </c>
      <c r="E487" s="2" t="s">
        <v>3421</v>
      </c>
      <c r="F487">
        <v>198</v>
      </c>
      <c r="G487">
        <v>2023</v>
      </c>
      <c r="H487">
        <v>10</v>
      </c>
      <c r="I487" t="s">
        <v>4302</v>
      </c>
      <c r="J487" t="str">
        <f>HYPERLINK("http://dx.doi.org/10.1109/JAS.2023.123123","http://dx.doi.org/10.1109/JAS.2023.123123")</f>
        <v>http://dx.doi.org/10.1109/JAS.2023.123123</v>
      </c>
    </row>
    <row r="488" spans="1:10" ht="120" x14ac:dyDescent="0.25">
      <c r="A488" s="1" t="s">
        <v>487</v>
      </c>
      <c r="B488" t="s">
        <v>1000</v>
      </c>
      <c r="C488" t="s">
        <v>1495</v>
      </c>
      <c r="D488" s="1" t="s">
        <v>2487</v>
      </c>
      <c r="E488" s="2" t="s">
        <v>3422</v>
      </c>
      <c r="F488">
        <v>13</v>
      </c>
      <c r="G488">
        <v>2019</v>
      </c>
      <c r="H488" t="s">
        <v>2432</v>
      </c>
      <c r="I488" t="s">
        <v>2432</v>
      </c>
      <c r="J488" t="s">
        <v>2432</v>
      </c>
    </row>
    <row r="489" spans="1:10" ht="285" x14ac:dyDescent="0.25">
      <c r="A489" s="1" t="s">
        <v>488</v>
      </c>
      <c r="B489" t="s">
        <v>1001</v>
      </c>
      <c r="C489" t="s">
        <v>1496</v>
      </c>
      <c r="D489" s="1" t="s">
        <v>2488</v>
      </c>
      <c r="E489" s="2" t="s">
        <v>3423</v>
      </c>
      <c r="F489">
        <v>36</v>
      </c>
      <c r="G489">
        <v>2020</v>
      </c>
      <c r="H489">
        <v>15</v>
      </c>
      <c r="I489" t="s">
        <v>4303</v>
      </c>
      <c r="J489" t="str">
        <f>HYPERLINK("http://dx.doi.org/10.1371/journal.pone.0232658","http://dx.doi.org/10.1371/journal.pone.0232658")</f>
        <v>http://dx.doi.org/10.1371/journal.pone.0232658</v>
      </c>
    </row>
    <row r="490" spans="1:10" ht="150" x14ac:dyDescent="0.25">
      <c r="A490" s="1" t="s">
        <v>489</v>
      </c>
      <c r="B490" t="s">
        <v>1002</v>
      </c>
      <c r="C490" t="s">
        <v>1497</v>
      </c>
      <c r="D490" s="1" t="s">
        <v>2489</v>
      </c>
      <c r="E490" s="2" t="s">
        <v>2432</v>
      </c>
      <c r="F490">
        <v>11</v>
      </c>
      <c r="G490">
        <v>2024</v>
      </c>
      <c r="H490">
        <v>26</v>
      </c>
      <c r="I490" t="s">
        <v>2432</v>
      </c>
      <c r="J490" t="s">
        <v>2432</v>
      </c>
    </row>
    <row r="491" spans="1:10" ht="285" x14ac:dyDescent="0.25">
      <c r="A491" s="1" t="s">
        <v>490</v>
      </c>
      <c r="B491" t="s">
        <v>1003</v>
      </c>
      <c r="C491" t="s">
        <v>1498</v>
      </c>
      <c r="D491" s="1" t="s">
        <v>2490</v>
      </c>
      <c r="E491" s="2" t="s">
        <v>2432</v>
      </c>
      <c r="F491">
        <v>15</v>
      </c>
      <c r="G491">
        <v>2023</v>
      </c>
      <c r="H491" t="s">
        <v>2432</v>
      </c>
      <c r="I491" t="s">
        <v>4304</v>
      </c>
      <c r="J491" t="str">
        <f>HYPERLINK("http://dx.doi.org/10.1007/s13198-023-02138-1","http://dx.doi.org/10.1007/s13198-023-02138-1")</f>
        <v>http://dx.doi.org/10.1007/s13198-023-02138-1</v>
      </c>
    </row>
    <row r="492" spans="1:10" ht="120" x14ac:dyDescent="0.25">
      <c r="A492" s="1" t="s">
        <v>491</v>
      </c>
      <c r="B492" t="s">
        <v>1001</v>
      </c>
      <c r="C492" t="s">
        <v>1499</v>
      </c>
      <c r="D492" s="1" t="s">
        <v>2491</v>
      </c>
      <c r="E492" s="2" t="s">
        <v>3424</v>
      </c>
      <c r="F492">
        <v>42</v>
      </c>
      <c r="G492">
        <v>2022</v>
      </c>
      <c r="H492">
        <v>17</v>
      </c>
      <c r="I492" t="s">
        <v>4305</v>
      </c>
      <c r="J492" t="str">
        <f>HYPERLINK("http://dx.doi.org/10.4018/IJHISI.315618","http://dx.doi.org/10.4018/IJHISI.315618")</f>
        <v>http://dx.doi.org/10.4018/IJHISI.315618</v>
      </c>
    </row>
    <row r="493" spans="1:10" ht="120" x14ac:dyDescent="0.25">
      <c r="A493" s="1" t="s">
        <v>492</v>
      </c>
      <c r="B493" t="s">
        <v>1003</v>
      </c>
      <c r="C493" t="s">
        <v>1500</v>
      </c>
      <c r="D493" s="1" t="s">
        <v>2492</v>
      </c>
      <c r="E493" s="2" t="s">
        <v>3425</v>
      </c>
      <c r="F493">
        <v>43</v>
      </c>
      <c r="G493">
        <v>2024</v>
      </c>
      <c r="H493" t="s">
        <v>2432</v>
      </c>
      <c r="I493" t="s">
        <v>4306</v>
      </c>
      <c r="J493" t="str">
        <f>HYPERLINK("http://dx.doi.org/10.1080/09537325.2024.2390075","http://dx.doi.org/10.1080/09537325.2024.2390075")</f>
        <v>http://dx.doi.org/10.1080/09537325.2024.2390075</v>
      </c>
    </row>
    <row r="494" spans="1:10" ht="195" x14ac:dyDescent="0.25">
      <c r="A494" s="1" t="s">
        <v>493</v>
      </c>
      <c r="B494" t="s">
        <v>1002</v>
      </c>
      <c r="C494" t="s">
        <v>1501</v>
      </c>
      <c r="D494" s="1" t="s">
        <v>2493</v>
      </c>
      <c r="E494" s="2" t="s">
        <v>3426</v>
      </c>
      <c r="F494">
        <v>95</v>
      </c>
      <c r="G494">
        <v>2022</v>
      </c>
      <c r="H494">
        <v>12</v>
      </c>
      <c r="I494" t="s">
        <v>4307</v>
      </c>
      <c r="J494" t="str">
        <f>HYPERLINK("http://dx.doi.org/10.3390/life12081267","http://dx.doi.org/10.3390/life12081267")</f>
        <v>http://dx.doi.org/10.3390/life12081267</v>
      </c>
    </row>
    <row r="495" spans="1:10" ht="180" x14ac:dyDescent="0.25">
      <c r="A495" s="1" t="s">
        <v>494</v>
      </c>
      <c r="B495" t="s">
        <v>1001</v>
      </c>
      <c r="C495" t="s">
        <v>1502</v>
      </c>
      <c r="D495" s="1" t="s">
        <v>2494</v>
      </c>
      <c r="E495" s="2" t="s">
        <v>3427</v>
      </c>
      <c r="F495">
        <v>79</v>
      </c>
      <c r="G495">
        <v>2022</v>
      </c>
      <c r="H495">
        <v>34</v>
      </c>
      <c r="I495" t="s">
        <v>4308</v>
      </c>
      <c r="J495" t="str">
        <f>HYPERLINK("http://dx.doi.org/10.1080/09537325.2021.1883583","http://dx.doi.org/10.1080/09537325.2021.1883583")</f>
        <v>http://dx.doi.org/10.1080/09537325.2021.1883583</v>
      </c>
    </row>
    <row r="496" spans="1:10" ht="285" x14ac:dyDescent="0.25">
      <c r="A496" s="1" t="s">
        <v>495</v>
      </c>
      <c r="B496" t="s">
        <v>1002</v>
      </c>
      <c r="C496" t="s">
        <v>1503</v>
      </c>
      <c r="D496" s="1" t="s">
        <v>2495</v>
      </c>
      <c r="E496" s="2" t="s">
        <v>3428</v>
      </c>
      <c r="F496">
        <v>72</v>
      </c>
      <c r="G496">
        <v>2020</v>
      </c>
      <c r="H496">
        <v>31</v>
      </c>
      <c r="I496" t="s">
        <v>4309</v>
      </c>
      <c r="J496" t="str">
        <f>HYPERLINK("http://dx.doi.org/10.1097/ICU.0000000000000693","http://dx.doi.org/10.1097/ICU.0000000000000693")</f>
        <v>http://dx.doi.org/10.1097/ICU.0000000000000693</v>
      </c>
    </row>
    <row r="497" spans="1:10" ht="180" x14ac:dyDescent="0.25">
      <c r="A497" s="1" t="s">
        <v>496</v>
      </c>
      <c r="B497" t="s">
        <v>1002</v>
      </c>
      <c r="C497" t="s">
        <v>1504</v>
      </c>
      <c r="D497" s="1" t="s">
        <v>2496</v>
      </c>
      <c r="E497" s="2" t="s">
        <v>3429</v>
      </c>
      <c r="F497">
        <v>58</v>
      </c>
      <c r="G497">
        <v>2022</v>
      </c>
      <c r="H497">
        <v>17</v>
      </c>
      <c r="I497" t="s">
        <v>4310</v>
      </c>
      <c r="J497" t="str">
        <f>HYPERLINK("http://dx.doi.org/10.4540/behav.87415","http://dx.doi.org/10.4540/behav.87415")</f>
        <v>http://dx.doi.org/10.4540/behav.87415</v>
      </c>
    </row>
    <row r="498" spans="1:10" ht="255" x14ac:dyDescent="0.25">
      <c r="A498" s="1" t="s">
        <v>497</v>
      </c>
      <c r="B498" t="s">
        <v>1001</v>
      </c>
      <c r="C498" t="s">
        <v>1505</v>
      </c>
      <c r="D498" s="1" t="s">
        <v>2497</v>
      </c>
      <c r="E498" s="2" t="s">
        <v>3430</v>
      </c>
      <c r="F498">
        <v>68</v>
      </c>
      <c r="G498">
        <v>2024</v>
      </c>
      <c r="H498">
        <v>14</v>
      </c>
      <c r="I498" t="s">
        <v>4311</v>
      </c>
      <c r="J498" t="str">
        <f>HYPERLINK("http://dx.doi.org/10.1177/21582440241267126","http://dx.doi.org/10.1177/21582440241267126")</f>
        <v>http://dx.doi.org/10.1177/21582440241267126</v>
      </c>
    </row>
    <row r="499" spans="1:10" ht="135" x14ac:dyDescent="0.25">
      <c r="A499" s="1" t="s">
        <v>498</v>
      </c>
      <c r="B499" t="s">
        <v>1002</v>
      </c>
      <c r="C499" t="s">
        <v>1506</v>
      </c>
      <c r="D499" s="1" t="s">
        <v>2498</v>
      </c>
      <c r="E499" s="2" t="s">
        <v>3431</v>
      </c>
      <c r="F499">
        <v>46</v>
      </c>
      <c r="G499">
        <v>2024</v>
      </c>
      <c r="H499">
        <v>90</v>
      </c>
      <c r="I499" t="s">
        <v>4312</v>
      </c>
      <c r="J499" t="str">
        <f>HYPERLINK("http://dx.doi.org/10.7553/90-2-2390","http://dx.doi.org/10.7553/90-2-2390")</f>
        <v>http://dx.doi.org/10.7553/90-2-2390</v>
      </c>
    </row>
    <row r="500" spans="1:10" ht="255" x14ac:dyDescent="0.25">
      <c r="A500" s="1" t="s">
        <v>499</v>
      </c>
      <c r="B500" t="s">
        <v>1001</v>
      </c>
      <c r="C500" t="s">
        <v>1507</v>
      </c>
      <c r="D500" s="1" t="s">
        <v>2499</v>
      </c>
      <c r="E500" s="2" t="s">
        <v>3432</v>
      </c>
      <c r="F500">
        <v>71</v>
      </c>
      <c r="G500">
        <v>2024</v>
      </c>
      <c r="H500">
        <v>27</v>
      </c>
      <c r="I500" t="s">
        <v>4313</v>
      </c>
      <c r="J500" t="str">
        <f>HYPERLINK("http://dx.doi.org/10.5944/ried.27.1.37491","http://dx.doi.org/10.5944/ried.27.1.37491")</f>
        <v>http://dx.doi.org/10.5944/ried.27.1.37491</v>
      </c>
    </row>
    <row r="501" spans="1:10" ht="255" x14ac:dyDescent="0.25">
      <c r="A501" s="1" t="s">
        <v>500</v>
      </c>
      <c r="B501" t="s">
        <v>1001</v>
      </c>
      <c r="C501" t="s">
        <v>1508</v>
      </c>
      <c r="D501" s="1" t="s">
        <v>2500</v>
      </c>
      <c r="E501" s="2" t="s">
        <v>3433</v>
      </c>
      <c r="F501">
        <v>76</v>
      </c>
      <c r="G501">
        <v>2023</v>
      </c>
      <c r="H501">
        <v>6</v>
      </c>
      <c r="I501" t="s">
        <v>4314</v>
      </c>
      <c r="J501" t="str">
        <f>HYPERLINK("http://dx.doi.org/10.3389/frai.2023.1239466","http://dx.doi.org/10.3389/frai.2023.1239466")</f>
        <v>http://dx.doi.org/10.3389/frai.2023.1239466</v>
      </c>
    </row>
    <row r="502" spans="1:10" ht="300" x14ac:dyDescent="0.25">
      <c r="A502" s="1" t="s">
        <v>501</v>
      </c>
      <c r="B502" t="s">
        <v>1007</v>
      </c>
      <c r="C502" t="s">
        <v>1509</v>
      </c>
      <c r="D502" s="1" t="s">
        <v>2501</v>
      </c>
      <c r="E502" s="2" t="s">
        <v>3434</v>
      </c>
      <c r="F502">
        <v>14</v>
      </c>
      <c r="G502">
        <v>2018</v>
      </c>
      <c r="H502">
        <v>100</v>
      </c>
      <c r="I502" t="s">
        <v>4315</v>
      </c>
      <c r="J502" t="str">
        <f>HYPERLINK("http://dx.doi.org/10.1007/s11277-018-5612-x","http://dx.doi.org/10.1007/s11277-018-5612-x")</f>
        <v>http://dx.doi.org/10.1007/s11277-018-5612-x</v>
      </c>
    </row>
    <row r="503" spans="1:10" ht="165" x14ac:dyDescent="0.25">
      <c r="A503" s="1" t="s">
        <v>502</v>
      </c>
      <c r="B503" t="s">
        <v>1002</v>
      </c>
      <c r="C503" t="s">
        <v>1510</v>
      </c>
      <c r="D503" s="1" t="s">
        <v>2502</v>
      </c>
      <c r="E503" s="2" t="s">
        <v>3435</v>
      </c>
      <c r="F503">
        <v>55</v>
      </c>
      <c r="G503">
        <v>2024</v>
      </c>
      <c r="H503">
        <v>13</v>
      </c>
      <c r="I503" t="s">
        <v>4316</v>
      </c>
      <c r="J503" t="str">
        <f>HYPERLINK("http://dx.doi.org/10.1007/s13665-024-00344-1","http://dx.doi.org/10.1007/s13665-024-00344-1")</f>
        <v>http://dx.doi.org/10.1007/s13665-024-00344-1</v>
      </c>
    </row>
    <row r="504" spans="1:10" ht="330" x14ac:dyDescent="0.25">
      <c r="A504" s="1" t="s">
        <v>503</v>
      </c>
      <c r="B504" t="s">
        <v>1006</v>
      </c>
      <c r="C504" t="s">
        <v>1511</v>
      </c>
      <c r="D504" s="1" t="s">
        <v>2503</v>
      </c>
      <c r="E504" s="2" t="s">
        <v>3436</v>
      </c>
      <c r="F504">
        <v>202</v>
      </c>
      <c r="G504">
        <v>2024</v>
      </c>
      <c r="H504">
        <v>41</v>
      </c>
      <c r="I504" t="s">
        <v>4317</v>
      </c>
      <c r="J504" t="str">
        <f>HYPERLINK("http://dx.doi.org/10.1111/jpim.12754","http://dx.doi.org/10.1111/jpim.12754")</f>
        <v>http://dx.doi.org/10.1111/jpim.12754</v>
      </c>
    </row>
    <row r="505" spans="1:10" ht="330" x14ac:dyDescent="0.25">
      <c r="A505" s="1" t="s">
        <v>504</v>
      </c>
      <c r="B505" t="s">
        <v>1000</v>
      </c>
      <c r="C505" t="s">
        <v>1512</v>
      </c>
      <c r="D505" s="1" t="s">
        <v>2504</v>
      </c>
      <c r="E505" s="2" t="s">
        <v>3437</v>
      </c>
      <c r="F505">
        <v>8</v>
      </c>
      <c r="G505">
        <v>2020</v>
      </c>
      <c r="H505">
        <v>1016</v>
      </c>
      <c r="I505" t="s">
        <v>4318</v>
      </c>
      <c r="J505" t="str">
        <f>HYPERLINK("http://dx.doi.org/10.1007/978-981-13-9364-8_26","http://dx.doi.org/10.1007/978-981-13-9364-8_26")</f>
        <v>http://dx.doi.org/10.1007/978-981-13-9364-8_26</v>
      </c>
    </row>
    <row r="506" spans="1:10" ht="225" x14ac:dyDescent="0.25">
      <c r="A506" s="1" t="s">
        <v>505</v>
      </c>
      <c r="B506" t="s">
        <v>1001</v>
      </c>
      <c r="C506" t="s">
        <v>1513</v>
      </c>
      <c r="D506" s="1" t="s">
        <v>2505</v>
      </c>
      <c r="E506" s="2" t="s">
        <v>3438</v>
      </c>
      <c r="F506">
        <v>20</v>
      </c>
      <c r="G506">
        <v>2024</v>
      </c>
      <c r="H506">
        <v>24</v>
      </c>
      <c r="I506" t="s">
        <v>4319</v>
      </c>
      <c r="J506" t="str">
        <f>HYPERLINK("http://dx.doi.org/10.15366/rimcafd2024.95.014","http://dx.doi.org/10.15366/rimcafd2024.95.014")</f>
        <v>http://dx.doi.org/10.15366/rimcafd2024.95.014</v>
      </c>
    </row>
    <row r="507" spans="1:10" ht="345" x14ac:dyDescent="0.25">
      <c r="A507" s="1" t="s">
        <v>506</v>
      </c>
      <c r="B507" t="s">
        <v>1001</v>
      </c>
      <c r="C507" t="s">
        <v>1514</v>
      </c>
      <c r="D507" s="1" t="s">
        <v>2506</v>
      </c>
      <c r="E507" s="2" t="s">
        <v>3439</v>
      </c>
      <c r="F507">
        <v>73</v>
      </c>
      <c r="G507">
        <v>2024</v>
      </c>
      <c r="H507">
        <v>101</v>
      </c>
      <c r="I507" t="s">
        <v>4320</v>
      </c>
      <c r="J507" t="str">
        <f>HYPERLINK("http://dx.doi.org/10.33407/itlt.v101i3.5479","http://dx.doi.org/10.33407/itlt.v101i3.5479")</f>
        <v>http://dx.doi.org/10.33407/itlt.v101i3.5479</v>
      </c>
    </row>
    <row r="508" spans="1:10" ht="255" x14ac:dyDescent="0.25">
      <c r="A508" s="1" t="s">
        <v>507</v>
      </c>
      <c r="B508" t="s">
        <v>1000</v>
      </c>
      <c r="C508" t="s">
        <v>1515</v>
      </c>
      <c r="D508" s="1" t="s">
        <v>2507</v>
      </c>
      <c r="E508" s="2" t="s">
        <v>3440</v>
      </c>
      <c r="F508">
        <v>10</v>
      </c>
      <c r="G508">
        <v>2022</v>
      </c>
      <c r="H508">
        <v>129</v>
      </c>
      <c r="I508" t="s">
        <v>4321</v>
      </c>
      <c r="J508" t="str">
        <f>HYPERLINK("http://dx.doi.org/10.1007/978-3-030-99616-1_42","http://dx.doi.org/10.1007/978-3-030-99616-1_42")</f>
        <v>http://dx.doi.org/10.1007/978-3-030-99616-1_42</v>
      </c>
    </row>
    <row r="509" spans="1:10" ht="270" x14ac:dyDescent="0.25">
      <c r="A509" s="1" t="s">
        <v>508</v>
      </c>
      <c r="B509" t="s">
        <v>1001</v>
      </c>
      <c r="C509" t="s">
        <v>1516</v>
      </c>
      <c r="D509" s="1" t="s">
        <v>2508</v>
      </c>
      <c r="E509" s="2" t="s">
        <v>3441</v>
      </c>
      <c r="F509">
        <v>88</v>
      </c>
      <c r="G509">
        <v>2022</v>
      </c>
      <c r="H509">
        <v>10</v>
      </c>
      <c r="I509" t="s">
        <v>4322</v>
      </c>
      <c r="J509" t="str">
        <f>HYPERLINK("http://dx.doi.org/10.1109/ACCESS.2022.3154776","http://dx.doi.org/10.1109/ACCESS.2022.3154776")</f>
        <v>http://dx.doi.org/10.1109/ACCESS.2022.3154776</v>
      </c>
    </row>
    <row r="510" spans="1:10" ht="135" x14ac:dyDescent="0.25">
      <c r="A510" s="1" t="s">
        <v>509</v>
      </c>
      <c r="B510" t="s">
        <v>1001</v>
      </c>
      <c r="C510" t="s">
        <v>1517</v>
      </c>
      <c r="D510" s="1" t="s">
        <v>2509</v>
      </c>
      <c r="E510" s="2" t="s">
        <v>3442</v>
      </c>
      <c r="F510">
        <v>85</v>
      </c>
      <c r="G510">
        <v>2019</v>
      </c>
      <c r="H510">
        <v>35</v>
      </c>
      <c r="I510" t="s">
        <v>4323</v>
      </c>
      <c r="J510" t="str">
        <f>HYPERLINK("http://dx.doi.org/10.1080/14751798.2019.1600800","http://dx.doi.org/10.1080/14751798.2019.1600800")</f>
        <v>http://dx.doi.org/10.1080/14751798.2019.1600800</v>
      </c>
    </row>
    <row r="511" spans="1:10" ht="255" x14ac:dyDescent="0.25">
      <c r="A511" s="1" t="s">
        <v>510</v>
      </c>
      <c r="B511" t="s">
        <v>1002</v>
      </c>
      <c r="C511" t="s">
        <v>1518</v>
      </c>
      <c r="D511" s="1" t="s">
        <v>2510</v>
      </c>
      <c r="E511" s="2" t="s">
        <v>3443</v>
      </c>
      <c r="F511">
        <v>116</v>
      </c>
      <c r="G511">
        <v>2024</v>
      </c>
      <c r="H511">
        <v>14</v>
      </c>
      <c r="I511" t="s">
        <v>4324</v>
      </c>
      <c r="J511" t="str">
        <f>HYPERLINK("http://dx.doi.org/10.3390/app14156590","http://dx.doi.org/10.3390/app14156590")</f>
        <v>http://dx.doi.org/10.3390/app14156590</v>
      </c>
    </row>
    <row r="512" spans="1:10" ht="180" x14ac:dyDescent="0.25">
      <c r="A512" s="1" t="s">
        <v>511</v>
      </c>
      <c r="B512" t="s">
        <v>1001</v>
      </c>
      <c r="C512" t="s">
        <v>1519</v>
      </c>
      <c r="D512" s="1" t="s">
        <v>2511</v>
      </c>
      <c r="E512" s="2" t="s">
        <v>3444</v>
      </c>
      <c r="F512">
        <v>7</v>
      </c>
      <c r="G512">
        <v>2019</v>
      </c>
      <c r="H512">
        <v>64</v>
      </c>
      <c r="I512" t="s">
        <v>4325</v>
      </c>
      <c r="J512" t="str">
        <f>HYPERLINK("http://dx.doi.org/10.1094/CFW-64-6-0065","http://dx.doi.org/10.1094/CFW-64-6-0065")</f>
        <v>http://dx.doi.org/10.1094/CFW-64-6-0065</v>
      </c>
    </row>
    <row r="513" spans="1:10" ht="165" x14ac:dyDescent="0.25">
      <c r="A513" s="1" t="s">
        <v>512</v>
      </c>
      <c r="B513" t="s">
        <v>1000</v>
      </c>
      <c r="C513" t="s">
        <v>1520</v>
      </c>
      <c r="D513" s="1" t="s">
        <v>2512</v>
      </c>
      <c r="E513" s="2" t="s">
        <v>3445</v>
      </c>
      <c r="F513">
        <v>53</v>
      </c>
      <c r="G513">
        <v>2021</v>
      </c>
      <c r="H513" t="s">
        <v>2432</v>
      </c>
      <c r="I513" t="s">
        <v>2432</v>
      </c>
      <c r="J513" t="s">
        <v>2432</v>
      </c>
    </row>
    <row r="514" spans="1:10" ht="240" x14ac:dyDescent="0.25">
      <c r="A514" s="1" t="s">
        <v>513</v>
      </c>
      <c r="B514" t="s">
        <v>1001</v>
      </c>
      <c r="C514" t="s">
        <v>1521</v>
      </c>
      <c r="D514" s="1" t="s">
        <v>2513</v>
      </c>
      <c r="E514" s="2" t="s">
        <v>3446</v>
      </c>
      <c r="F514">
        <v>12</v>
      </c>
      <c r="G514">
        <v>2023</v>
      </c>
      <c r="H514">
        <v>9</v>
      </c>
      <c r="I514" t="s">
        <v>4326</v>
      </c>
      <c r="J514" t="str">
        <f>HYPERLINK("http://dx.doi.org/10.1177/20552076231186245","http://dx.doi.org/10.1177/20552076231186245")</f>
        <v>http://dx.doi.org/10.1177/20552076231186245</v>
      </c>
    </row>
    <row r="515" spans="1:10" ht="300" x14ac:dyDescent="0.25">
      <c r="A515" s="1" t="s">
        <v>514</v>
      </c>
      <c r="B515" t="s">
        <v>1003</v>
      </c>
      <c r="C515" t="s">
        <v>1522</v>
      </c>
      <c r="D515" s="1" t="s">
        <v>2514</v>
      </c>
      <c r="E515" s="2" t="s">
        <v>3447</v>
      </c>
      <c r="F515">
        <v>16</v>
      </c>
      <c r="G515">
        <v>2023</v>
      </c>
      <c r="H515" t="s">
        <v>2432</v>
      </c>
      <c r="I515" t="s">
        <v>4327</v>
      </c>
      <c r="J515" t="str">
        <f>HYPERLINK("http://dx.doi.org/10.1007/s00500-023-08796-4","http://dx.doi.org/10.1007/s00500-023-08796-4")</f>
        <v>http://dx.doi.org/10.1007/s00500-023-08796-4</v>
      </c>
    </row>
    <row r="516" spans="1:10" ht="90" x14ac:dyDescent="0.25">
      <c r="A516" s="1" t="s">
        <v>515</v>
      </c>
      <c r="B516" t="s">
        <v>1001</v>
      </c>
      <c r="C516" t="s">
        <v>1523</v>
      </c>
      <c r="D516" s="1" t="s">
        <v>2515</v>
      </c>
      <c r="E516" s="2" t="s">
        <v>2432</v>
      </c>
      <c r="F516">
        <v>3</v>
      </c>
      <c r="G516">
        <v>2021</v>
      </c>
      <c r="H516">
        <v>60</v>
      </c>
      <c r="I516" t="s">
        <v>4328</v>
      </c>
      <c r="J516" t="str">
        <f>HYPERLINK("http://dx.doi.org/10.1016/j.actpha.2021.10.009","http://dx.doi.org/10.1016/j.actpha.2021.10.009")</f>
        <v>http://dx.doi.org/10.1016/j.actpha.2021.10.009</v>
      </c>
    </row>
    <row r="517" spans="1:10" ht="240" x14ac:dyDescent="0.25">
      <c r="A517" s="1" t="s">
        <v>516</v>
      </c>
      <c r="B517" t="s">
        <v>1000</v>
      </c>
      <c r="C517" t="s">
        <v>1524</v>
      </c>
      <c r="D517" s="1" t="s">
        <v>2516</v>
      </c>
      <c r="E517" s="2" t="s">
        <v>3448</v>
      </c>
      <c r="F517">
        <v>45</v>
      </c>
      <c r="G517">
        <v>2024</v>
      </c>
      <c r="H517" t="s">
        <v>2432</v>
      </c>
      <c r="I517" t="s">
        <v>4329</v>
      </c>
      <c r="J517" t="str">
        <f>HYPERLINK("http://dx.doi.org/10.1007/978-3-031-57496-2_16","http://dx.doi.org/10.1007/978-3-031-57496-2_16")</f>
        <v>http://dx.doi.org/10.1007/978-3-031-57496-2_16</v>
      </c>
    </row>
    <row r="518" spans="1:10" ht="135" x14ac:dyDescent="0.25">
      <c r="A518" s="1" t="s">
        <v>517</v>
      </c>
      <c r="B518" t="s">
        <v>1000</v>
      </c>
      <c r="C518" t="s">
        <v>1525</v>
      </c>
      <c r="D518" s="1" t="s">
        <v>2517</v>
      </c>
      <c r="E518" s="2" t="s">
        <v>3449</v>
      </c>
      <c r="F518">
        <v>13</v>
      </c>
      <c r="G518">
        <v>2020</v>
      </c>
      <c r="H518" t="s">
        <v>2432</v>
      </c>
      <c r="I518" t="s">
        <v>2432</v>
      </c>
      <c r="J518" t="s">
        <v>2432</v>
      </c>
    </row>
    <row r="519" spans="1:10" ht="270" x14ac:dyDescent="0.25">
      <c r="A519" s="1" t="s">
        <v>518</v>
      </c>
      <c r="B519" t="s">
        <v>1001</v>
      </c>
      <c r="C519" t="s">
        <v>1344</v>
      </c>
      <c r="D519" s="1" t="s">
        <v>2518</v>
      </c>
      <c r="E519" s="2" t="s">
        <v>3286</v>
      </c>
      <c r="F519">
        <v>59</v>
      </c>
      <c r="G519">
        <v>2024</v>
      </c>
      <c r="H519">
        <v>48</v>
      </c>
      <c r="I519" t="s">
        <v>4330</v>
      </c>
      <c r="J519" t="str">
        <f>HYPERLINK("http://dx.doi.org/10.1016/j.farma.2024.02.007","http://dx.doi.org/10.1016/j.farma.2024.02.007")</f>
        <v>http://dx.doi.org/10.1016/j.farma.2024.02.007</v>
      </c>
    </row>
    <row r="520" spans="1:10" ht="180" x14ac:dyDescent="0.25">
      <c r="A520" s="1" t="s">
        <v>519</v>
      </c>
      <c r="B520" t="s">
        <v>1001</v>
      </c>
      <c r="C520" t="s">
        <v>1526</v>
      </c>
      <c r="D520" s="1" t="s">
        <v>2519</v>
      </c>
      <c r="E520" s="2" t="s">
        <v>3450</v>
      </c>
      <c r="F520">
        <v>37</v>
      </c>
      <c r="G520">
        <v>2024</v>
      </c>
      <c r="H520">
        <v>2024</v>
      </c>
      <c r="I520" t="s">
        <v>4331</v>
      </c>
      <c r="J520" t="str">
        <f>HYPERLINK("http://dx.doi.org/10.1016/j.meddro.2024.02.001","http://dx.doi.org/10.1016/j.meddro.2024.02.001")</f>
        <v>http://dx.doi.org/10.1016/j.meddro.2024.02.001</v>
      </c>
    </row>
    <row r="521" spans="1:10" ht="105" x14ac:dyDescent="0.25">
      <c r="A521" s="1" t="s">
        <v>520</v>
      </c>
      <c r="B521" t="s">
        <v>1002</v>
      </c>
      <c r="C521" t="s">
        <v>1527</v>
      </c>
      <c r="D521" s="1" t="s">
        <v>2520</v>
      </c>
      <c r="E521" s="2" t="s">
        <v>3451</v>
      </c>
      <c r="F521">
        <v>111</v>
      </c>
      <c r="G521">
        <v>2021</v>
      </c>
      <c r="H521">
        <v>18</v>
      </c>
      <c r="I521" t="s">
        <v>4332</v>
      </c>
      <c r="J521" t="str">
        <f>HYPERLINK("http://dx.doi.org/10.1142/S0219877021500450","http://dx.doi.org/10.1142/S0219877021500450")</f>
        <v>http://dx.doi.org/10.1142/S0219877021500450</v>
      </c>
    </row>
    <row r="522" spans="1:10" ht="90" x14ac:dyDescent="0.25">
      <c r="A522" s="1" t="s">
        <v>521</v>
      </c>
      <c r="B522" t="s">
        <v>1001</v>
      </c>
      <c r="C522" t="s">
        <v>1528</v>
      </c>
      <c r="D522" s="1" t="s">
        <v>2521</v>
      </c>
      <c r="E522" s="2" t="s">
        <v>3452</v>
      </c>
      <c r="F522">
        <v>33</v>
      </c>
      <c r="G522">
        <v>2023</v>
      </c>
      <c r="H522">
        <v>125</v>
      </c>
      <c r="I522" t="s">
        <v>4333</v>
      </c>
      <c r="J522" t="str">
        <f>HYPERLINK("http://dx.doi.org/10.1177/01614681241230173","http://dx.doi.org/10.1177/01614681241230173")</f>
        <v>http://dx.doi.org/10.1177/01614681241230173</v>
      </c>
    </row>
    <row r="523" spans="1:10" ht="210" x14ac:dyDescent="0.25">
      <c r="A523" s="1" t="s">
        <v>522</v>
      </c>
      <c r="B523" t="s">
        <v>1001</v>
      </c>
      <c r="C523" t="s">
        <v>1529</v>
      </c>
      <c r="D523" s="1" t="s">
        <v>2522</v>
      </c>
      <c r="E523" s="2" t="s">
        <v>3453</v>
      </c>
      <c r="F523">
        <v>55</v>
      </c>
      <c r="G523">
        <v>2023</v>
      </c>
      <c r="H523">
        <v>15</v>
      </c>
      <c r="I523" t="s">
        <v>4334</v>
      </c>
      <c r="J523" t="str">
        <f>HYPERLINK("http://dx.doi.org/10.1002/poi3.351","http://dx.doi.org/10.1002/poi3.351")</f>
        <v>http://dx.doi.org/10.1002/poi3.351</v>
      </c>
    </row>
    <row r="524" spans="1:10" ht="105" x14ac:dyDescent="0.25">
      <c r="A524" s="1" t="s">
        <v>523</v>
      </c>
      <c r="B524" t="s">
        <v>1000</v>
      </c>
      <c r="C524" t="s">
        <v>1530</v>
      </c>
      <c r="D524" s="1" t="s">
        <v>2523</v>
      </c>
      <c r="E524" s="2" t="s">
        <v>3454</v>
      </c>
      <c r="F524">
        <v>9</v>
      </c>
      <c r="G524">
        <v>2023</v>
      </c>
      <c r="H524" t="s">
        <v>2432</v>
      </c>
      <c r="I524" t="s">
        <v>4335</v>
      </c>
      <c r="J524" t="str">
        <f>HYPERLINK("http://dx.doi.org/10.1145/3637989.3638004","http://dx.doi.org/10.1145/3637989.3638004")</f>
        <v>http://dx.doi.org/10.1145/3637989.3638004</v>
      </c>
    </row>
    <row r="525" spans="1:10" ht="165" x14ac:dyDescent="0.25">
      <c r="A525" s="1" t="s">
        <v>524</v>
      </c>
      <c r="B525" t="s">
        <v>1000</v>
      </c>
      <c r="C525" t="s">
        <v>1531</v>
      </c>
      <c r="D525" s="1" t="s">
        <v>2524</v>
      </c>
      <c r="E525" s="2" t="s">
        <v>3455</v>
      </c>
      <c r="F525">
        <v>34</v>
      </c>
      <c r="G525">
        <v>2017</v>
      </c>
      <c r="H525" t="s">
        <v>2432</v>
      </c>
      <c r="I525" t="s">
        <v>2432</v>
      </c>
      <c r="J525" t="s">
        <v>2432</v>
      </c>
    </row>
    <row r="526" spans="1:10" ht="180" x14ac:dyDescent="0.25">
      <c r="A526" s="1" t="s">
        <v>525</v>
      </c>
      <c r="B526" t="s">
        <v>1001</v>
      </c>
      <c r="C526" t="s">
        <v>1532</v>
      </c>
      <c r="D526" s="1" t="s">
        <v>2525</v>
      </c>
      <c r="E526" s="2" t="s">
        <v>3456</v>
      </c>
      <c r="F526">
        <v>48</v>
      </c>
      <c r="G526">
        <v>2017</v>
      </c>
      <c r="H526">
        <v>27</v>
      </c>
      <c r="I526" t="s">
        <v>4336</v>
      </c>
      <c r="J526" t="str">
        <f>HYPERLINK("http://dx.doi.org/10.1007/s11023-016-9412-3","http://dx.doi.org/10.1007/s11023-016-9412-3")</f>
        <v>http://dx.doi.org/10.1007/s11023-016-9412-3</v>
      </c>
    </row>
    <row r="527" spans="1:10" ht="150" x14ac:dyDescent="0.25">
      <c r="A527" s="1" t="s">
        <v>526</v>
      </c>
      <c r="B527" t="s">
        <v>1001</v>
      </c>
      <c r="C527" t="s">
        <v>1533</v>
      </c>
      <c r="D527" s="1" t="s">
        <v>2526</v>
      </c>
      <c r="E527" s="2" t="s">
        <v>3457</v>
      </c>
      <c r="F527">
        <v>56</v>
      </c>
      <c r="G527">
        <v>2022</v>
      </c>
      <c r="H527">
        <v>51</v>
      </c>
      <c r="I527" t="s">
        <v>4337</v>
      </c>
      <c r="J527" t="str">
        <f>HYPERLINK("http://dx.doi.org/10.1016/j.respol.2022.104536","http://dx.doi.org/10.1016/j.respol.2022.104536")</f>
        <v>http://dx.doi.org/10.1016/j.respol.2022.104536</v>
      </c>
    </row>
    <row r="528" spans="1:10" ht="135" x14ac:dyDescent="0.25">
      <c r="A528" s="1" t="s">
        <v>527</v>
      </c>
      <c r="B528" t="s">
        <v>1001</v>
      </c>
      <c r="C528" t="s">
        <v>1534</v>
      </c>
      <c r="D528" s="1" t="s">
        <v>2527</v>
      </c>
      <c r="E528" s="2" t="s">
        <v>3458</v>
      </c>
      <c r="F528">
        <v>28</v>
      </c>
      <c r="G528">
        <v>2023</v>
      </c>
      <c r="H528">
        <v>15</v>
      </c>
      <c r="I528" t="s">
        <v>4338</v>
      </c>
      <c r="J528" t="str">
        <f>HYPERLINK("http://dx.doi.org/10.3390/su15021360","http://dx.doi.org/10.3390/su15021360")</f>
        <v>http://dx.doi.org/10.3390/su15021360</v>
      </c>
    </row>
    <row r="529" spans="1:10" ht="375" x14ac:dyDescent="0.25">
      <c r="A529" s="1" t="s">
        <v>528</v>
      </c>
      <c r="B529" t="s">
        <v>1002</v>
      </c>
      <c r="C529" t="s">
        <v>1535</v>
      </c>
      <c r="D529" s="1" t="s">
        <v>2528</v>
      </c>
      <c r="E529" s="2" t="s">
        <v>3459</v>
      </c>
      <c r="F529">
        <v>13</v>
      </c>
      <c r="G529">
        <v>2024</v>
      </c>
      <c r="H529">
        <v>239</v>
      </c>
      <c r="I529" t="s">
        <v>4339</v>
      </c>
      <c r="J529" t="str">
        <f>HYPERLINK("http://dx.doi.org/10.1016/j.eswa.2023.121819","http://dx.doi.org/10.1016/j.eswa.2023.121819")</f>
        <v>http://dx.doi.org/10.1016/j.eswa.2023.121819</v>
      </c>
    </row>
    <row r="530" spans="1:10" ht="225" x14ac:dyDescent="0.25">
      <c r="A530" s="1" t="s">
        <v>529</v>
      </c>
      <c r="B530" t="s">
        <v>1002</v>
      </c>
      <c r="C530" t="s">
        <v>1536</v>
      </c>
      <c r="D530" s="1" t="s">
        <v>2529</v>
      </c>
      <c r="E530" s="2" t="s">
        <v>3360</v>
      </c>
      <c r="F530">
        <v>109</v>
      </c>
      <c r="G530">
        <v>2023</v>
      </c>
      <c r="H530">
        <v>12</v>
      </c>
      <c r="I530" t="s">
        <v>4340</v>
      </c>
      <c r="J530" t="str">
        <f>HYPERLINK("http://dx.doi.org/10.3390/electronics12051102","http://dx.doi.org/10.3390/electronics12051102")</f>
        <v>http://dx.doi.org/10.3390/electronics12051102</v>
      </c>
    </row>
    <row r="531" spans="1:10" ht="210" x14ac:dyDescent="0.25">
      <c r="A531" s="1" t="s">
        <v>530</v>
      </c>
      <c r="B531" t="s">
        <v>1001</v>
      </c>
      <c r="C531" t="s">
        <v>1537</v>
      </c>
      <c r="D531" s="1" t="s">
        <v>2530</v>
      </c>
      <c r="E531" s="2" t="s">
        <v>3460</v>
      </c>
      <c r="F531">
        <v>64</v>
      </c>
      <c r="G531">
        <v>2023</v>
      </c>
      <c r="H531">
        <v>30</v>
      </c>
      <c r="I531" t="s">
        <v>4341</v>
      </c>
      <c r="J531" t="str">
        <f>HYPERLINK("http://dx.doi.org/10.1007/s11356-022-23898-6","http://dx.doi.org/10.1007/s11356-022-23898-6")</f>
        <v>http://dx.doi.org/10.1007/s11356-022-23898-6</v>
      </c>
    </row>
    <row r="532" spans="1:10" ht="270" x14ac:dyDescent="0.25">
      <c r="A532" s="1" t="s">
        <v>531</v>
      </c>
      <c r="B532" t="s">
        <v>1002</v>
      </c>
      <c r="C532" t="s">
        <v>1538</v>
      </c>
      <c r="D532" s="1" t="s">
        <v>2531</v>
      </c>
      <c r="E532" s="2" t="s">
        <v>3461</v>
      </c>
      <c r="F532">
        <v>226</v>
      </c>
      <c r="G532">
        <v>2023</v>
      </c>
      <c r="H532">
        <v>21</v>
      </c>
      <c r="I532" t="s">
        <v>4342</v>
      </c>
      <c r="J532" t="str">
        <f>HYPERLINK("http://dx.doi.org/10.1007/s10311-023-01617-y","http://dx.doi.org/10.1007/s10311-023-01617-y")</f>
        <v>http://dx.doi.org/10.1007/s10311-023-01617-y</v>
      </c>
    </row>
    <row r="533" spans="1:10" ht="210" x14ac:dyDescent="0.25">
      <c r="A533" s="1" t="s">
        <v>532</v>
      </c>
      <c r="B533" t="s">
        <v>1001</v>
      </c>
      <c r="C533" t="s">
        <v>1539</v>
      </c>
      <c r="D533" s="1" t="s">
        <v>2532</v>
      </c>
      <c r="E533" s="2" t="s">
        <v>3462</v>
      </c>
      <c r="F533">
        <v>58</v>
      </c>
      <c r="G533">
        <v>2024</v>
      </c>
      <c r="H533">
        <v>54</v>
      </c>
      <c r="I533" t="s">
        <v>4343</v>
      </c>
      <c r="J533" t="str">
        <f>HYPERLINK("http://dx.doi.org/10.1016/j.clsr.2024.106028","http://dx.doi.org/10.1016/j.clsr.2024.106028")</f>
        <v>http://dx.doi.org/10.1016/j.clsr.2024.106028</v>
      </c>
    </row>
    <row r="534" spans="1:10" ht="270" x14ac:dyDescent="0.25">
      <c r="A534" s="1" t="s">
        <v>518</v>
      </c>
      <c r="B534" t="s">
        <v>1001</v>
      </c>
      <c r="C534" t="s">
        <v>1344</v>
      </c>
      <c r="D534" s="1" t="s">
        <v>2533</v>
      </c>
      <c r="E534" s="2" t="s">
        <v>3286</v>
      </c>
      <c r="F534">
        <v>59</v>
      </c>
      <c r="G534">
        <v>2024</v>
      </c>
      <c r="H534">
        <v>48</v>
      </c>
      <c r="I534" t="s">
        <v>4330</v>
      </c>
      <c r="J534" t="str">
        <f>HYPERLINK("http://dx.doi.org/10.1016/j.farma.2024.02.007","http://dx.doi.org/10.1016/j.farma.2024.02.007")</f>
        <v>http://dx.doi.org/10.1016/j.farma.2024.02.007</v>
      </c>
    </row>
    <row r="535" spans="1:10" ht="150" x14ac:dyDescent="0.25">
      <c r="A535" s="1" t="s">
        <v>533</v>
      </c>
      <c r="B535" t="s">
        <v>1002</v>
      </c>
      <c r="C535" t="s">
        <v>1540</v>
      </c>
      <c r="D535" s="1" t="s">
        <v>2534</v>
      </c>
      <c r="E535" s="2" t="s">
        <v>3463</v>
      </c>
      <c r="F535">
        <v>24</v>
      </c>
      <c r="G535">
        <v>2023</v>
      </c>
      <c r="H535">
        <v>15</v>
      </c>
      <c r="I535" t="s">
        <v>4344</v>
      </c>
      <c r="J535" t="str">
        <f>HYPERLINK("http://dx.doi.org/10.7759/cureus.42625","http://dx.doi.org/10.7759/cureus.42625")</f>
        <v>http://dx.doi.org/10.7759/cureus.42625</v>
      </c>
    </row>
    <row r="536" spans="1:10" ht="225" x14ac:dyDescent="0.25">
      <c r="A536" s="1" t="s">
        <v>534</v>
      </c>
      <c r="B536" t="s">
        <v>1008</v>
      </c>
      <c r="C536" t="s">
        <v>1541</v>
      </c>
      <c r="D536" s="1" t="s">
        <v>2535</v>
      </c>
      <c r="E536" s="2" t="s">
        <v>3251</v>
      </c>
      <c r="F536">
        <v>28</v>
      </c>
      <c r="G536">
        <v>2021</v>
      </c>
      <c r="H536" t="s">
        <v>2432</v>
      </c>
      <c r="I536" t="s">
        <v>4345</v>
      </c>
      <c r="J536" t="str">
        <f>HYPERLINK("http://dx.doi.org/10.1177/0020720921996604","http://dx.doi.org/10.1177/0020720921996604")</f>
        <v>http://dx.doi.org/10.1177/0020720921996604</v>
      </c>
    </row>
    <row r="537" spans="1:10" ht="135" x14ac:dyDescent="0.25">
      <c r="A537" s="1" t="s">
        <v>535</v>
      </c>
      <c r="B537" t="s">
        <v>1000</v>
      </c>
      <c r="C537" t="s">
        <v>1542</v>
      </c>
      <c r="D537" s="1" t="s">
        <v>2536</v>
      </c>
      <c r="E537" s="2" t="s">
        <v>3343</v>
      </c>
      <c r="F537">
        <v>7</v>
      </c>
      <c r="G537">
        <v>2018</v>
      </c>
      <c r="H537">
        <v>252</v>
      </c>
      <c r="I537" t="s">
        <v>2432</v>
      </c>
      <c r="J537" t="s">
        <v>2432</v>
      </c>
    </row>
    <row r="538" spans="1:10" ht="180" x14ac:dyDescent="0.25">
      <c r="A538" s="1" t="s">
        <v>536</v>
      </c>
      <c r="B538" t="s">
        <v>1001</v>
      </c>
      <c r="C538" t="s">
        <v>1543</v>
      </c>
      <c r="D538" s="1" t="s">
        <v>2537</v>
      </c>
      <c r="E538" s="2" t="s">
        <v>3167</v>
      </c>
      <c r="F538">
        <v>61</v>
      </c>
      <c r="G538">
        <v>2023</v>
      </c>
      <c r="H538">
        <v>32</v>
      </c>
      <c r="I538" t="s">
        <v>4346</v>
      </c>
      <c r="J538" t="str">
        <f>HYPERLINK("http://dx.doi.org/10.3145/epi.2023.sep.17","http://dx.doi.org/10.3145/epi.2023.sep.17")</f>
        <v>http://dx.doi.org/10.3145/epi.2023.sep.17</v>
      </c>
    </row>
    <row r="539" spans="1:10" ht="180" x14ac:dyDescent="0.25">
      <c r="A539" s="1" t="s">
        <v>537</v>
      </c>
      <c r="B539" t="s">
        <v>1001</v>
      </c>
      <c r="C539" t="s">
        <v>1184</v>
      </c>
      <c r="D539" s="1" t="s">
        <v>2538</v>
      </c>
      <c r="E539" s="2" t="s">
        <v>3464</v>
      </c>
      <c r="F539">
        <v>89</v>
      </c>
      <c r="G539">
        <v>2023</v>
      </c>
      <c r="H539">
        <v>14</v>
      </c>
      <c r="I539" t="s">
        <v>4347</v>
      </c>
      <c r="J539" t="str">
        <f>HYPERLINK("http://dx.doi.org/10.1111/lamp.12282","http://dx.doi.org/10.1111/lamp.12282")</f>
        <v>http://dx.doi.org/10.1111/lamp.12282</v>
      </c>
    </row>
    <row r="540" spans="1:10" ht="225" x14ac:dyDescent="0.25">
      <c r="A540" s="1" t="s">
        <v>538</v>
      </c>
      <c r="B540" t="s">
        <v>1002</v>
      </c>
      <c r="C540" t="s">
        <v>1544</v>
      </c>
      <c r="D540" s="1" t="s">
        <v>2539</v>
      </c>
      <c r="E540" s="2" t="s">
        <v>3465</v>
      </c>
      <c r="F540">
        <v>54</v>
      </c>
      <c r="G540">
        <v>2020</v>
      </c>
      <c r="H540">
        <v>53</v>
      </c>
      <c r="I540" t="s">
        <v>4348</v>
      </c>
      <c r="J540" t="str">
        <f>HYPERLINK("http://dx.doi.org/10.5946/ce.2020.038","http://dx.doi.org/10.5946/ce.2020.038")</f>
        <v>http://dx.doi.org/10.5946/ce.2020.038</v>
      </c>
    </row>
    <row r="541" spans="1:10" ht="300" x14ac:dyDescent="0.25">
      <c r="A541" s="1" t="s">
        <v>539</v>
      </c>
      <c r="B541" t="s">
        <v>1006</v>
      </c>
      <c r="C541" t="s">
        <v>1545</v>
      </c>
      <c r="D541" s="1" t="s">
        <v>2540</v>
      </c>
      <c r="E541" s="2" t="s">
        <v>3466</v>
      </c>
      <c r="F541">
        <v>22</v>
      </c>
      <c r="G541">
        <v>2019</v>
      </c>
      <c r="H541">
        <v>50</v>
      </c>
      <c r="I541" t="s">
        <v>4349</v>
      </c>
      <c r="J541" t="str">
        <f>HYPERLINK("http://dx.doi.org/10.1016/j.jmir.2019.09.003","http://dx.doi.org/10.1016/j.jmir.2019.09.003")</f>
        <v>http://dx.doi.org/10.1016/j.jmir.2019.09.003</v>
      </c>
    </row>
    <row r="542" spans="1:10" ht="285" x14ac:dyDescent="0.25">
      <c r="A542" s="1" t="s">
        <v>540</v>
      </c>
      <c r="B542" t="s">
        <v>1001</v>
      </c>
      <c r="C542" t="s">
        <v>1546</v>
      </c>
      <c r="D542" s="1" t="s">
        <v>2541</v>
      </c>
      <c r="E542" s="2" t="s">
        <v>3467</v>
      </c>
      <c r="F542">
        <v>77</v>
      </c>
      <c r="G542">
        <v>2024</v>
      </c>
      <c r="H542">
        <v>16</v>
      </c>
      <c r="I542" t="s">
        <v>4350</v>
      </c>
      <c r="J542" t="str">
        <f>HYPERLINK("http://dx.doi.org/10.3390/su16031260","http://dx.doi.org/10.3390/su16031260")</f>
        <v>http://dx.doi.org/10.3390/su16031260</v>
      </c>
    </row>
    <row r="543" spans="1:10" ht="270" x14ac:dyDescent="0.25">
      <c r="A543" s="1" t="s">
        <v>541</v>
      </c>
      <c r="B543" t="s">
        <v>1001</v>
      </c>
      <c r="C543" t="s">
        <v>1547</v>
      </c>
      <c r="D543" s="1" t="s">
        <v>2542</v>
      </c>
      <c r="E543" s="2" t="s">
        <v>3468</v>
      </c>
      <c r="F543">
        <v>72</v>
      </c>
      <c r="G543">
        <v>2022</v>
      </c>
      <c r="H543">
        <v>19</v>
      </c>
      <c r="I543" t="s">
        <v>4351</v>
      </c>
      <c r="J543" t="str">
        <f>HYPERLINK("http://dx.doi.org/10.3390/ijerph19042091","http://dx.doi.org/10.3390/ijerph19042091")</f>
        <v>http://dx.doi.org/10.3390/ijerph19042091</v>
      </c>
    </row>
    <row r="544" spans="1:10" ht="90" x14ac:dyDescent="0.25">
      <c r="A544" s="1" t="s">
        <v>542</v>
      </c>
      <c r="B544" t="s">
        <v>1000</v>
      </c>
      <c r="C544" t="s">
        <v>1548</v>
      </c>
      <c r="D544" s="1" t="s">
        <v>2543</v>
      </c>
      <c r="E544" s="2" t="s">
        <v>2432</v>
      </c>
      <c r="F544">
        <v>5</v>
      </c>
      <c r="G544">
        <v>2018</v>
      </c>
      <c r="H544">
        <v>127</v>
      </c>
      <c r="I544" t="s">
        <v>2432</v>
      </c>
      <c r="J544" t="s">
        <v>2432</v>
      </c>
    </row>
    <row r="545" spans="1:10" ht="165" x14ac:dyDescent="0.25">
      <c r="A545" s="1" t="s">
        <v>543</v>
      </c>
      <c r="B545" t="s">
        <v>1001</v>
      </c>
      <c r="C545" t="s">
        <v>1549</v>
      </c>
      <c r="D545" s="1" t="s">
        <v>2544</v>
      </c>
      <c r="E545" s="2" t="s">
        <v>3469</v>
      </c>
      <c r="F545">
        <v>59</v>
      </c>
      <c r="G545">
        <v>2022</v>
      </c>
      <c r="H545">
        <v>39</v>
      </c>
      <c r="I545" t="s">
        <v>4352</v>
      </c>
      <c r="J545" t="str">
        <f>HYPERLINK("http://dx.doi.org/10.1080/0376835X.2021.1967111","http://dx.doi.org/10.1080/0376835X.2021.1967111")</f>
        <v>http://dx.doi.org/10.1080/0376835X.2021.1967111</v>
      </c>
    </row>
    <row r="546" spans="1:10" ht="315" x14ac:dyDescent="0.25">
      <c r="A546" s="1" t="s">
        <v>544</v>
      </c>
      <c r="B546" t="s">
        <v>1000</v>
      </c>
      <c r="C546" t="s">
        <v>1550</v>
      </c>
      <c r="D546" s="1" t="s">
        <v>2545</v>
      </c>
      <c r="E546" s="2" t="s">
        <v>3470</v>
      </c>
      <c r="F546">
        <v>10</v>
      </c>
      <c r="G546">
        <v>2023</v>
      </c>
      <c r="H546" t="s">
        <v>2432</v>
      </c>
      <c r="I546" t="s">
        <v>4353</v>
      </c>
      <c r="J546" t="str">
        <f>HYPERLINK("http://dx.doi.org/10.1145/3650400.3650690","http://dx.doi.org/10.1145/3650400.3650690")</f>
        <v>http://dx.doi.org/10.1145/3650400.3650690</v>
      </c>
    </row>
    <row r="547" spans="1:10" ht="270" x14ac:dyDescent="0.25">
      <c r="A547" s="1" t="s">
        <v>545</v>
      </c>
      <c r="B547" t="s">
        <v>1002</v>
      </c>
      <c r="C547" t="s">
        <v>1551</v>
      </c>
      <c r="D547" s="1" t="s">
        <v>2546</v>
      </c>
      <c r="E547" s="2" t="s">
        <v>3471</v>
      </c>
      <c r="F547">
        <v>55</v>
      </c>
      <c r="G547">
        <v>2022</v>
      </c>
      <c r="H547">
        <v>140</v>
      </c>
      <c r="I547" t="s">
        <v>4354</v>
      </c>
      <c r="J547" t="str">
        <f>HYPERLINK("http://dx.doi.org/10.1590/1516-3180.2021.0713.R1.22022022","http://dx.doi.org/10.1590/1516-3180.2021.0713.R1.22022022")</f>
        <v>http://dx.doi.org/10.1590/1516-3180.2021.0713.R1.22022022</v>
      </c>
    </row>
    <row r="548" spans="1:10" ht="255" x14ac:dyDescent="0.25">
      <c r="A548" s="1" t="s">
        <v>546</v>
      </c>
      <c r="B548" t="s">
        <v>1001</v>
      </c>
      <c r="C548" t="s">
        <v>1552</v>
      </c>
      <c r="D548" s="1" t="s">
        <v>2547</v>
      </c>
      <c r="E548" s="2" t="s">
        <v>3472</v>
      </c>
      <c r="F548">
        <v>28</v>
      </c>
      <c r="G548">
        <v>2018</v>
      </c>
      <c r="H548">
        <v>376</v>
      </c>
      <c r="I548" t="s">
        <v>4355</v>
      </c>
      <c r="J548" t="str">
        <f>HYPERLINK("http://dx.doi.org/10.1098/rsta.2017.0360","http://dx.doi.org/10.1098/rsta.2017.0360")</f>
        <v>http://dx.doi.org/10.1098/rsta.2017.0360</v>
      </c>
    </row>
    <row r="549" spans="1:10" ht="300" x14ac:dyDescent="0.25">
      <c r="A549" s="1" t="s">
        <v>547</v>
      </c>
      <c r="B549" t="s">
        <v>1001</v>
      </c>
      <c r="C549" t="s">
        <v>1553</v>
      </c>
      <c r="D549" s="1" t="s">
        <v>2548</v>
      </c>
      <c r="E549" s="2" t="s">
        <v>3473</v>
      </c>
      <c r="F549">
        <v>102</v>
      </c>
      <c r="G549">
        <v>2022</v>
      </c>
      <c r="H549">
        <v>9</v>
      </c>
      <c r="I549" t="s">
        <v>4356</v>
      </c>
      <c r="J549" t="str">
        <f>HYPERLINK("http://dx.doi.org/10.1177/20539517221123304","http://dx.doi.org/10.1177/20539517221123304")</f>
        <v>http://dx.doi.org/10.1177/20539517221123304</v>
      </c>
    </row>
    <row r="550" spans="1:10" x14ac:dyDescent="0.25">
      <c r="A550" s="1" t="s">
        <v>548</v>
      </c>
      <c r="B550" t="s">
        <v>1006</v>
      </c>
      <c r="C550" t="s">
        <v>1554</v>
      </c>
      <c r="D550" s="1" t="s">
        <v>2432</v>
      </c>
      <c r="E550" s="2" t="s">
        <v>2432</v>
      </c>
      <c r="F550">
        <v>0</v>
      </c>
      <c r="G550">
        <v>2019</v>
      </c>
      <c r="H550">
        <v>9</v>
      </c>
      <c r="I550" t="s">
        <v>4357</v>
      </c>
      <c r="J550" t="str">
        <f>HYPERLINK("http://dx.doi.org/10.22215/timreview/1286","http://dx.doi.org/10.22215/timreview/1286")</f>
        <v>http://dx.doi.org/10.22215/timreview/1286</v>
      </c>
    </row>
    <row r="551" spans="1:10" ht="180" x14ac:dyDescent="0.25">
      <c r="A551" s="1" t="s">
        <v>549</v>
      </c>
      <c r="B551" t="s">
        <v>1001</v>
      </c>
      <c r="C551" t="s">
        <v>1555</v>
      </c>
      <c r="D551" s="1" t="s">
        <v>2549</v>
      </c>
      <c r="E551" s="2" t="s">
        <v>3474</v>
      </c>
      <c r="F551">
        <v>150</v>
      </c>
      <c r="G551">
        <v>2021</v>
      </c>
      <c r="H551">
        <v>18</v>
      </c>
      <c r="I551" t="s">
        <v>4358</v>
      </c>
      <c r="J551" t="str">
        <f>HYPERLINK("http://dx.doi.org/10.1142/S0219877021500048","http://dx.doi.org/10.1142/S0219877021500048")</f>
        <v>http://dx.doi.org/10.1142/S0219877021500048</v>
      </c>
    </row>
    <row r="552" spans="1:10" ht="180" x14ac:dyDescent="0.25">
      <c r="A552" s="1" t="s">
        <v>550</v>
      </c>
      <c r="B552" t="s">
        <v>1001</v>
      </c>
      <c r="C552" t="s">
        <v>1556</v>
      </c>
      <c r="D552" s="1" t="s">
        <v>2550</v>
      </c>
      <c r="E552" s="2" t="s">
        <v>2432</v>
      </c>
      <c r="F552">
        <v>6</v>
      </c>
      <c r="G552">
        <v>2020</v>
      </c>
      <c r="H552">
        <v>17</v>
      </c>
      <c r="I552" t="s">
        <v>4359</v>
      </c>
      <c r="J552" t="str">
        <f>HYPERLINK("http://dx.doi.org/10.1016/j.jacr.2020.09.029","http://dx.doi.org/10.1016/j.jacr.2020.09.029")</f>
        <v>http://dx.doi.org/10.1016/j.jacr.2020.09.029</v>
      </c>
    </row>
    <row r="553" spans="1:10" ht="45" x14ac:dyDescent="0.25">
      <c r="A553" s="1" t="s">
        <v>551</v>
      </c>
      <c r="B553" t="s">
        <v>1001</v>
      </c>
      <c r="C553" t="s">
        <v>1557</v>
      </c>
      <c r="D553" s="1" t="s">
        <v>2551</v>
      </c>
      <c r="E553" s="2" t="s">
        <v>3475</v>
      </c>
      <c r="F553">
        <v>13</v>
      </c>
      <c r="G553">
        <v>2021</v>
      </c>
      <c r="H553">
        <v>10</v>
      </c>
      <c r="I553" t="s">
        <v>4360</v>
      </c>
      <c r="J553" t="str">
        <f>HYPERLINK("http://dx.doi.org/10.5380/atoz.v10i3.81966","http://dx.doi.org/10.5380/atoz.v10i3.81966")</f>
        <v>http://dx.doi.org/10.5380/atoz.v10i3.81966</v>
      </c>
    </row>
    <row r="554" spans="1:10" ht="285" x14ac:dyDescent="0.25">
      <c r="A554" s="1" t="s">
        <v>552</v>
      </c>
      <c r="B554" t="s">
        <v>1003</v>
      </c>
      <c r="C554" t="s">
        <v>1558</v>
      </c>
      <c r="D554" s="1" t="s">
        <v>2552</v>
      </c>
      <c r="E554" s="2" t="s">
        <v>3476</v>
      </c>
      <c r="F554">
        <v>83</v>
      </c>
      <c r="G554">
        <v>2023</v>
      </c>
      <c r="H554" t="s">
        <v>2432</v>
      </c>
      <c r="I554" t="s">
        <v>4361</v>
      </c>
      <c r="J554" t="str">
        <f>HYPERLINK("http://dx.doi.org/10.1108/K-08-2023-1495","http://dx.doi.org/10.1108/K-08-2023-1495")</f>
        <v>http://dx.doi.org/10.1108/K-08-2023-1495</v>
      </c>
    </row>
    <row r="555" spans="1:10" ht="195" x14ac:dyDescent="0.25">
      <c r="A555" s="1" t="s">
        <v>553</v>
      </c>
      <c r="B555" t="s">
        <v>1000</v>
      </c>
      <c r="C555" t="s">
        <v>1559</v>
      </c>
      <c r="D555" s="1" t="s">
        <v>2553</v>
      </c>
      <c r="E555" s="2" t="s">
        <v>3477</v>
      </c>
      <c r="F555">
        <v>2</v>
      </c>
      <c r="G555">
        <v>2019</v>
      </c>
      <c r="H555" t="s">
        <v>2432</v>
      </c>
      <c r="I555" t="s">
        <v>2432</v>
      </c>
      <c r="J555" t="s">
        <v>2432</v>
      </c>
    </row>
    <row r="556" spans="1:10" ht="210" x14ac:dyDescent="0.25">
      <c r="A556" s="1" t="s">
        <v>554</v>
      </c>
      <c r="B556" t="s">
        <v>1001</v>
      </c>
      <c r="C556" t="s">
        <v>1560</v>
      </c>
      <c r="D556" s="1" t="s">
        <v>2554</v>
      </c>
      <c r="E556" s="2" t="s">
        <v>3478</v>
      </c>
      <c r="F556">
        <v>51</v>
      </c>
      <c r="G556">
        <v>2022</v>
      </c>
      <c r="H556">
        <v>14</v>
      </c>
      <c r="I556" t="s">
        <v>4362</v>
      </c>
      <c r="J556" t="str">
        <f>HYPERLINK("http://dx.doi.org/10.3390/su14148286","http://dx.doi.org/10.3390/su14148286")</f>
        <v>http://dx.doi.org/10.3390/su14148286</v>
      </c>
    </row>
    <row r="557" spans="1:10" ht="120" x14ac:dyDescent="0.25">
      <c r="A557" s="1" t="s">
        <v>555</v>
      </c>
      <c r="B557" t="s">
        <v>1001</v>
      </c>
      <c r="C557" t="s">
        <v>1561</v>
      </c>
      <c r="D557" s="1" t="s">
        <v>2555</v>
      </c>
      <c r="E557" s="2" t="s">
        <v>3479</v>
      </c>
      <c r="F557">
        <v>24</v>
      </c>
      <c r="G557">
        <v>2023</v>
      </c>
      <c r="H557">
        <v>25</v>
      </c>
      <c r="I557" t="s">
        <v>4363</v>
      </c>
      <c r="J557" t="str">
        <f>HYPERLINK("http://dx.doi.org/10.36253/techne-13713","http://dx.doi.org/10.36253/techne-13713")</f>
        <v>http://dx.doi.org/10.36253/techne-13713</v>
      </c>
    </row>
    <row r="558" spans="1:10" ht="90" x14ac:dyDescent="0.25">
      <c r="A558" s="1" t="s">
        <v>556</v>
      </c>
      <c r="B558" t="s">
        <v>1005</v>
      </c>
      <c r="C558" t="s">
        <v>1562</v>
      </c>
      <c r="D558" s="1" t="s">
        <v>2556</v>
      </c>
      <c r="E558" s="2" t="s">
        <v>3255</v>
      </c>
      <c r="F558">
        <v>53</v>
      </c>
      <c r="G558">
        <v>2019</v>
      </c>
      <c r="H558">
        <v>20</v>
      </c>
      <c r="I558" t="s">
        <v>4364</v>
      </c>
      <c r="J558" t="str">
        <f>HYPERLINK("http://dx.doi.org/10.1108/S1569-376720190000020006","http://dx.doi.org/10.1108/S1569-376720190000020006")</f>
        <v>http://dx.doi.org/10.1108/S1569-376720190000020006</v>
      </c>
    </row>
    <row r="559" spans="1:10" ht="195" x14ac:dyDescent="0.25">
      <c r="A559" s="1" t="s">
        <v>557</v>
      </c>
      <c r="B559" t="s">
        <v>1000</v>
      </c>
      <c r="C559" t="s">
        <v>1563</v>
      </c>
      <c r="D559" s="1" t="s">
        <v>2557</v>
      </c>
      <c r="E559" s="2" t="s">
        <v>2432</v>
      </c>
      <c r="F559">
        <v>30</v>
      </c>
      <c r="G559">
        <v>2021</v>
      </c>
      <c r="H559" t="s">
        <v>2432</v>
      </c>
      <c r="I559" t="s">
        <v>4365</v>
      </c>
      <c r="J559" t="str">
        <f>HYPERLINK("http://dx.doi.org/10.1109/CogMI52975.2021.00017","http://dx.doi.org/10.1109/CogMI52975.2021.00017")</f>
        <v>http://dx.doi.org/10.1109/CogMI52975.2021.00017</v>
      </c>
    </row>
    <row r="560" spans="1:10" ht="165" x14ac:dyDescent="0.25">
      <c r="A560" s="1" t="s">
        <v>558</v>
      </c>
      <c r="B560" t="s">
        <v>1003</v>
      </c>
      <c r="C560" t="s">
        <v>1564</v>
      </c>
      <c r="D560" s="1" t="s">
        <v>2558</v>
      </c>
      <c r="E560" s="2" t="s">
        <v>3480</v>
      </c>
      <c r="F560">
        <v>116</v>
      </c>
      <c r="G560">
        <v>2024</v>
      </c>
      <c r="H560" t="s">
        <v>2432</v>
      </c>
      <c r="I560" t="s">
        <v>4366</v>
      </c>
      <c r="J560" t="str">
        <f>HYPERLINK("http://dx.doi.org/10.1093/clp/cuae003","http://dx.doi.org/10.1093/clp/cuae003")</f>
        <v>http://dx.doi.org/10.1093/clp/cuae003</v>
      </c>
    </row>
    <row r="561" spans="1:10" ht="300" x14ac:dyDescent="0.25">
      <c r="A561" s="1" t="s">
        <v>559</v>
      </c>
      <c r="B561" t="s">
        <v>1002</v>
      </c>
      <c r="C561" t="s">
        <v>1565</v>
      </c>
      <c r="D561" s="1" t="s">
        <v>2559</v>
      </c>
      <c r="E561" s="2" t="s">
        <v>3481</v>
      </c>
      <c r="F561">
        <v>236</v>
      </c>
      <c r="G561">
        <v>2022</v>
      </c>
      <c r="H561">
        <v>159</v>
      </c>
      <c r="I561" t="s">
        <v>4367</v>
      </c>
      <c r="J561" t="str">
        <f>HYPERLINK("http://dx.doi.org/10.1016/j.cageo.2022.105034","http://dx.doi.org/10.1016/j.cageo.2022.105034")</f>
        <v>http://dx.doi.org/10.1016/j.cageo.2022.105034</v>
      </c>
    </row>
    <row r="562" spans="1:10" ht="135" x14ac:dyDescent="0.25">
      <c r="A562" s="1" t="s">
        <v>560</v>
      </c>
      <c r="B562" t="s">
        <v>1001</v>
      </c>
      <c r="C562" t="s">
        <v>1566</v>
      </c>
      <c r="D562" s="1" t="s">
        <v>2560</v>
      </c>
      <c r="E562" s="2" t="s">
        <v>2432</v>
      </c>
      <c r="F562">
        <v>61</v>
      </c>
      <c r="G562">
        <v>2022</v>
      </c>
      <c r="H562">
        <v>57</v>
      </c>
      <c r="I562" t="s">
        <v>4368</v>
      </c>
      <c r="J562" t="str">
        <f>HYPERLINK("http://dx.doi.org/10.1051/radiopro/2022004","http://dx.doi.org/10.1051/radiopro/2022004")</f>
        <v>http://dx.doi.org/10.1051/radiopro/2022004</v>
      </c>
    </row>
    <row r="563" spans="1:10" ht="165" x14ac:dyDescent="0.25">
      <c r="A563" s="1" t="s">
        <v>561</v>
      </c>
      <c r="B563" t="s">
        <v>1006</v>
      </c>
      <c r="C563" t="s">
        <v>1567</v>
      </c>
      <c r="D563" s="1" t="s">
        <v>2561</v>
      </c>
      <c r="E563" s="2" t="s">
        <v>3482</v>
      </c>
      <c r="F563">
        <v>12</v>
      </c>
      <c r="G563">
        <v>2024</v>
      </c>
      <c r="H563">
        <v>149</v>
      </c>
      <c r="I563" t="s">
        <v>4369</v>
      </c>
      <c r="J563" t="str">
        <f>HYPERLINK("http://dx.doi.org/10.1055/a-2280-5604","http://dx.doi.org/10.1055/a-2280-5604")</f>
        <v>http://dx.doi.org/10.1055/a-2280-5604</v>
      </c>
    </row>
    <row r="564" spans="1:10" ht="270" x14ac:dyDescent="0.25">
      <c r="A564" s="1" t="s">
        <v>562</v>
      </c>
      <c r="B564" t="s">
        <v>1001</v>
      </c>
      <c r="C564" t="s">
        <v>1568</v>
      </c>
      <c r="D564" s="1" t="s">
        <v>2562</v>
      </c>
      <c r="E564" s="2" t="s">
        <v>2432</v>
      </c>
      <c r="F564">
        <v>29</v>
      </c>
      <c r="G564">
        <v>2022</v>
      </c>
      <c r="H564">
        <v>43</v>
      </c>
      <c r="I564" t="s">
        <v>4370</v>
      </c>
      <c r="J564" t="str">
        <f>HYPERLINK("http://dx.doi.org/10.1080/02522667.2022.2134367","http://dx.doi.org/10.1080/02522667.2022.2134367")</f>
        <v>http://dx.doi.org/10.1080/02522667.2022.2134367</v>
      </c>
    </row>
    <row r="565" spans="1:10" ht="120" x14ac:dyDescent="0.25">
      <c r="A565" s="1" t="s">
        <v>563</v>
      </c>
      <c r="B565" t="s">
        <v>1001</v>
      </c>
      <c r="C565" t="s">
        <v>1569</v>
      </c>
      <c r="D565" s="1" t="s">
        <v>2563</v>
      </c>
      <c r="E565" s="2" t="s">
        <v>3483</v>
      </c>
      <c r="F565">
        <v>0</v>
      </c>
      <c r="G565">
        <v>2024</v>
      </c>
      <c r="H565">
        <v>62</v>
      </c>
      <c r="I565" t="s">
        <v>4371</v>
      </c>
      <c r="J565" t="str">
        <f>HYPERLINK("http://dx.doi.org/10.1109/MCOM.2024.10494951","http://dx.doi.org/10.1109/MCOM.2024.10494951")</f>
        <v>http://dx.doi.org/10.1109/MCOM.2024.10494951</v>
      </c>
    </row>
    <row r="566" spans="1:10" ht="135" x14ac:dyDescent="0.25">
      <c r="A566" s="1" t="s">
        <v>564</v>
      </c>
      <c r="B566" t="s">
        <v>1000</v>
      </c>
      <c r="C566" t="s">
        <v>1570</v>
      </c>
      <c r="D566" s="1" t="s">
        <v>2564</v>
      </c>
      <c r="E566" s="2" t="s">
        <v>2432</v>
      </c>
      <c r="F566">
        <v>5</v>
      </c>
      <c r="G566">
        <v>2020</v>
      </c>
      <c r="H566">
        <v>126</v>
      </c>
      <c r="I566" t="s">
        <v>2432</v>
      </c>
      <c r="J566" t="s">
        <v>2432</v>
      </c>
    </row>
    <row r="567" spans="1:10" ht="300" x14ac:dyDescent="0.25">
      <c r="A567" s="1" t="s">
        <v>565</v>
      </c>
      <c r="B567" t="s">
        <v>1000</v>
      </c>
      <c r="C567" t="s">
        <v>1571</v>
      </c>
      <c r="D567" s="1" t="s">
        <v>2565</v>
      </c>
      <c r="E567" s="2" t="s">
        <v>3484</v>
      </c>
      <c r="F567">
        <v>8</v>
      </c>
      <c r="G567">
        <v>2020</v>
      </c>
      <c r="H567" t="s">
        <v>2432</v>
      </c>
      <c r="I567" t="s">
        <v>4372</v>
      </c>
      <c r="J567" t="str">
        <f>HYPERLINK("http://dx.doi.org/10.1145/3399715.3400873","http://dx.doi.org/10.1145/3399715.3400873")</f>
        <v>http://dx.doi.org/10.1145/3399715.3400873</v>
      </c>
    </row>
    <row r="568" spans="1:10" ht="120" x14ac:dyDescent="0.25">
      <c r="A568" s="1" t="s">
        <v>566</v>
      </c>
      <c r="B568" t="s">
        <v>1001</v>
      </c>
      <c r="C568" t="s">
        <v>1572</v>
      </c>
      <c r="D568" s="1" t="s">
        <v>2566</v>
      </c>
      <c r="E568" s="2" t="s">
        <v>3485</v>
      </c>
      <c r="F568">
        <v>4</v>
      </c>
      <c r="G568">
        <v>2024</v>
      </c>
      <c r="H568">
        <v>60</v>
      </c>
      <c r="I568" t="s">
        <v>4373</v>
      </c>
      <c r="J568" t="str">
        <f>HYPERLINK("http://dx.doi.org/10.1016/j.frl.2023.104851","http://dx.doi.org/10.1016/j.frl.2023.104851")</f>
        <v>http://dx.doi.org/10.1016/j.frl.2023.104851</v>
      </c>
    </row>
    <row r="569" spans="1:10" ht="255" x14ac:dyDescent="0.25">
      <c r="A569" s="1" t="s">
        <v>567</v>
      </c>
      <c r="B569" t="s">
        <v>1002</v>
      </c>
      <c r="C569" t="s">
        <v>1573</v>
      </c>
      <c r="D569" s="1" t="s">
        <v>2567</v>
      </c>
      <c r="E569" s="2" t="s">
        <v>2432</v>
      </c>
      <c r="F569">
        <v>31</v>
      </c>
      <c r="G569">
        <v>2018</v>
      </c>
      <c r="H569">
        <v>99</v>
      </c>
      <c r="I569" t="s">
        <v>4374</v>
      </c>
      <c r="J569" t="str">
        <f>HYPERLINK("http://dx.doi.org/10.1016/j.diii.2018.10.003","http://dx.doi.org/10.1016/j.diii.2018.10.003")</f>
        <v>http://dx.doi.org/10.1016/j.diii.2018.10.003</v>
      </c>
    </row>
    <row r="570" spans="1:10" ht="285" x14ac:dyDescent="0.25">
      <c r="A570" s="1" t="s">
        <v>568</v>
      </c>
      <c r="B570" t="s">
        <v>1000</v>
      </c>
      <c r="C570" t="s">
        <v>1574</v>
      </c>
      <c r="D570" s="1" t="s">
        <v>2568</v>
      </c>
      <c r="E570" s="2" t="s">
        <v>3486</v>
      </c>
      <c r="F570">
        <v>30</v>
      </c>
      <c r="G570">
        <v>2023</v>
      </c>
      <c r="H570" t="s">
        <v>2432</v>
      </c>
      <c r="I570" t="s">
        <v>4375</v>
      </c>
      <c r="J570" t="str">
        <f>HYPERLINK("http://dx.doi.org/10.1007/978-3-031-19886-1_18","http://dx.doi.org/10.1007/978-3-031-19886-1_18")</f>
        <v>http://dx.doi.org/10.1007/978-3-031-19886-1_18</v>
      </c>
    </row>
    <row r="571" spans="1:10" ht="225" x14ac:dyDescent="0.25">
      <c r="A571" s="1" t="s">
        <v>569</v>
      </c>
      <c r="B571" t="s">
        <v>1001</v>
      </c>
      <c r="C571" t="s">
        <v>1575</v>
      </c>
      <c r="D571" s="1" t="s">
        <v>2569</v>
      </c>
      <c r="E571" s="2" t="s">
        <v>3487</v>
      </c>
      <c r="F571">
        <v>34</v>
      </c>
      <c r="G571">
        <v>2021</v>
      </c>
      <c r="H571">
        <v>40</v>
      </c>
      <c r="I571" t="s">
        <v>4376</v>
      </c>
      <c r="J571" t="str">
        <f>HYPERLINK("http://dx.doi.org/10.1109/MTS.2021.3056283","http://dx.doi.org/10.1109/MTS.2021.3056283")</f>
        <v>http://dx.doi.org/10.1109/MTS.2021.3056283</v>
      </c>
    </row>
    <row r="572" spans="1:10" ht="195" x14ac:dyDescent="0.25">
      <c r="A572" s="1" t="s">
        <v>570</v>
      </c>
      <c r="B572" t="s">
        <v>1002</v>
      </c>
      <c r="C572" t="s">
        <v>1576</v>
      </c>
      <c r="D572" s="1" t="s">
        <v>2570</v>
      </c>
      <c r="E572" s="2" t="s">
        <v>3488</v>
      </c>
      <c r="F572">
        <v>218</v>
      </c>
      <c r="G572">
        <v>2023</v>
      </c>
      <c r="H572">
        <v>21</v>
      </c>
      <c r="I572" t="s">
        <v>4377</v>
      </c>
      <c r="J572" t="str">
        <f>HYPERLINK("http://dx.doi.org/10.1007/s10311-023-01604-3","http://dx.doi.org/10.1007/s10311-023-01604-3")</f>
        <v>http://dx.doi.org/10.1007/s10311-023-01604-3</v>
      </c>
    </row>
    <row r="573" spans="1:10" ht="195" x14ac:dyDescent="0.25">
      <c r="A573" s="1" t="s">
        <v>571</v>
      </c>
      <c r="B573" t="s">
        <v>1001</v>
      </c>
      <c r="C573" t="s">
        <v>1577</v>
      </c>
      <c r="D573" s="1" t="s">
        <v>2571</v>
      </c>
      <c r="E573" s="2" t="s">
        <v>3489</v>
      </c>
      <c r="F573">
        <v>54</v>
      </c>
      <c r="G573">
        <v>2019</v>
      </c>
      <c r="H573">
        <v>21</v>
      </c>
      <c r="I573" t="s">
        <v>4378</v>
      </c>
      <c r="J573" t="str">
        <f>HYPERLINK("http://dx.doi.org/10.1108/DPRG-08-2018-0048","http://dx.doi.org/10.1108/DPRG-08-2018-0048")</f>
        <v>http://dx.doi.org/10.1108/DPRG-08-2018-0048</v>
      </c>
    </row>
    <row r="574" spans="1:10" ht="135" x14ac:dyDescent="0.25">
      <c r="A574" s="1" t="s">
        <v>572</v>
      </c>
      <c r="B574" t="s">
        <v>1001</v>
      </c>
      <c r="C574" t="s">
        <v>1578</v>
      </c>
      <c r="D574" s="1" t="s">
        <v>2572</v>
      </c>
      <c r="E574" s="2" t="s">
        <v>2432</v>
      </c>
      <c r="F574">
        <v>87</v>
      </c>
      <c r="G574">
        <v>2020</v>
      </c>
      <c r="H574">
        <v>29</v>
      </c>
      <c r="I574" t="s">
        <v>4379</v>
      </c>
      <c r="J574" t="str">
        <f>HYPERLINK("http://dx.doi.org/10.3145/epi.2020.ene.09","http://dx.doi.org/10.3145/epi.2020.ene.09")</f>
        <v>http://dx.doi.org/10.3145/epi.2020.ene.09</v>
      </c>
    </row>
    <row r="575" spans="1:10" ht="255" x14ac:dyDescent="0.25">
      <c r="A575" s="1" t="s">
        <v>573</v>
      </c>
      <c r="B575" t="s">
        <v>1001</v>
      </c>
      <c r="C575" t="s">
        <v>1579</v>
      </c>
      <c r="D575" s="1" t="s">
        <v>2573</v>
      </c>
      <c r="E575" s="2" t="s">
        <v>3490</v>
      </c>
      <c r="F575">
        <v>36</v>
      </c>
      <c r="G575">
        <v>2021</v>
      </c>
      <c r="H575">
        <v>13</v>
      </c>
      <c r="I575" t="s">
        <v>4380</v>
      </c>
      <c r="J575" t="str">
        <f>HYPERLINK("http://dx.doi.org/10.1007/s41649-021-00182-2","http://dx.doi.org/10.1007/s41649-021-00182-2")</f>
        <v>http://dx.doi.org/10.1007/s41649-021-00182-2</v>
      </c>
    </row>
    <row r="576" spans="1:10" ht="180" x14ac:dyDescent="0.25">
      <c r="A576" s="1" t="s">
        <v>574</v>
      </c>
      <c r="B576" t="s">
        <v>1001</v>
      </c>
      <c r="C576" t="s">
        <v>1580</v>
      </c>
      <c r="D576" s="1" t="s">
        <v>2574</v>
      </c>
      <c r="E576" s="2" t="s">
        <v>3491</v>
      </c>
      <c r="F576">
        <v>75</v>
      </c>
      <c r="G576">
        <v>2020</v>
      </c>
      <c r="H576">
        <v>67</v>
      </c>
      <c r="I576" t="s">
        <v>4381</v>
      </c>
      <c r="J576" t="str">
        <f>HYPERLINK("http://dx.doi.org/10.1016/j.eap.2020.07.008","http://dx.doi.org/10.1016/j.eap.2020.07.008")</f>
        <v>http://dx.doi.org/10.1016/j.eap.2020.07.008</v>
      </c>
    </row>
    <row r="577" spans="1:10" ht="150" x14ac:dyDescent="0.25">
      <c r="A577" s="1" t="s">
        <v>575</v>
      </c>
      <c r="B577" t="s">
        <v>1001</v>
      </c>
      <c r="C577" t="s">
        <v>1581</v>
      </c>
      <c r="D577" s="1" t="s">
        <v>2575</v>
      </c>
      <c r="E577" s="2" t="s">
        <v>3041</v>
      </c>
      <c r="F577">
        <v>23</v>
      </c>
      <c r="G577">
        <v>2023</v>
      </c>
      <c r="H577">
        <v>83</v>
      </c>
      <c r="I577" t="s">
        <v>4382</v>
      </c>
      <c r="J577" t="str">
        <f>HYPERLINK("http://dx.doi.org/10.1016/j.lmot.2023.101914","http://dx.doi.org/10.1016/j.lmot.2023.101914")</f>
        <v>http://dx.doi.org/10.1016/j.lmot.2023.101914</v>
      </c>
    </row>
    <row r="578" spans="1:10" ht="255" x14ac:dyDescent="0.25">
      <c r="A578" s="1" t="s">
        <v>576</v>
      </c>
      <c r="B578" t="s">
        <v>1000</v>
      </c>
      <c r="C578" t="s">
        <v>1582</v>
      </c>
      <c r="D578" s="1" t="s">
        <v>2576</v>
      </c>
      <c r="E578" s="2" t="s">
        <v>3492</v>
      </c>
      <c r="F578">
        <v>49</v>
      </c>
      <c r="G578">
        <v>2024</v>
      </c>
      <c r="H578">
        <v>988</v>
      </c>
      <c r="I578" t="s">
        <v>4383</v>
      </c>
      <c r="J578" t="str">
        <f>HYPERLINK("http://dx.doi.org/10.1007/978-3-031-60224-5_3","http://dx.doi.org/10.1007/978-3-031-60224-5_3")</f>
        <v>http://dx.doi.org/10.1007/978-3-031-60224-5_3</v>
      </c>
    </row>
    <row r="579" spans="1:10" ht="300" x14ac:dyDescent="0.25">
      <c r="A579" s="1" t="s">
        <v>577</v>
      </c>
      <c r="B579" t="s">
        <v>1001</v>
      </c>
      <c r="C579" t="s">
        <v>1583</v>
      </c>
      <c r="D579" s="1" t="s">
        <v>2577</v>
      </c>
      <c r="E579" s="2" t="s">
        <v>3493</v>
      </c>
      <c r="F579">
        <v>397</v>
      </c>
      <c r="G579">
        <v>2024</v>
      </c>
      <c r="H579">
        <v>57</v>
      </c>
      <c r="I579" t="s">
        <v>4384</v>
      </c>
      <c r="J579" t="str">
        <f>HYPERLINK("http://dx.doi.org/10.1007/s10462-024-10873-5","http://dx.doi.org/10.1007/s10462-024-10873-5")</f>
        <v>http://dx.doi.org/10.1007/s10462-024-10873-5</v>
      </c>
    </row>
    <row r="580" spans="1:10" ht="300" x14ac:dyDescent="0.25">
      <c r="A580" s="1" t="s">
        <v>578</v>
      </c>
      <c r="B580" t="s">
        <v>1002</v>
      </c>
      <c r="C580" t="s">
        <v>1584</v>
      </c>
      <c r="D580" s="1" t="s">
        <v>2578</v>
      </c>
      <c r="E580" s="2" t="s">
        <v>3279</v>
      </c>
      <c r="F580">
        <v>39</v>
      </c>
      <c r="G580">
        <v>2023</v>
      </c>
      <c r="H580">
        <v>13</v>
      </c>
      <c r="I580" t="s">
        <v>4385</v>
      </c>
      <c r="J580" t="str">
        <f>HYPERLINK("http://dx.doi.org/10.3390/diagnostics13050892","http://dx.doi.org/10.3390/diagnostics13050892")</f>
        <v>http://dx.doi.org/10.3390/diagnostics13050892</v>
      </c>
    </row>
    <row r="581" spans="1:10" ht="210" x14ac:dyDescent="0.25">
      <c r="A581" s="1" t="s">
        <v>579</v>
      </c>
      <c r="B581" t="s">
        <v>1000</v>
      </c>
      <c r="C581" t="s">
        <v>1585</v>
      </c>
      <c r="D581" s="1" t="s">
        <v>2579</v>
      </c>
      <c r="E581" s="2" t="s">
        <v>3494</v>
      </c>
      <c r="F581">
        <v>34</v>
      </c>
      <c r="G581">
        <v>2022</v>
      </c>
      <c r="H581">
        <v>655</v>
      </c>
      <c r="I581" t="s">
        <v>4386</v>
      </c>
      <c r="J581" t="str">
        <f>HYPERLINK("http://dx.doi.org/10.1007/978-3-031-17288-5_16","http://dx.doi.org/10.1007/978-3-031-17288-5_16")</f>
        <v>http://dx.doi.org/10.1007/978-3-031-17288-5_16</v>
      </c>
    </row>
    <row r="582" spans="1:10" ht="180" x14ac:dyDescent="0.25">
      <c r="A582" s="1" t="s">
        <v>580</v>
      </c>
      <c r="B582" t="s">
        <v>1001</v>
      </c>
      <c r="C582" t="s">
        <v>1586</v>
      </c>
      <c r="D582" s="1" t="s">
        <v>2580</v>
      </c>
      <c r="E582" s="2" t="s">
        <v>3495</v>
      </c>
      <c r="F582">
        <v>75</v>
      </c>
      <c r="G582">
        <v>2021</v>
      </c>
      <c r="H582">
        <v>22</v>
      </c>
      <c r="I582" t="s">
        <v>4387</v>
      </c>
      <c r="J582" t="str">
        <f>HYPERLINK("http://dx.doi.org/10.3846/jbem.2020.13641","http://dx.doi.org/10.3846/jbem.2020.13641")</f>
        <v>http://dx.doi.org/10.3846/jbem.2020.13641</v>
      </c>
    </row>
    <row r="583" spans="1:10" ht="300" x14ac:dyDescent="0.25">
      <c r="A583" s="1" t="s">
        <v>581</v>
      </c>
      <c r="B583" t="s">
        <v>1002</v>
      </c>
      <c r="C583" t="s">
        <v>1587</v>
      </c>
      <c r="D583" s="1" t="s">
        <v>2581</v>
      </c>
      <c r="E583" s="2" t="s">
        <v>3496</v>
      </c>
      <c r="F583">
        <v>214</v>
      </c>
      <c r="G583">
        <v>2020</v>
      </c>
      <c r="H583">
        <v>10</v>
      </c>
      <c r="I583" t="s">
        <v>4388</v>
      </c>
      <c r="J583" t="str">
        <f>HYPERLINK("http://dx.doi.org/10.3390/brainsci10060396","http://dx.doi.org/10.3390/brainsci10060396")</f>
        <v>http://dx.doi.org/10.3390/brainsci10060396</v>
      </c>
    </row>
    <row r="584" spans="1:10" ht="255" x14ac:dyDescent="0.25">
      <c r="A584" s="1" t="s">
        <v>582</v>
      </c>
      <c r="B584" t="s">
        <v>1001</v>
      </c>
      <c r="C584" t="s">
        <v>1588</v>
      </c>
      <c r="D584" s="1" t="s">
        <v>2582</v>
      </c>
      <c r="E584" s="2" t="s">
        <v>3497</v>
      </c>
      <c r="F584">
        <v>57</v>
      </c>
      <c r="G584">
        <v>2023</v>
      </c>
      <c r="H584">
        <v>22</v>
      </c>
      <c r="I584" t="s">
        <v>4389</v>
      </c>
      <c r="J584" t="str">
        <f>HYPERLINK("http://dx.doi.org/10.12775/EiP.2023.017","http://dx.doi.org/10.12775/EiP.2023.017")</f>
        <v>http://dx.doi.org/10.12775/EiP.2023.017</v>
      </c>
    </row>
    <row r="585" spans="1:10" ht="240" x14ac:dyDescent="0.25">
      <c r="A585" s="1" t="s">
        <v>583</v>
      </c>
      <c r="B585" t="s">
        <v>1001</v>
      </c>
      <c r="C585" t="s">
        <v>1589</v>
      </c>
      <c r="D585" s="1" t="s">
        <v>2583</v>
      </c>
      <c r="E585" s="2" t="s">
        <v>3498</v>
      </c>
      <c r="F585">
        <v>93</v>
      </c>
      <c r="G585">
        <v>2021</v>
      </c>
      <c r="H585">
        <v>45</v>
      </c>
      <c r="I585" t="s">
        <v>4390</v>
      </c>
      <c r="J585" t="str">
        <f>HYPERLINK("http://dx.doi.org/10.25300/MISQ/2021/16565","http://dx.doi.org/10.25300/MISQ/2021/16565")</f>
        <v>http://dx.doi.org/10.25300/MISQ/2021/16565</v>
      </c>
    </row>
    <row r="586" spans="1:10" ht="285" x14ac:dyDescent="0.25">
      <c r="A586" s="1" t="s">
        <v>584</v>
      </c>
      <c r="B586" t="s">
        <v>1001</v>
      </c>
      <c r="C586" t="s">
        <v>1590</v>
      </c>
      <c r="D586" s="1" t="s">
        <v>2584</v>
      </c>
      <c r="E586" s="2" t="s">
        <v>3499</v>
      </c>
      <c r="F586">
        <v>114</v>
      </c>
      <c r="G586">
        <v>2024</v>
      </c>
      <c r="H586">
        <v>12</v>
      </c>
      <c r="I586" t="s">
        <v>4391</v>
      </c>
      <c r="J586" t="str">
        <f>HYPERLINK("http://dx.doi.org/10.3390/technologies12050066","http://dx.doi.org/10.3390/technologies12050066")</f>
        <v>http://dx.doi.org/10.3390/technologies12050066</v>
      </c>
    </row>
    <row r="587" spans="1:10" ht="150" x14ac:dyDescent="0.25">
      <c r="A587" s="1" t="s">
        <v>585</v>
      </c>
      <c r="B587" t="s">
        <v>1002</v>
      </c>
      <c r="C587" t="s">
        <v>1591</v>
      </c>
      <c r="D587" s="1" t="s">
        <v>2585</v>
      </c>
      <c r="E587" s="2" t="s">
        <v>3500</v>
      </c>
      <c r="F587">
        <v>22</v>
      </c>
      <c r="G587">
        <v>2022</v>
      </c>
      <c r="H587">
        <v>40</v>
      </c>
      <c r="I587" t="s">
        <v>4392</v>
      </c>
      <c r="J587" t="str">
        <f>HYPERLINK("http://dx.doi.org/10.46398/cuestpol.4072.40","http://dx.doi.org/10.46398/cuestpol.4072.40")</f>
        <v>http://dx.doi.org/10.46398/cuestpol.4072.40</v>
      </c>
    </row>
    <row r="588" spans="1:10" ht="240" x14ac:dyDescent="0.25">
      <c r="A588" s="1" t="s">
        <v>586</v>
      </c>
      <c r="B588" t="s">
        <v>1001</v>
      </c>
      <c r="C588" t="s">
        <v>1592</v>
      </c>
      <c r="D588" s="1" t="s">
        <v>2586</v>
      </c>
      <c r="E588" s="2" t="s">
        <v>3501</v>
      </c>
      <c r="F588">
        <v>72</v>
      </c>
      <c r="G588">
        <v>2024</v>
      </c>
      <c r="H588">
        <v>71</v>
      </c>
      <c r="I588" t="s">
        <v>4393</v>
      </c>
      <c r="J588" t="str">
        <f>HYPERLINK("http://dx.doi.org/10.1109/TEM.2024.3403981","http://dx.doi.org/10.1109/TEM.2024.3403981")</f>
        <v>http://dx.doi.org/10.1109/TEM.2024.3403981</v>
      </c>
    </row>
    <row r="589" spans="1:10" ht="180" x14ac:dyDescent="0.25">
      <c r="A589" s="1" t="s">
        <v>587</v>
      </c>
      <c r="B589" t="s">
        <v>1000</v>
      </c>
      <c r="C589" t="s">
        <v>1593</v>
      </c>
      <c r="D589" s="1" t="s">
        <v>2587</v>
      </c>
      <c r="E589" s="2" t="s">
        <v>2432</v>
      </c>
      <c r="F589">
        <v>17</v>
      </c>
      <c r="G589">
        <v>2024</v>
      </c>
      <c r="H589" t="s">
        <v>2432</v>
      </c>
      <c r="I589" t="s">
        <v>4394</v>
      </c>
      <c r="J589" t="str">
        <f>HYPERLINK("http://dx.doi.org/10.1109/EDUNINE60625.2024.10500578","http://dx.doi.org/10.1109/EDUNINE60625.2024.10500578")</f>
        <v>http://dx.doi.org/10.1109/EDUNINE60625.2024.10500578</v>
      </c>
    </row>
    <row r="590" spans="1:10" ht="210" x14ac:dyDescent="0.25">
      <c r="A590" s="1" t="s">
        <v>588</v>
      </c>
      <c r="B590" t="s">
        <v>1001</v>
      </c>
      <c r="C590" t="s">
        <v>1594</v>
      </c>
      <c r="D590" s="1" t="s">
        <v>2588</v>
      </c>
      <c r="E590" s="2" t="s">
        <v>3502</v>
      </c>
      <c r="F590">
        <v>66</v>
      </c>
      <c r="G590">
        <v>2024</v>
      </c>
      <c r="H590">
        <v>16</v>
      </c>
      <c r="I590" t="s">
        <v>4395</v>
      </c>
      <c r="J590" t="str">
        <f>HYPERLINK("http://dx.doi.org/10.3390/su16062526","http://dx.doi.org/10.3390/su16062526")</f>
        <v>http://dx.doi.org/10.3390/su16062526</v>
      </c>
    </row>
    <row r="591" spans="1:10" ht="150" x14ac:dyDescent="0.25">
      <c r="A591" s="1" t="s">
        <v>589</v>
      </c>
      <c r="B591" t="s">
        <v>1002</v>
      </c>
      <c r="C591" t="s">
        <v>1595</v>
      </c>
      <c r="D591" s="1" t="s">
        <v>2589</v>
      </c>
      <c r="E591" s="2" t="s">
        <v>3503</v>
      </c>
      <c r="F591">
        <v>56</v>
      </c>
      <c r="G591">
        <v>2022</v>
      </c>
      <c r="H591">
        <v>51</v>
      </c>
      <c r="I591" t="s">
        <v>4396</v>
      </c>
      <c r="J591" t="str">
        <f>HYPERLINK("http://dx.doi.org/10.1007/s00256-021-03824-6","http://dx.doi.org/10.1007/s00256-021-03824-6")</f>
        <v>http://dx.doi.org/10.1007/s00256-021-03824-6</v>
      </c>
    </row>
    <row r="592" spans="1:10" ht="225" x14ac:dyDescent="0.25">
      <c r="A592" s="1" t="s">
        <v>590</v>
      </c>
      <c r="B592" t="s">
        <v>1001</v>
      </c>
      <c r="C592" t="s">
        <v>1596</v>
      </c>
      <c r="D592" s="1" t="s">
        <v>2590</v>
      </c>
      <c r="E592" s="2" t="s">
        <v>3504</v>
      </c>
      <c r="F592">
        <v>127</v>
      </c>
      <c r="G592">
        <v>2024</v>
      </c>
      <c r="H592">
        <v>300</v>
      </c>
      <c r="I592" t="s">
        <v>4397</v>
      </c>
      <c r="J592" t="str">
        <f>HYPERLINK("http://dx.doi.org/10.1016/j.energy.2024.131539","http://dx.doi.org/10.1016/j.energy.2024.131539")</f>
        <v>http://dx.doi.org/10.1016/j.energy.2024.131539</v>
      </c>
    </row>
    <row r="593" spans="1:10" ht="270" x14ac:dyDescent="0.25">
      <c r="A593" s="1" t="s">
        <v>591</v>
      </c>
      <c r="B593" t="s">
        <v>1001</v>
      </c>
      <c r="C593" t="s">
        <v>1597</v>
      </c>
      <c r="D593" s="1" t="s">
        <v>2591</v>
      </c>
      <c r="E593" s="2" t="s">
        <v>3505</v>
      </c>
      <c r="F593">
        <v>88</v>
      </c>
      <c r="G593">
        <v>2024</v>
      </c>
      <c r="H593">
        <v>16</v>
      </c>
      <c r="I593" t="s">
        <v>4398</v>
      </c>
      <c r="J593" t="str">
        <f>HYPERLINK("http://dx.doi.org/10.3390/su16051790","http://dx.doi.org/10.3390/su16051790")</f>
        <v>http://dx.doi.org/10.3390/su16051790</v>
      </c>
    </row>
    <row r="594" spans="1:10" ht="270" x14ac:dyDescent="0.25">
      <c r="A594" s="1" t="s">
        <v>592</v>
      </c>
      <c r="B594" t="s">
        <v>1000</v>
      </c>
      <c r="C594" t="s">
        <v>1598</v>
      </c>
      <c r="D594" s="1" t="s">
        <v>2592</v>
      </c>
      <c r="E594" s="2" t="s">
        <v>3506</v>
      </c>
      <c r="F594">
        <v>13</v>
      </c>
      <c r="G594">
        <v>2018</v>
      </c>
      <c r="H594" t="s">
        <v>2432</v>
      </c>
      <c r="I594" t="s">
        <v>4399</v>
      </c>
      <c r="J594" t="str">
        <f>HYPERLINK("http://dx.doi.org/10.1109/IC-AIAI.2018.00009","http://dx.doi.org/10.1109/IC-AIAI.2018.00009")</f>
        <v>http://dx.doi.org/10.1109/IC-AIAI.2018.00009</v>
      </c>
    </row>
    <row r="595" spans="1:10" ht="150" x14ac:dyDescent="0.25">
      <c r="A595" s="1" t="s">
        <v>593</v>
      </c>
      <c r="B595" t="s">
        <v>1001</v>
      </c>
      <c r="C595" t="s">
        <v>1599</v>
      </c>
      <c r="D595" s="1" t="s">
        <v>2593</v>
      </c>
      <c r="E595" s="2" t="s">
        <v>3507</v>
      </c>
      <c r="F595">
        <v>46</v>
      </c>
      <c r="G595">
        <v>2023</v>
      </c>
      <c r="H595">
        <v>27</v>
      </c>
      <c r="I595" t="s">
        <v>4400</v>
      </c>
      <c r="J595" t="str">
        <f>HYPERLINK("http://dx.doi.org/10.22633/rpge.v27iesp.2.18784","http://dx.doi.org/10.22633/rpge.v27iesp.2.18784")</f>
        <v>http://dx.doi.org/10.22633/rpge.v27iesp.2.18784</v>
      </c>
    </row>
    <row r="596" spans="1:10" ht="120" x14ac:dyDescent="0.25">
      <c r="A596" s="1" t="s">
        <v>594</v>
      </c>
      <c r="B596" t="s">
        <v>1002</v>
      </c>
      <c r="C596" t="s">
        <v>1600</v>
      </c>
      <c r="D596" s="1" t="s">
        <v>2594</v>
      </c>
      <c r="E596" s="2" t="s">
        <v>2432</v>
      </c>
      <c r="F596">
        <v>42</v>
      </c>
      <c r="G596">
        <v>2023</v>
      </c>
      <c r="H596">
        <v>56</v>
      </c>
      <c r="I596" t="s">
        <v>4401</v>
      </c>
      <c r="J596" t="str">
        <f>HYPERLINK("http://dx.doi.org/10.5946/ce.2022.247","http://dx.doi.org/10.5946/ce.2022.247")</f>
        <v>http://dx.doi.org/10.5946/ce.2022.247</v>
      </c>
    </row>
    <row r="597" spans="1:10" ht="409.5" x14ac:dyDescent="0.25">
      <c r="A597" s="1" t="s">
        <v>595</v>
      </c>
      <c r="B597" t="s">
        <v>1002</v>
      </c>
      <c r="C597" t="s">
        <v>1601</v>
      </c>
      <c r="D597" s="1" t="s">
        <v>2595</v>
      </c>
      <c r="E597" s="2" t="s">
        <v>3508</v>
      </c>
      <c r="F597">
        <v>38</v>
      </c>
      <c r="G597">
        <v>2021</v>
      </c>
      <c r="H597">
        <v>10</v>
      </c>
      <c r="I597" t="s">
        <v>4402</v>
      </c>
      <c r="J597" t="str">
        <f>HYPERLINK("http://dx.doi.org/10.1186/s13643-020-01561-w","http://dx.doi.org/10.1186/s13643-020-01561-w")</f>
        <v>http://dx.doi.org/10.1186/s13643-020-01561-w</v>
      </c>
    </row>
    <row r="598" spans="1:10" ht="120" x14ac:dyDescent="0.25">
      <c r="A598" s="1" t="s">
        <v>596</v>
      </c>
      <c r="B598" t="s">
        <v>1003</v>
      </c>
      <c r="C598" t="s">
        <v>1602</v>
      </c>
      <c r="D598" s="1" t="s">
        <v>2596</v>
      </c>
      <c r="E598" s="2" t="s">
        <v>3509</v>
      </c>
      <c r="F598">
        <v>39</v>
      </c>
      <c r="G598">
        <v>2024</v>
      </c>
      <c r="H598" t="s">
        <v>2432</v>
      </c>
      <c r="I598" t="s">
        <v>4403</v>
      </c>
      <c r="J598" t="str">
        <f>HYPERLINK("http://dx.doi.org/10.1177/10648046241249903","http://dx.doi.org/10.1177/10648046241249903")</f>
        <v>http://dx.doi.org/10.1177/10648046241249903</v>
      </c>
    </row>
    <row r="599" spans="1:10" ht="180" x14ac:dyDescent="0.25">
      <c r="A599" s="1" t="s">
        <v>597</v>
      </c>
      <c r="B599" t="s">
        <v>1001</v>
      </c>
      <c r="C599" t="s">
        <v>1603</v>
      </c>
      <c r="D599" s="1" t="s">
        <v>2597</v>
      </c>
      <c r="E599" s="2" t="s">
        <v>3510</v>
      </c>
      <c r="F599">
        <v>40</v>
      </c>
      <c r="G599">
        <v>2023</v>
      </c>
      <c r="H599">
        <v>89</v>
      </c>
      <c r="I599" t="s">
        <v>4404</v>
      </c>
      <c r="J599" t="str">
        <f>HYPERLINK("http://dx.doi.org/10.1177/00031348221103648","http://dx.doi.org/10.1177/00031348221103648")</f>
        <v>http://dx.doi.org/10.1177/00031348221103648</v>
      </c>
    </row>
    <row r="600" spans="1:10" ht="210" x14ac:dyDescent="0.25">
      <c r="A600" s="1" t="s">
        <v>598</v>
      </c>
      <c r="B600" t="s">
        <v>1001</v>
      </c>
      <c r="C600" t="s">
        <v>1604</v>
      </c>
      <c r="D600" s="1" t="s">
        <v>2598</v>
      </c>
      <c r="E600" s="2" t="s">
        <v>3511</v>
      </c>
      <c r="F600">
        <v>127</v>
      </c>
      <c r="G600">
        <v>2024</v>
      </c>
      <c r="H600">
        <v>174</v>
      </c>
      <c r="I600" t="s">
        <v>4405</v>
      </c>
      <c r="J600" t="str">
        <f>HYPERLINK("http://dx.doi.org/10.1016/j.jbusres.2024.114500","http://dx.doi.org/10.1016/j.jbusres.2024.114500")</f>
        <v>http://dx.doi.org/10.1016/j.jbusres.2024.114500</v>
      </c>
    </row>
    <row r="601" spans="1:10" ht="375" x14ac:dyDescent="0.25">
      <c r="A601" s="1" t="s">
        <v>599</v>
      </c>
      <c r="B601" t="s">
        <v>1001</v>
      </c>
      <c r="C601" t="s">
        <v>1605</v>
      </c>
      <c r="D601" s="1" t="s">
        <v>2599</v>
      </c>
      <c r="E601" s="2" t="s">
        <v>3512</v>
      </c>
      <c r="F601">
        <v>64</v>
      </c>
      <c r="G601">
        <v>2022</v>
      </c>
      <c r="H601">
        <v>14</v>
      </c>
      <c r="I601" t="s">
        <v>4406</v>
      </c>
      <c r="J601" t="str">
        <f>HYPERLINK("http://dx.doi.org/10.17835/2076-6297.2022.14.1.108-126","http://dx.doi.org/10.17835/2076-6297.2022.14.1.108-126")</f>
        <v>http://dx.doi.org/10.17835/2076-6297.2022.14.1.108-126</v>
      </c>
    </row>
    <row r="602" spans="1:10" ht="105" x14ac:dyDescent="0.25">
      <c r="A602" s="1" t="s">
        <v>600</v>
      </c>
      <c r="B602" t="s">
        <v>1000</v>
      </c>
      <c r="C602" t="s">
        <v>1606</v>
      </c>
      <c r="D602" s="1" t="s">
        <v>2600</v>
      </c>
      <c r="E602" s="2" t="s">
        <v>3513</v>
      </c>
      <c r="F602">
        <v>8</v>
      </c>
      <c r="G602">
        <v>2022</v>
      </c>
      <c r="H602" t="s">
        <v>2432</v>
      </c>
      <c r="I602" t="s">
        <v>4407</v>
      </c>
      <c r="J602" t="str">
        <f>HYPERLINK("http://dx.doi.org/10.1007/978-3-031-08623-6_35","http://dx.doi.org/10.1007/978-3-031-08623-6_35")</f>
        <v>http://dx.doi.org/10.1007/978-3-031-08623-6_35</v>
      </c>
    </row>
    <row r="603" spans="1:10" ht="165" x14ac:dyDescent="0.25">
      <c r="A603" s="1" t="s">
        <v>601</v>
      </c>
      <c r="B603" t="s">
        <v>1000</v>
      </c>
      <c r="C603" t="s">
        <v>1607</v>
      </c>
      <c r="D603" s="1" t="s">
        <v>2601</v>
      </c>
      <c r="E603" s="2" t="s">
        <v>3514</v>
      </c>
      <c r="F603">
        <v>10</v>
      </c>
      <c r="G603">
        <v>2022</v>
      </c>
      <c r="H603">
        <v>130</v>
      </c>
      <c r="I603" t="s">
        <v>4408</v>
      </c>
      <c r="J603" t="str">
        <f>HYPERLINK("http://dx.doi.org/10.1007/978-3-030-99581-2_49","http://dx.doi.org/10.1007/978-3-030-99581-2_49")</f>
        <v>http://dx.doi.org/10.1007/978-3-030-99581-2_49</v>
      </c>
    </row>
    <row r="604" spans="1:10" ht="409.5" x14ac:dyDescent="0.25">
      <c r="A604" s="1" t="s">
        <v>602</v>
      </c>
      <c r="B604" t="s">
        <v>1001</v>
      </c>
      <c r="C604" t="s">
        <v>1608</v>
      </c>
      <c r="D604" s="1" t="s">
        <v>2602</v>
      </c>
      <c r="E604" s="2" t="s">
        <v>3515</v>
      </c>
      <c r="F604">
        <v>134</v>
      </c>
      <c r="G604">
        <v>2022</v>
      </c>
      <c r="H604">
        <v>55</v>
      </c>
      <c r="I604" t="s">
        <v>4409</v>
      </c>
      <c r="J604" t="str">
        <f>HYPERLINK("http://dx.doi.org/10.1007/s10462-021-10074-4","http://dx.doi.org/10.1007/s10462-021-10074-4")</f>
        <v>http://dx.doi.org/10.1007/s10462-021-10074-4</v>
      </c>
    </row>
    <row r="605" spans="1:10" ht="270" x14ac:dyDescent="0.25">
      <c r="A605" s="1" t="s">
        <v>603</v>
      </c>
      <c r="B605" t="s">
        <v>1009</v>
      </c>
      <c r="C605" t="s">
        <v>1609</v>
      </c>
      <c r="D605" s="1" t="s">
        <v>2603</v>
      </c>
      <c r="E605" s="2" t="s">
        <v>3516</v>
      </c>
      <c r="F605">
        <v>27</v>
      </c>
      <c r="G605">
        <v>2022</v>
      </c>
      <c r="H605">
        <v>28</v>
      </c>
      <c r="I605" t="s">
        <v>4410</v>
      </c>
      <c r="J605" t="str">
        <f>HYPERLINK("http://dx.doi.org/10.1007/s00761-022-01153-4","http://dx.doi.org/10.1007/s00761-022-01153-4")</f>
        <v>http://dx.doi.org/10.1007/s00761-022-01153-4</v>
      </c>
    </row>
    <row r="606" spans="1:10" ht="225" x14ac:dyDescent="0.25">
      <c r="A606" s="1" t="s">
        <v>604</v>
      </c>
      <c r="B606" t="s">
        <v>1001</v>
      </c>
      <c r="C606" t="s">
        <v>1610</v>
      </c>
      <c r="D606" s="1" t="s">
        <v>2604</v>
      </c>
      <c r="E606" s="2" t="s">
        <v>3517</v>
      </c>
      <c r="F606">
        <v>120</v>
      </c>
      <c r="G606">
        <v>2020</v>
      </c>
      <c r="H606">
        <v>2</v>
      </c>
      <c r="I606" t="s">
        <v>4411</v>
      </c>
      <c r="J606" t="str">
        <f>HYPERLINK("http://dx.doi.org/10.3389/frsc.2020.00038","http://dx.doi.org/10.3389/frsc.2020.00038")</f>
        <v>http://dx.doi.org/10.3389/frsc.2020.00038</v>
      </c>
    </row>
    <row r="607" spans="1:10" ht="210" x14ac:dyDescent="0.25">
      <c r="A607" s="1" t="s">
        <v>605</v>
      </c>
      <c r="B607" t="s">
        <v>1001</v>
      </c>
      <c r="C607" t="s">
        <v>1611</v>
      </c>
      <c r="D607" s="1" t="s">
        <v>2605</v>
      </c>
      <c r="E607" s="2" t="s">
        <v>3162</v>
      </c>
      <c r="F607">
        <v>80</v>
      </c>
      <c r="G607">
        <v>2023</v>
      </c>
      <c r="H607">
        <v>13</v>
      </c>
      <c r="I607" t="s">
        <v>4412</v>
      </c>
      <c r="J607" t="str">
        <f>HYPERLINK("http://dx.doi.org/10.7251/EMC2302344K","http://dx.doi.org/10.7251/EMC2302344K")</f>
        <v>http://dx.doi.org/10.7251/EMC2302344K</v>
      </c>
    </row>
    <row r="608" spans="1:10" ht="240" x14ac:dyDescent="0.25">
      <c r="A608" s="1" t="s">
        <v>606</v>
      </c>
      <c r="B608" t="s">
        <v>1001</v>
      </c>
      <c r="C608" t="s">
        <v>1612</v>
      </c>
      <c r="D608" s="1" t="s">
        <v>2606</v>
      </c>
      <c r="E608" s="2" t="s">
        <v>3518</v>
      </c>
      <c r="F608">
        <v>117</v>
      </c>
      <c r="G608">
        <v>2024</v>
      </c>
      <c r="H608">
        <v>39</v>
      </c>
      <c r="I608" t="s">
        <v>4413</v>
      </c>
      <c r="J608" t="str">
        <f>HYPERLINK("http://dx.doi.org/10.1177/02683962231197824","http://dx.doi.org/10.1177/02683962231197824")</f>
        <v>http://dx.doi.org/10.1177/02683962231197824</v>
      </c>
    </row>
    <row r="609" spans="1:10" ht="240" x14ac:dyDescent="0.25">
      <c r="A609" s="1" t="s">
        <v>607</v>
      </c>
      <c r="B609" t="s">
        <v>1002</v>
      </c>
      <c r="C609" t="s">
        <v>1613</v>
      </c>
      <c r="D609" s="1" t="s">
        <v>2607</v>
      </c>
      <c r="E609" s="2" t="s">
        <v>3519</v>
      </c>
      <c r="F609">
        <v>70</v>
      </c>
      <c r="G609">
        <v>2022</v>
      </c>
      <c r="H609">
        <v>19</v>
      </c>
      <c r="I609" t="s">
        <v>4414</v>
      </c>
      <c r="J609" t="str">
        <f>HYPERLINK("http://dx.doi.org/10.1186/s41239-022-00326-w","http://dx.doi.org/10.1186/s41239-022-00326-w")</f>
        <v>http://dx.doi.org/10.1186/s41239-022-00326-w</v>
      </c>
    </row>
    <row r="610" spans="1:10" ht="180" x14ac:dyDescent="0.25">
      <c r="A610" s="1" t="s">
        <v>608</v>
      </c>
      <c r="B610" t="s">
        <v>1000</v>
      </c>
      <c r="C610" t="s">
        <v>1614</v>
      </c>
      <c r="D610" s="1" t="s">
        <v>2608</v>
      </c>
      <c r="E610" s="2" t="s">
        <v>3520</v>
      </c>
      <c r="F610">
        <v>12</v>
      </c>
      <c r="G610">
        <v>2024</v>
      </c>
      <c r="H610">
        <v>13028</v>
      </c>
      <c r="I610" t="s">
        <v>4415</v>
      </c>
      <c r="J610" t="str">
        <f>HYPERLINK("http://dx.doi.org/10.1117/12.3022579","http://dx.doi.org/10.1117/12.3022579")</f>
        <v>http://dx.doi.org/10.1117/12.3022579</v>
      </c>
    </row>
    <row r="611" spans="1:10" ht="135" x14ac:dyDescent="0.25">
      <c r="A611" s="1" t="s">
        <v>609</v>
      </c>
      <c r="B611" t="s">
        <v>1001</v>
      </c>
      <c r="C611" t="s">
        <v>1615</v>
      </c>
      <c r="D611" s="1" t="s">
        <v>2609</v>
      </c>
      <c r="E611" s="2" t="s">
        <v>2432</v>
      </c>
      <c r="F611">
        <v>62</v>
      </c>
      <c r="G611">
        <v>2023</v>
      </c>
      <c r="H611">
        <v>10</v>
      </c>
      <c r="I611" t="s">
        <v>4416</v>
      </c>
      <c r="J611" t="str">
        <f>HYPERLINK("http://dx.doi.org/10.22306/al.v10i1.371","http://dx.doi.org/10.22306/al.v10i1.371")</f>
        <v>http://dx.doi.org/10.22306/al.v10i1.371</v>
      </c>
    </row>
    <row r="612" spans="1:10" ht="240" x14ac:dyDescent="0.25">
      <c r="A612" s="1" t="s">
        <v>610</v>
      </c>
      <c r="B612" t="s">
        <v>1001</v>
      </c>
      <c r="C612" t="s">
        <v>1616</v>
      </c>
      <c r="D612" s="1" t="s">
        <v>2610</v>
      </c>
      <c r="E612" s="2" t="s">
        <v>3521</v>
      </c>
      <c r="F612">
        <v>40</v>
      </c>
      <c r="G612">
        <v>2022</v>
      </c>
      <c r="H612">
        <v>14</v>
      </c>
      <c r="I612" t="s">
        <v>4417</v>
      </c>
      <c r="J612" t="str">
        <f>HYPERLINK("http://dx.doi.org/10.3390/su142114148","http://dx.doi.org/10.3390/su142114148")</f>
        <v>http://dx.doi.org/10.3390/su142114148</v>
      </c>
    </row>
    <row r="613" spans="1:10" ht="165" x14ac:dyDescent="0.25">
      <c r="A613" s="1" t="s">
        <v>611</v>
      </c>
      <c r="B613" t="s">
        <v>1001</v>
      </c>
      <c r="C613" t="s">
        <v>1617</v>
      </c>
      <c r="D613" s="1" t="s">
        <v>2611</v>
      </c>
      <c r="E613" s="2" t="s">
        <v>3522</v>
      </c>
      <c r="F613">
        <v>60</v>
      </c>
      <c r="G613">
        <v>2020</v>
      </c>
      <c r="H613">
        <v>38</v>
      </c>
      <c r="I613" t="s">
        <v>4418</v>
      </c>
      <c r="J613" t="str">
        <f>HYPERLINK("http://dx.doi.org/10.1177/0887302X19873437","http://dx.doi.org/10.1177/0887302X19873437")</f>
        <v>http://dx.doi.org/10.1177/0887302X19873437</v>
      </c>
    </row>
    <row r="614" spans="1:10" ht="30" x14ac:dyDescent="0.25">
      <c r="A614" s="1" t="s">
        <v>612</v>
      </c>
      <c r="B614" t="s">
        <v>1000</v>
      </c>
      <c r="C614" t="s">
        <v>1618</v>
      </c>
      <c r="D614" s="1" t="s">
        <v>2432</v>
      </c>
      <c r="E614" s="2" t="s">
        <v>3523</v>
      </c>
      <c r="F614">
        <v>24</v>
      </c>
      <c r="G614">
        <v>2020</v>
      </c>
      <c r="H614" t="s">
        <v>2432</v>
      </c>
      <c r="I614" t="s">
        <v>2432</v>
      </c>
      <c r="J614" t="s">
        <v>2432</v>
      </c>
    </row>
    <row r="615" spans="1:10" ht="195" x14ac:dyDescent="0.25">
      <c r="A615" s="1" t="s">
        <v>613</v>
      </c>
      <c r="B615" t="s">
        <v>1001</v>
      </c>
      <c r="C615" t="s">
        <v>1619</v>
      </c>
      <c r="D615" s="1" t="s">
        <v>2612</v>
      </c>
      <c r="E615" s="2" t="s">
        <v>3524</v>
      </c>
      <c r="F615">
        <v>76</v>
      </c>
      <c r="G615">
        <v>2023</v>
      </c>
      <c r="H615">
        <v>85</v>
      </c>
      <c r="I615" t="s">
        <v>4419</v>
      </c>
      <c r="J615" t="str">
        <f>HYPERLINK("http://dx.doi.org/10.1016/j.resourpol.2023.103877","http://dx.doi.org/10.1016/j.resourpol.2023.103877")</f>
        <v>http://dx.doi.org/10.1016/j.resourpol.2023.103877</v>
      </c>
    </row>
    <row r="616" spans="1:10" ht="285" x14ac:dyDescent="0.25">
      <c r="A616" s="1" t="s">
        <v>614</v>
      </c>
      <c r="B616" t="s">
        <v>1001</v>
      </c>
      <c r="C616" t="s">
        <v>1620</v>
      </c>
      <c r="D616" s="1" t="s">
        <v>2613</v>
      </c>
      <c r="E616" s="2" t="s">
        <v>3525</v>
      </c>
      <c r="F616">
        <v>80</v>
      </c>
      <c r="G616">
        <v>2024</v>
      </c>
      <c r="H616">
        <v>133</v>
      </c>
      <c r="I616" t="s">
        <v>4420</v>
      </c>
      <c r="J616" t="str">
        <f>HYPERLINK("http://dx.doi.org/10.1016/j.eneco.2024.107493","http://dx.doi.org/10.1016/j.eneco.2024.107493")</f>
        <v>http://dx.doi.org/10.1016/j.eneco.2024.107493</v>
      </c>
    </row>
    <row r="617" spans="1:10" ht="120" x14ac:dyDescent="0.25">
      <c r="A617" s="1" t="s">
        <v>615</v>
      </c>
      <c r="B617" t="s">
        <v>1000</v>
      </c>
      <c r="C617" t="s">
        <v>1621</v>
      </c>
      <c r="D617" s="1" t="s">
        <v>2614</v>
      </c>
      <c r="E617" s="2" t="s">
        <v>3526</v>
      </c>
      <c r="F617">
        <v>0</v>
      </c>
      <c r="G617">
        <v>2018</v>
      </c>
      <c r="H617">
        <v>308</v>
      </c>
      <c r="I617" t="s">
        <v>2432</v>
      </c>
      <c r="J617" t="s">
        <v>2432</v>
      </c>
    </row>
    <row r="618" spans="1:10" ht="345" x14ac:dyDescent="0.25">
      <c r="A618" s="1" t="s">
        <v>616</v>
      </c>
      <c r="B618" t="s">
        <v>1001</v>
      </c>
      <c r="C618" t="s">
        <v>1622</v>
      </c>
      <c r="D618" s="1" t="s">
        <v>2615</v>
      </c>
      <c r="E618" s="2" t="s">
        <v>3527</v>
      </c>
      <c r="F618">
        <v>55</v>
      </c>
      <c r="G618">
        <v>2024</v>
      </c>
      <c r="H618">
        <v>79</v>
      </c>
      <c r="I618" t="s">
        <v>4421</v>
      </c>
      <c r="J618" t="str">
        <f>HYPERLINK("http://dx.doi.org/10.1108/TR-01-2023-0017","http://dx.doi.org/10.1108/TR-01-2023-0017")</f>
        <v>http://dx.doi.org/10.1108/TR-01-2023-0017</v>
      </c>
    </row>
    <row r="619" spans="1:10" ht="165" x14ac:dyDescent="0.25">
      <c r="A619" s="1" t="s">
        <v>617</v>
      </c>
      <c r="B619" t="s">
        <v>1001</v>
      </c>
      <c r="C619" t="s">
        <v>1623</v>
      </c>
      <c r="D619" s="1" t="s">
        <v>2616</v>
      </c>
      <c r="E619" s="2" t="s">
        <v>3528</v>
      </c>
      <c r="F619">
        <v>38</v>
      </c>
      <c r="G619">
        <v>2024</v>
      </c>
      <c r="H619">
        <v>18</v>
      </c>
      <c r="I619" t="s">
        <v>4422</v>
      </c>
      <c r="J619" t="str">
        <f>HYPERLINK("http://dx.doi.org/10.46502/issn.1856-7576/2024.18.01.13","http://dx.doi.org/10.46502/issn.1856-7576/2024.18.01.13")</f>
        <v>http://dx.doi.org/10.46502/issn.1856-7576/2024.18.01.13</v>
      </c>
    </row>
    <row r="620" spans="1:10" ht="270" x14ac:dyDescent="0.25">
      <c r="A620" s="1" t="s">
        <v>618</v>
      </c>
      <c r="B620" t="s">
        <v>1001</v>
      </c>
      <c r="C620" t="s">
        <v>1624</v>
      </c>
      <c r="D620" s="1" t="s">
        <v>2617</v>
      </c>
      <c r="E620" s="2" t="s">
        <v>3529</v>
      </c>
      <c r="F620">
        <v>166</v>
      </c>
      <c r="G620">
        <v>2023</v>
      </c>
      <c r="H620">
        <v>24</v>
      </c>
      <c r="I620" t="s">
        <v>4423</v>
      </c>
      <c r="J620" t="str">
        <f>HYPERLINK("http://dx.doi.org/10.1007/s40804-022-00262-2","http://dx.doi.org/10.1007/s40804-022-00262-2")</f>
        <v>http://dx.doi.org/10.1007/s40804-022-00262-2</v>
      </c>
    </row>
    <row r="621" spans="1:10" ht="150" x14ac:dyDescent="0.25">
      <c r="A621" s="1" t="s">
        <v>619</v>
      </c>
      <c r="B621" t="s">
        <v>1001</v>
      </c>
      <c r="C621" t="s">
        <v>1625</v>
      </c>
      <c r="D621" s="1" t="s">
        <v>2618</v>
      </c>
      <c r="E621" s="2" t="s">
        <v>3530</v>
      </c>
      <c r="F621">
        <v>23</v>
      </c>
      <c r="G621">
        <v>2020</v>
      </c>
      <c r="H621">
        <v>22</v>
      </c>
      <c r="I621" t="s">
        <v>4424</v>
      </c>
      <c r="J621" t="str">
        <f>HYPERLINK("http://dx.doi.org/10.1016/j.tgie.2019.150636","http://dx.doi.org/10.1016/j.tgie.2019.150636")</f>
        <v>http://dx.doi.org/10.1016/j.tgie.2019.150636</v>
      </c>
    </row>
    <row r="622" spans="1:10" ht="225" x14ac:dyDescent="0.25">
      <c r="A622" s="1" t="s">
        <v>620</v>
      </c>
      <c r="B622" t="s">
        <v>1001</v>
      </c>
      <c r="C622" t="s">
        <v>1626</v>
      </c>
      <c r="D622" s="1" t="s">
        <v>2619</v>
      </c>
      <c r="E622" s="2" t="s">
        <v>3531</v>
      </c>
      <c r="F622">
        <v>71</v>
      </c>
      <c r="G622">
        <v>2021</v>
      </c>
      <c r="H622">
        <v>15</v>
      </c>
      <c r="I622" t="s">
        <v>4425</v>
      </c>
      <c r="J622" t="str">
        <f>HYPERLINK("http://dx.doi.org/10.1111/soc4.12851","http://dx.doi.org/10.1111/soc4.12851")</f>
        <v>http://dx.doi.org/10.1111/soc4.12851</v>
      </c>
    </row>
    <row r="623" spans="1:10" ht="315" x14ac:dyDescent="0.25">
      <c r="A623" s="1" t="s">
        <v>621</v>
      </c>
      <c r="B623" t="s">
        <v>1001</v>
      </c>
      <c r="C623" t="s">
        <v>1627</v>
      </c>
      <c r="D623" s="1" t="s">
        <v>2620</v>
      </c>
      <c r="E623" s="2" t="s">
        <v>3214</v>
      </c>
      <c r="F623">
        <v>73</v>
      </c>
      <c r="G623">
        <v>2021</v>
      </c>
      <c r="H623">
        <v>12</v>
      </c>
      <c r="I623" t="s">
        <v>4426</v>
      </c>
      <c r="J623" t="str">
        <f>HYPERLINK("http://dx.doi.org/10.3389/fpsyg.2021.678991","http://dx.doi.org/10.3389/fpsyg.2021.678991")</f>
        <v>http://dx.doi.org/10.3389/fpsyg.2021.678991</v>
      </c>
    </row>
    <row r="624" spans="1:10" ht="150" x14ac:dyDescent="0.25">
      <c r="A624" s="1" t="s">
        <v>622</v>
      </c>
      <c r="B624" t="s">
        <v>1001</v>
      </c>
      <c r="C624" t="s">
        <v>1628</v>
      </c>
      <c r="D624" s="1" t="s">
        <v>2621</v>
      </c>
      <c r="E624" s="2" t="s">
        <v>3532</v>
      </c>
      <c r="F624">
        <v>14</v>
      </c>
      <c r="G624">
        <v>2022</v>
      </c>
      <c r="H624">
        <v>11</v>
      </c>
      <c r="I624" t="s">
        <v>4427</v>
      </c>
      <c r="J624" t="str">
        <f>HYPERLINK("http://dx.doi.org/10.17993/3ctic.2022.111.133-143","http://dx.doi.org/10.17993/3ctic.2022.111.133-143")</f>
        <v>http://dx.doi.org/10.17993/3ctic.2022.111.133-143</v>
      </c>
    </row>
    <row r="625" spans="1:10" ht="240" x14ac:dyDescent="0.25">
      <c r="A625" s="1" t="s">
        <v>623</v>
      </c>
      <c r="B625" t="s">
        <v>1001</v>
      </c>
      <c r="C625" t="s">
        <v>1629</v>
      </c>
      <c r="D625" s="1" t="s">
        <v>2622</v>
      </c>
      <c r="E625" s="2" t="s">
        <v>3533</v>
      </c>
      <c r="F625">
        <v>53</v>
      </c>
      <c r="G625">
        <v>2020</v>
      </c>
      <c r="H625">
        <v>2</v>
      </c>
      <c r="I625" t="s">
        <v>4428</v>
      </c>
      <c r="J625" t="str">
        <f>HYPERLINK("http://dx.doi.org/10.1002/aisy.202000052","http://dx.doi.org/10.1002/aisy.202000052")</f>
        <v>http://dx.doi.org/10.1002/aisy.202000052</v>
      </c>
    </row>
    <row r="626" spans="1:10" ht="240" x14ac:dyDescent="0.25">
      <c r="A626" s="1" t="s">
        <v>624</v>
      </c>
      <c r="B626" t="s">
        <v>1001</v>
      </c>
      <c r="C626" t="s">
        <v>1630</v>
      </c>
      <c r="D626" s="1" t="s">
        <v>2623</v>
      </c>
      <c r="E626" s="2" t="s">
        <v>3534</v>
      </c>
      <c r="F626">
        <v>30</v>
      </c>
      <c r="G626">
        <v>2024</v>
      </c>
      <c r="H626">
        <v>15</v>
      </c>
      <c r="I626" t="s">
        <v>2432</v>
      </c>
      <c r="J626" t="s">
        <v>2432</v>
      </c>
    </row>
    <row r="627" spans="1:10" ht="255" x14ac:dyDescent="0.25">
      <c r="A627" s="1" t="s">
        <v>625</v>
      </c>
      <c r="B627" t="s">
        <v>1001</v>
      </c>
      <c r="C627" t="s">
        <v>1631</v>
      </c>
      <c r="D627" s="1" t="s">
        <v>2624</v>
      </c>
      <c r="E627" s="2" t="s">
        <v>3535</v>
      </c>
      <c r="F627">
        <v>34</v>
      </c>
      <c r="G627">
        <v>2022</v>
      </c>
      <c r="H627">
        <v>20</v>
      </c>
      <c r="I627" t="s">
        <v>4429</v>
      </c>
      <c r="J627" t="str">
        <f>HYPERLINK("http://dx.doi.org/10.1111/dsji.12253","http://dx.doi.org/10.1111/dsji.12253")</f>
        <v>http://dx.doi.org/10.1111/dsji.12253</v>
      </c>
    </row>
    <row r="628" spans="1:10" ht="180" x14ac:dyDescent="0.25">
      <c r="A628" s="1" t="s">
        <v>626</v>
      </c>
      <c r="B628" t="s">
        <v>1000</v>
      </c>
      <c r="C628" t="s">
        <v>1632</v>
      </c>
      <c r="D628" s="1" t="s">
        <v>2625</v>
      </c>
      <c r="E628" s="2" t="s">
        <v>3226</v>
      </c>
      <c r="F628">
        <v>7</v>
      </c>
      <c r="G628">
        <v>2023</v>
      </c>
      <c r="H628">
        <v>323</v>
      </c>
      <c r="I628" t="s">
        <v>4430</v>
      </c>
      <c r="J628" t="str">
        <f>HYPERLINK("http://dx.doi.org/10.1007/978-981-19-7184-6_25","http://dx.doi.org/10.1007/978-981-19-7184-6_25")</f>
        <v>http://dx.doi.org/10.1007/978-981-19-7184-6_25</v>
      </c>
    </row>
    <row r="629" spans="1:10" ht="300" x14ac:dyDescent="0.25">
      <c r="A629" s="1" t="s">
        <v>627</v>
      </c>
      <c r="B629" t="s">
        <v>1002</v>
      </c>
      <c r="C629" t="s">
        <v>1633</v>
      </c>
      <c r="D629" s="1" t="s">
        <v>2626</v>
      </c>
      <c r="E629" s="2" t="s">
        <v>3536</v>
      </c>
      <c r="F629">
        <v>54</v>
      </c>
      <c r="G629">
        <v>2023</v>
      </c>
      <c r="H629">
        <v>12</v>
      </c>
      <c r="I629" t="s">
        <v>4431</v>
      </c>
      <c r="J629" t="str">
        <f>HYPERLINK("http://dx.doi.org/10.1016/j.hlpt.2023.100728","http://dx.doi.org/10.1016/j.hlpt.2023.100728")</f>
        <v>http://dx.doi.org/10.1016/j.hlpt.2023.100728</v>
      </c>
    </row>
    <row r="630" spans="1:10" ht="165" x14ac:dyDescent="0.25">
      <c r="A630" s="1" t="s">
        <v>628</v>
      </c>
      <c r="B630" t="s">
        <v>1001</v>
      </c>
      <c r="C630" t="s">
        <v>1634</v>
      </c>
      <c r="D630" s="1" t="s">
        <v>2627</v>
      </c>
      <c r="E630" s="2" t="s">
        <v>3537</v>
      </c>
      <c r="F630">
        <v>49</v>
      </c>
      <c r="G630">
        <v>2024</v>
      </c>
      <c r="H630">
        <v>13</v>
      </c>
      <c r="I630" t="s">
        <v>4432</v>
      </c>
      <c r="J630" t="str">
        <f>HYPERLINK("http://dx.doi.org/10.26422/aucom.2024.1301.rio","http://dx.doi.org/10.26422/aucom.2024.1301.rio")</f>
        <v>http://dx.doi.org/10.26422/aucom.2024.1301.rio</v>
      </c>
    </row>
    <row r="631" spans="1:10" ht="255" x14ac:dyDescent="0.25">
      <c r="A631" s="1" t="s">
        <v>629</v>
      </c>
      <c r="B631" t="s">
        <v>1001</v>
      </c>
      <c r="C631" t="s">
        <v>1635</v>
      </c>
      <c r="D631" s="1" t="s">
        <v>2628</v>
      </c>
      <c r="E631" s="2" t="s">
        <v>3538</v>
      </c>
      <c r="F631">
        <v>40</v>
      </c>
      <c r="G631">
        <v>2024</v>
      </c>
      <c r="H631">
        <v>32</v>
      </c>
      <c r="I631" t="s">
        <v>4433</v>
      </c>
      <c r="J631" t="str">
        <f>HYPERLINK("http://dx.doi.org/10.1097/MOO.0000000000000975","http://dx.doi.org/10.1097/MOO.0000000000000975")</f>
        <v>http://dx.doi.org/10.1097/MOO.0000000000000975</v>
      </c>
    </row>
    <row r="632" spans="1:10" ht="255" x14ac:dyDescent="0.25">
      <c r="A632" s="1" t="s">
        <v>630</v>
      </c>
      <c r="B632" t="s">
        <v>1001</v>
      </c>
      <c r="C632" t="s">
        <v>1636</v>
      </c>
      <c r="D632" s="1" t="s">
        <v>2629</v>
      </c>
      <c r="E632" s="2" t="s">
        <v>3539</v>
      </c>
      <c r="F632">
        <v>25</v>
      </c>
      <c r="G632">
        <v>2024</v>
      </c>
      <c r="H632">
        <v>5</v>
      </c>
      <c r="I632" t="s">
        <v>4434</v>
      </c>
      <c r="J632" t="str">
        <f>HYPERLINK("http://dx.doi.org/10.46656/access.2024.5.1(8)","http://dx.doi.org/10.46656/access.2024.5.1(8)")</f>
        <v>http://dx.doi.org/10.46656/access.2024.5.1(8)</v>
      </c>
    </row>
    <row r="633" spans="1:10" ht="225" x14ac:dyDescent="0.25">
      <c r="A633" s="1" t="s">
        <v>631</v>
      </c>
      <c r="B633" t="s">
        <v>1003</v>
      </c>
      <c r="C633" t="s">
        <v>1637</v>
      </c>
      <c r="D633" s="1" t="s">
        <v>2630</v>
      </c>
      <c r="E633" s="2" t="s">
        <v>2432</v>
      </c>
      <c r="F633">
        <v>67</v>
      </c>
      <c r="G633">
        <v>2024</v>
      </c>
      <c r="H633" t="s">
        <v>2432</v>
      </c>
      <c r="I633" t="s">
        <v>4435</v>
      </c>
      <c r="J633" t="str">
        <f>HYPERLINK("http://dx.doi.org/10.1093/icesjms/fsae118","http://dx.doi.org/10.1093/icesjms/fsae118")</f>
        <v>http://dx.doi.org/10.1093/icesjms/fsae118</v>
      </c>
    </row>
    <row r="634" spans="1:10" ht="45" x14ac:dyDescent="0.25">
      <c r="A634" s="1" t="s">
        <v>632</v>
      </c>
      <c r="B634" t="s">
        <v>1001</v>
      </c>
      <c r="C634" t="s">
        <v>1638</v>
      </c>
      <c r="D634" s="1" t="s">
        <v>2631</v>
      </c>
      <c r="E634" s="2" t="s">
        <v>3540</v>
      </c>
      <c r="F634">
        <v>20</v>
      </c>
      <c r="G634">
        <v>2023</v>
      </c>
      <c r="H634">
        <v>56</v>
      </c>
      <c r="I634" t="s">
        <v>4436</v>
      </c>
      <c r="J634" t="str">
        <f>HYPERLINK("http://dx.doi.org/10.1109/MC.2022.3212091","http://dx.doi.org/10.1109/MC.2022.3212091")</f>
        <v>http://dx.doi.org/10.1109/MC.2022.3212091</v>
      </c>
    </row>
    <row r="635" spans="1:10" ht="315" x14ac:dyDescent="0.25">
      <c r="A635" s="1" t="s">
        <v>633</v>
      </c>
      <c r="B635" t="s">
        <v>1001</v>
      </c>
      <c r="C635" t="s">
        <v>1639</v>
      </c>
      <c r="D635" s="1" t="s">
        <v>2632</v>
      </c>
      <c r="E635" s="2" t="s">
        <v>2432</v>
      </c>
      <c r="F635">
        <v>15</v>
      </c>
      <c r="G635">
        <v>2024</v>
      </c>
      <c r="H635">
        <v>24</v>
      </c>
      <c r="I635" t="s">
        <v>2432</v>
      </c>
      <c r="J635" t="s">
        <v>2432</v>
      </c>
    </row>
    <row r="636" spans="1:10" ht="105" x14ac:dyDescent="0.25">
      <c r="A636" s="1" t="s">
        <v>634</v>
      </c>
      <c r="B636" t="s">
        <v>1000</v>
      </c>
      <c r="C636" t="s">
        <v>1640</v>
      </c>
      <c r="D636" s="1" t="s">
        <v>2633</v>
      </c>
      <c r="E636" s="2" t="s">
        <v>3390</v>
      </c>
      <c r="F636">
        <v>3</v>
      </c>
      <c r="G636">
        <v>2016</v>
      </c>
      <c r="H636">
        <v>55</v>
      </c>
      <c r="I636" t="s">
        <v>2432</v>
      </c>
      <c r="J636" t="s">
        <v>2432</v>
      </c>
    </row>
    <row r="637" spans="1:10" ht="180" x14ac:dyDescent="0.25">
      <c r="A637" s="1" t="s">
        <v>635</v>
      </c>
      <c r="B637" t="s">
        <v>1000</v>
      </c>
      <c r="C637" t="s">
        <v>1641</v>
      </c>
      <c r="D637" s="1" t="s">
        <v>2634</v>
      </c>
      <c r="E637" s="2" t="s">
        <v>2432</v>
      </c>
      <c r="F637">
        <v>8</v>
      </c>
      <c r="G637">
        <v>2021</v>
      </c>
      <c r="H637" t="s">
        <v>2432</v>
      </c>
      <c r="I637" t="s">
        <v>4437</v>
      </c>
      <c r="J637" t="str">
        <f>HYPERLINK("http://dx.doi.org/10.1109/CLEI53233.2021.9640067","http://dx.doi.org/10.1109/CLEI53233.2021.9640067")</f>
        <v>http://dx.doi.org/10.1109/CLEI53233.2021.9640067</v>
      </c>
    </row>
    <row r="638" spans="1:10" ht="240" x14ac:dyDescent="0.25">
      <c r="A638" s="1" t="s">
        <v>636</v>
      </c>
      <c r="B638" t="s">
        <v>1001</v>
      </c>
      <c r="C638" t="s">
        <v>1642</v>
      </c>
      <c r="D638" s="1" t="s">
        <v>2635</v>
      </c>
      <c r="E638" s="2" t="s">
        <v>3541</v>
      </c>
      <c r="F638">
        <v>65</v>
      </c>
      <c r="G638">
        <v>2022</v>
      </c>
      <c r="H638">
        <v>12</v>
      </c>
      <c r="I638" t="s">
        <v>2432</v>
      </c>
      <c r="J638" t="s">
        <v>2432</v>
      </c>
    </row>
    <row r="639" spans="1:10" ht="375" x14ac:dyDescent="0.25">
      <c r="A639" s="1" t="s">
        <v>637</v>
      </c>
      <c r="B639" t="s">
        <v>1000</v>
      </c>
      <c r="C639" t="s">
        <v>1643</v>
      </c>
      <c r="D639" s="1" t="s">
        <v>2636</v>
      </c>
      <c r="E639" s="2" t="s">
        <v>3542</v>
      </c>
      <c r="F639">
        <v>59</v>
      </c>
      <c r="G639">
        <v>2015</v>
      </c>
      <c r="H639" t="s">
        <v>2432</v>
      </c>
      <c r="I639" t="s">
        <v>4438</v>
      </c>
      <c r="J639" t="str">
        <f>HYPERLINK("http://dx.doi.org/10.1016/j.sbspro.2015.06.134","http://dx.doi.org/10.1016/j.sbspro.2015.06.134")</f>
        <v>http://dx.doi.org/10.1016/j.sbspro.2015.06.134</v>
      </c>
    </row>
    <row r="640" spans="1:10" ht="195" x14ac:dyDescent="0.25">
      <c r="A640" s="1" t="s">
        <v>638</v>
      </c>
      <c r="B640" t="s">
        <v>1000</v>
      </c>
      <c r="C640" t="s">
        <v>1644</v>
      </c>
      <c r="D640" s="1" t="s">
        <v>2637</v>
      </c>
      <c r="E640" s="2" t="s">
        <v>3543</v>
      </c>
      <c r="F640">
        <v>20</v>
      </c>
      <c r="G640">
        <v>2018</v>
      </c>
      <c r="H640" t="s">
        <v>2432</v>
      </c>
      <c r="I640" t="s">
        <v>2432</v>
      </c>
      <c r="J640" t="s">
        <v>2432</v>
      </c>
    </row>
    <row r="641" spans="1:10" ht="195" x14ac:dyDescent="0.25">
      <c r="A641" s="1" t="s">
        <v>639</v>
      </c>
      <c r="B641" t="s">
        <v>1006</v>
      </c>
      <c r="C641" t="s">
        <v>1645</v>
      </c>
      <c r="D641" s="1" t="s">
        <v>2638</v>
      </c>
      <c r="E641" s="2" t="s">
        <v>3544</v>
      </c>
      <c r="F641">
        <v>39</v>
      </c>
      <c r="G641">
        <v>2022</v>
      </c>
      <c r="H641">
        <v>105</v>
      </c>
      <c r="I641" t="s">
        <v>4439</v>
      </c>
      <c r="J641" t="str">
        <f>HYPERLINK("http://dx.doi.org/10.1016/j.indmarman.2022.06.001","http://dx.doi.org/10.1016/j.indmarman.2022.06.001")</f>
        <v>http://dx.doi.org/10.1016/j.indmarman.2022.06.001</v>
      </c>
    </row>
    <row r="642" spans="1:10" ht="165" x14ac:dyDescent="0.25">
      <c r="A642" s="1" t="s">
        <v>640</v>
      </c>
      <c r="B642" t="s">
        <v>1000</v>
      </c>
      <c r="C642" t="s">
        <v>1646</v>
      </c>
      <c r="D642" s="1" t="s">
        <v>2639</v>
      </c>
      <c r="E642" s="2" t="s">
        <v>3545</v>
      </c>
      <c r="F642">
        <v>14</v>
      </c>
      <c r="G642">
        <v>2022</v>
      </c>
      <c r="H642" t="s">
        <v>2432</v>
      </c>
      <c r="I642" t="s">
        <v>4440</v>
      </c>
      <c r="J642" t="str">
        <f>HYPERLINK("http://dx.doi.org/10.1109/EAEEIE54893.2022.9820214","http://dx.doi.org/10.1109/EAEEIE54893.2022.9820214")</f>
        <v>http://dx.doi.org/10.1109/EAEEIE54893.2022.9820214</v>
      </c>
    </row>
    <row r="643" spans="1:10" ht="210" x14ac:dyDescent="0.25">
      <c r="A643" s="1" t="s">
        <v>641</v>
      </c>
      <c r="B643" t="s">
        <v>1001</v>
      </c>
      <c r="C643" t="s">
        <v>1647</v>
      </c>
      <c r="D643" s="1" t="s">
        <v>2640</v>
      </c>
      <c r="E643" s="2" t="s">
        <v>3546</v>
      </c>
      <c r="F643">
        <v>32</v>
      </c>
      <c r="G643">
        <v>2019</v>
      </c>
      <c r="H643">
        <v>14</v>
      </c>
      <c r="I643" t="s">
        <v>4441</v>
      </c>
      <c r="J643" t="str">
        <f>HYPERLINK("http://dx.doi.org/10.1177/0973258619866585","http://dx.doi.org/10.1177/0973258619866585")</f>
        <v>http://dx.doi.org/10.1177/0973258619866585</v>
      </c>
    </row>
    <row r="644" spans="1:10" ht="150" x14ac:dyDescent="0.25">
      <c r="A644" s="1" t="s">
        <v>642</v>
      </c>
      <c r="B644" t="s">
        <v>1001</v>
      </c>
      <c r="C644" t="s">
        <v>1648</v>
      </c>
      <c r="D644" s="1" t="s">
        <v>2641</v>
      </c>
      <c r="E644" s="2" t="s">
        <v>3547</v>
      </c>
      <c r="F644">
        <v>61</v>
      </c>
      <c r="G644">
        <v>2021</v>
      </c>
      <c r="H644">
        <v>16</v>
      </c>
      <c r="I644" t="s">
        <v>4442</v>
      </c>
      <c r="J644" t="str">
        <f>HYPERLINK("http://dx.doi.org/10.1177/15562646211002744","http://dx.doi.org/10.1177/15562646211002744")</f>
        <v>http://dx.doi.org/10.1177/15562646211002744</v>
      </c>
    </row>
    <row r="645" spans="1:10" ht="180" x14ac:dyDescent="0.25">
      <c r="A645" s="1" t="s">
        <v>643</v>
      </c>
      <c r="B645" t="s">
        <v>1002</v>
      </c>
      <c r="C645" t="s">
        <v>1649</v>
      </c>
      <c r="D645" s="1" t="s">
        <v>2642</v>
      </c>
      <c r="E645" s="2" t="s">
        <v>3548</v>
      </c>
      <c r="F645">
        <v>48</v>
      </c>
      <c r="G645">
        <v>2024</v>
      </c>
      <c r="H645">
        <v>16</v>
      </c>
      <c r="I645" t="s">
        <v>4443</v>
      </c>
      <c r="J645" t="str">
        <f>HYPERLINK("http://dx.doi.org/10.7759/cureus.54518","http://dx.doi.org/10.7759/cureus.54518")</f>
        <v>http://dx.doi.org/10.7759/cureus.54518</v>
      </c>
    </row>
    <row r="646" spans="1:10" ht="180" x14ac:dyDescent="0.25">
      <c r="A646" s="1" t="s">
        <v>644</v>
      </c>
      <c r="B646" t="s">
        <v>1000</v>
      </c>
      <c r="C646" t="s">
        <v>1650</v>
      </c>
      <c r="D646" s="1" t="s">
        <v>2643</v>
      </c>
      <c r="E646" s="2" t="s">
        <v>3549</v>
      </c>
      <c r="F646">
        <v>16</v>
      </c>
      <c r="G646">
        <v>2021</v>
      </c>
      <c r="H646" t="s">
        <v>2432</v>
      </c>
      <c r="I646" t="s">
        <v>4444</v>
      </c>
      <c r="J646" t="str">
        <f>HYPERLINK("http://dx.doi.org/10.1109/DSD53832.2021.00052","http://dx.doi.org/10.1109/DSD53832.2021.00052")</f>
        <v>http://dx.doi.org/10.1109/DSD53832.2021.00052</v>
      </c>
    </row>
    <row r="647" spans="1:10" ht="270" x14ac:dyDescent="0.25">
      <c r="A647" s="1" t="s">
        <v>645</v>
      </c>
      <c r="B647" t="s">
        <v>1000</v>
      </c>
      <c r="C647" t="s">
        <v>1651</v>
      </c>
      <c r="D647" s="1" t="s">
        <v>2644</v>
      </c>
      <c r="E647" s="2" t="s">
        <v>3550</v>
      </c>
      <c r="F647">
        <v>16</v>
      </c>
      <c r="G647">
        <v>2020</v>
      </c>
      <c r="H647" t="s">
        <v>2432</v>
      </c>
      <c r="I647" t="s">
        <v>2432</v>
      </c>
      <c r="J647" t="s">
        <v>2432</v>
      </c>
    </row>
    <row r="648" spans="1:10" ht="330" x14ac:dyDescent="0.25">
      <c r="A648" s="1" t="s">
        <v>646</v>
      </c>
      <c r="B648" t="s">
        <v>1001</v>
      </c>
      <c r="C648" t="s">
        <v>1652</v>
      </c>
      <c r="D648" s="1" t="s">
        <v>2645</v>
      </c>
      <c r="E648" s="2" t="s">
        <v>3551</v>
      </c>
      <c r="F648">
        <v>94</v>
      </c>
      <c r="G648">
        <v>2021</v>
      </c>
      <c r="H648">
        <v>91</v>
      </c>
      <c r="I648" t="s">
        <v>4445</v>
      </c>
      <c r="J648" t="str">
        <f>HYPERLINK("http://dx.doi.org/10.1016/j.compmedimag.2021.101933","http://dx.doi.org/10.1016/j.compmedimag.2021.101933")</f>
        <v>http://dx.doi.org/10.1016/j.compmedimag.2021.101933</v>
      </c>
    </row>
    <row r="649" spans="1:10" ht="165" x14ac:dyDescent="0.25">
      <c r="A649" s="1" t="s">
        <v>647</v>
      </c>
      <c r="B649" t="s">
        <v>1001</v>
      </c>
      <c r="C649" t="s">
        <v>1653</v>
      </c>
      <c r="D649" s="1" t="s">
        <v>2646</v>
      </c>
      <c r="E649" s="2" t="s">
        <v>3552</v>
      </c>
      <c r="F649">
        <v>77</v>
      </c>
      <c r="G649">
        <v>2021</v>
      </c>
      <c r="H649">
        <v>3</v>
      </c>
      <c r="I649" t="s">
        <v>4446</v>
      </c>
      <c r="J649" t="str">
        <f>HYPERLINK("http://dx.doi.org/10.1016/j.egyai.2020.100041","http://dx.doi.org/10.1016/j.egyai.2020.100041")</f>
        <v>http://dx.doi.org/10.1016/j.egyai.2020.100041</v>
      </c>
    </row>
    <row r="650" spans="1:10" ht="180" x14ac:dyDescent="0.25">
      <c r="A650" s="1" t="s">
        <v>648</v>
      </c>
      <c r="B650" t="s">
        <v>1002</v>
      </c>
      <c r="C650" t="s">
        <v>1654</v>
      </c>
      <c r="D650" s="1" t="s">
        <v>2647</v>
      </c>
      <c r="E650" s="2" t="s">
        <v>3553</v>
      </c>
      <c r="F650">
        <v>174</v>
      </c>
      <c r="G650">
        <v>2024</v>
      </c>
      <c r="H650">
        <v>14</v>
      </c>
      <c r="I650" t="s">
        <v>4447</v>
      </c>
      <c r="J650" t="str">
        <f>HYPERLINK("http://dx.doi.org/10.3390/life14050557","http://dx.doi.org/10.3390/life14050557")</f>
        <v>http://dx.doi.org/10.3390/life14050557</v>
      </c>
    </row>
    <row r="651" spans="1:10" ht="270" x14ac:dyDescent="0.25">
      <c r="A651" s="1" t="s">
        <v>649</v>
      </c>
      <c r="B651" t="s">
        <v>1002</v>
      </c>
      <c r="C651" t="s">
        <v>1655</v>
      </c>
      <c r="D651" s="1" t="s">
        <v>2648</v>
      </c>
      <c r="E651" s="2" t="s">
        <v>3554</v>
      </c>
      <c r="F651">
        <v>112</v>
      </c>
      <c r="G651">
        <v>2023</v>
      </c>
      <c r="H651">
        <v>10</v>
      </c>
      <c r="I651" t="s">
        <v>4448</v>
      </c>
      <c r="J651" t="str">
        <f>HYPERLINK("http://dx.doi.org/10.3390/jcdd10040175","http://dx.doi.org/10.3390/jcdd10040175")</f>
        <v>http://dx.doi.org/10.3390/jcdd10040175</v>
      </c>
    </row>
    <row r="652" spans="1:10" ht="270" x14ac:dyDescent="0.25">
      <c r="A652" s="1" t="s">
        <v>650</v>
      </c>
      <c r="B652" t="s">
        <v>1001</v>
      </c>
      <c r="C652" t="s">
        <v>1656</v>
      </c>
      <c r="D652" s="1" t="s">
        <v>2649</v>
      </c>
      <c r="E652" s="2" t="s">
        <v>3555</v>
      </c>
      <c r="F652">
        <v>38</v>
      </c>
      <c r="G652">
        <v>2023</v>
      </c>
      <c r="H652">
        <v>11</v>
      </c>
      <c r="I652" t="s">
        <v>4449</v>
      </c>
      <c r="J652" t="str">
        <f>HYPERLINK("http://dx.doi.org/10.3389/fpubh.2023.1142062","http://dx.doi.org/10.3389/fpubh.2023.1142062")</f>
        <v>http://dx.doi.org/10.3389/fpubh.2023.1142062</v>
      </c>
    </row>
    <row r="653" spans="1:10" ht="210" x14ac:dyDescent="0.25">
      <c r="A653" s="1" t="s">
        <v>651</v>
      </c>
      <c r="B653" t="s">
        <v>1001</v>
      </c>
      <c r="C653" t="s">
        <v>1657</v>
      </c>
      <c r="D653" s="1" t="s">
        <v>2650</v>
      </c>
      <c r="E653" s="2" t="s">
        <v>3556</v>
      </c>
      <c r="F653">
        <v>161</v>
      </c>
      <c r="G653">
        <v>2024</v>
      </c>
      <c r="H653">
        <v>84</v>
      </c>
      <c r="I653" t="s">
        <v>4450</v>
      </c>
      <c r="J653" t="str">
        <f>HYPERLINK("http://dx.doi.org/10.1016/j.jacc.2024.05.003","http://dx.doi.org/10.1016/j.jacc.2024.05.003")</f>
        <v>http://dx.doi.org/10.1016/j.jacc.2024.05.003</v>
      </c>
    </row>
    <row r="654" spans="1:10" ht="285" x14ac:dyDescent="0.25">
      <c r="A654" s="1" t="s">
        <v>652</v>
      </c>
      <c r="B654" t="s">
        <v>1002</v>
      </c>
      <c r="C654" t="s">
        <v>1658</v>
      </c>
      <c r="D654" s="1" t="s">
        <v>2651</v>
      </c>
      <c r="E654" s="2" t="s">
        <v>3557</v>
      </c>
      <c r="F654">
        <v>72</v>
      </c>
      <c r="G654">
        <v>2022</v>
      </c>
      <c r="H654">
        <v>100</v>
      </c>
      <c r="I654" t="s">
        <v>4451</v>
      </c>
      <c r="J654" t="str">
        <f>HYPERLINK("http://dx.doi.org/10.1016/j.ejmp.2022.06.003","http://dx.doi.org/10.1016/j.ejmp.2022.06.003")</f>
        <v>http://dx.doi.org/10.1016/j.ejmp.2022.06.003</v>
      </c>
    </row>
    <row r="655" spans="1:10" ht="345" x14ac:dyDescent="0.25">
      <c r="A655" s="1" t="s">
        <v>653</v>
      </c>
      <c r="B655" t="s">
        <v>1000</v>
      </c>
      <c r="C655" t="s">
        <v>1659</v>
      </c>
      <c r="D655" s="1" t="s">
        <v>2652</v>
      </c>
      <c r="E655" s="2" t="s">
        <v>3431</v>
      </c>
      <c r="F655">
        <v>16</v>
      </c>
      <c r="G655">
        <v>2019</v>
      </c>
      <c r="H655" t="s">
        <v>2432</v>
      </c>
      <c r="I655" t="s">
        <v>4452</v>
      </c>
      <c r="J655" t="str">
        <f>HYPERLINK("http://dx.doi.org/10.34190/ECIAIR.19.043","http://dx.doi.org/10.34190/ECIAIR.19.043")</f>
        <v>http://dx.doi.org/10.34190/ECIAIR.19.043</v>
      </c>
    </row>
    <row r="656" spans="1:10" ht="165" x14ac:dyDescent="0.25">
      <c r="A656" s="1" t="s">
        <v>654</v>
      </c>
      <c r="B656" t="s">
        <v>1001</v>
      </c>
      <c r="C656" t="s">
        <v>1660</v>
      </c>
      <c r="D656" s="1" t="s">
        <v>2653</v>
      </c>
      <c r="E656" s="2" t="s">
        <v>3558</v>
      </c>
      <c r="F656">
        <v>41</v>
      </c>
      <c r="G656">
        <v>2021</v>
      </c>
      <c r="H656" t="s">
        <v>3861</v>
      </c>
      <c r="I656" t="s">
        <v>4453</v>
      </c>
      <c r="J656" t="str">
        <f>HYPERLINK("http://dx.doi.org/10.1016/j.bpg.2020.101724","http://dx.doi.org/10.1016/j.bpg.2020.101724")</f>
        <v>http://dx.doi.org/10.1016/j.bpg.2020.101724</v>
      </c>
    </row>
    <row r="657" spans="1:10" ht="135" x14ac:dyDescent="0.25">
      <c r="A657" s="1" t="s">
        <v>655</v>
      </c>
      <c r="B657" t="s">
        <v>1002</v>
      </c>
      <c r="C657" t="s">
        <v>1661</v>
      </c>
      <c r="D657" s="1" t="s">
        <v>2654</v>
      </c>
      <c r="E657" s="2" t="s">
        <v>3559</v>
      </c>
      <c r="F657">
        <v>74</v>
      </c>
      <c r="G657">
        <v>2023</v>
      </c>
      <c r="H657">
        <v>197</v>
      </c>
      <c r="I657" t="s">
        <v>4454</v>
      </c>
      <c r="J657" t="str">
        <f>HYPERLINK("http://dx.doi.org/10.1016/j.techfore.2023.122878","http://dx.doi.org/10.1016/j.techfore.2023.122878")</f>
        <v>http://dx.doi.org/10.1016/j.techfore.2023.122878</v>
      </c>
    </row>
    <row r="658" spans="1:10" ht="225" x14ac:dyDescent="0.25">
      <c r="A658" s="1" t="s">
        <v>656</v>
      </c>
      <c r="B658" t="s">
        <v>1001</v>
      </c>
      <c r="C658" t="s">
        <v>1662</v>
      </c>
      <c r="D658" s="1" t="s">
        <v>2655</v>
      </c>
      <c r="E658" s="2" t="s">
        <v>3560</v>
      </c>
      <c r="F658">
        <v>48</v>
      </c>
      <c r="G658">
        <v>2019</v>
      </c>
      <c r="H658">
        <v>34</v>
      </c>
      <c r="I658" t="s">
        <v>4455</v>
      </c>
      <c r="J658" t="str">
        <f>HYPERLINK("http://dx.doi.org/10.1007/s11606-019-05035-1","http://dx.doi.org/10.1007/s11606-019-05035-1")</f>
        <v>http://dx.doi.org/10.1007/s11606-019-05035-1</v>
      </c>
    </row>
    <row r="659" spans="1:10" ht="270" x14ac:dyDescent="0.25">
      <c r="A659" s="1" t="s">
        <v>657</v>
      </c>
      <c r="B659" t="s">
        <v>1002</v>
      </c>
      <c r="C659" t="s">
        <v>1663</v>
      </c>
      <c r="D659" s="1" t="s">
        <v>2656</v>
      </c>
      <c r="E659" s="2" t="s">
        <v>3561</v>
      </c>
      <c r="F659">
        <v>103</v>
      </c>
      <c r="G659">
        <v>2023</v>
      </c>
      <c r="H659">
        <v>15</v>
      </c>
      <c r="I659" t="s">
        <v>4456</v>
      </c>
      <c r="J659" t="str">
        <f>HYPERLINK("http://dx.doi.org/10.3390/cancers15030708","http://dx.doi.org/10.3390/cancers15030708")</f>
        <v>http://dx.doi.org/10.3390/cancers15030708</v>
      </c>
    </row>
    <row r="660" spans="1:10" ht="150" x14ac:dyDescent="0.25">
      <c r="A660" s="1" t="s">
        <v>658</v>
      </c>
      <c r="B660" t="s">
        <v>1000</v>
      </c>
      <c r="C660" t="s">
        <v>1664</v>
      </c>
      <c r="D660" s="1" t="s">
        <v>2657</v>
      </c>
      <c r="E660" s="2" t="s">
        <v>3562</v>
      </c>
      <c r="F660">
        <v>25</v>
      </c>
      <c r="G660">
        <v>2013</v>
      </c>
      <c r="H660">
        <v>17</v>
      </c>
      <c r="I660" t="s">
        <v>4457</v>
      </c>
      <c r="J660" t="str">
        <f>HYPERLINK("http://dx.doi.org/10.3233/978-1-61499-286-8-443","http://dx.doi.org/10.3233/978-1-61499-286-8-443")</f>
        <v>http://dx.doi.org/10.3233/978-1-61499-286-8-443</v>
      </c>
    </row>
    <row r="661" spans="1:10" ht="195" x14ac:dyDescent="0.25">
      <c r="A661" s="1" t="s">
        <v>659</v>
      </c>
      <c r="B661" t="s">
        <v>1003</v>
      </c>
      <c r="C661" t="s">
        <v>1665</v>
      </c>
      <c r="D661" s="1" t="s">
        <v>2658</v>
      </c>
      <c r="E661" s="2" t="s">
        <v>3563</v>
      </c>
      <c r="F661">
        <v>86</v>
      </c>
      <c r="G661">
        <v>2024</v>
      </c>
      <c r="H661" t="s">
        <v>2432</v>
      </c>
      <c r="I661" t="s">
        <v>4458</v>
      </c>
      <c r="J661" t="str">
        <f>HYPERLINK("http://dx.doi.org/10.1080/02642069.2024.2374990","http://dx.doi.org/10.1080/02642069.2024.2374990")</f>
        <v>http://dx.doi.org/10.1080/02642069.2024.2374990</v>
      </c>
    </row>
    <row r="662" spans="1:10" ht="195" x14ac:dyDescent="0.25">
      <c r="A662" s="1" t="s">
        <v>660</v>
      </c>
      <c r="B662" t="s">
        <v>1001</v>
      </c>
      <c r="C662" t="s">
        <v>1666</v>
      </c>
      <c r="D662" s="1" t="s">
        <v>2659</v>
      </c>
      <c r="E662" s="2" t="s">
        <v>3564</v>
      </c>
      <c r="F662">
        <v>74</v>
      </c>
      <c r="G662">
        <v>2024</v>
      </c>
      <c r="H662">
        <v>67</v>
      </c>
      <c r="I662" t="s">
        <v>4459</v>
      </c>
      <c r="J662" t="str">
        <f>HYPERLINK("http://dx.doi.org/10.1016/j.bushor.2024.05.008","http://dx.doi.org/10.1016/j.bushor.2024.05.008")</f>
        <v>http://dx.doi.org/10.1016/j.bushor.2024.05.008</v>
      </c>
    </row>
    <row r="663" spans="1:10" ht="330" x14ac:dyDescent="0.25">
      <c r="A663" s="1" t="s">
        <v>661</v>
      </c>
      <c r="B663" t="s">
        <v>1001</v>
      </c>
      <c r="C663" t="s">
        <v>1667</v>
      </c>
      <c r="D663" s="1" t="s">
        <v>2660</v>
      </c>
      <c r="E663" s="2" t="s">
        <v>3565</v>
      </c>
      <c r="F663">
        <v>42</v>
      </c>
      <c r="G663">
        <v>2023</v>
      </c>
      <c r="H663">
        <v>17</v>
      </c>
      <c r="I663" t="s">
        <v>4460</v>
      </c>
      <c r="J663" t="str">
        <f>HYPERLINK("http://dx.doi.org/10.1007/s11701-023-01592-0","http://dx.doi.org/10.1007/s11701-023-01592-0")</f>
        <v>http://dx.doi.org/10.1007/s11701-023-01592-0</v>
      </c>
    </row>
    <row r="664" spans="1:10" ht="409.5" x14ac:dyDescent="0.25">
      <c r="A664" s="1" t="s">
        <v>662</v>
      </c>
      <c r="B664" t="s">
        <v>1001</v>
      </c>
      <c r="C664" t="s">
        <v>1668</v>
      </c>
      <c r="D664" s="1" t="s">
        <v>2661</v>
      </c>
      <c r="E664" s="2" t="s">
        <v>3566</v>
      </c>
      <c r="F664">
        <v>147</v>
      </c>
      <c r="G664">
        <v>2024</v>
      </c>
      <c r="H664">
        <v>11</v>
      </c>
      <c r="I664" t="s">
        <v>4461</v>
      </c>
      <c r="J664" t="str">
        <f>HYPERLINK("http://dx.doi.org/10.1016/j.clscn.2024.100156","http://dx.doi.org/10.1016/j.clscn.2024.100156")</f>
        <v>http://dx.doi.org/10.1016/j.clscn.2024.100156</v>
      </c>
    </row>
    <row r="665" spans="1:10" ht="135" x14ac:dyDescent="0.25">
      <c r="A665" s="1" t="s">
        <v>663</v>
      </c>
      <c r="B665" t="s">
        <v>1001</v>
      </c>
      <c r="C665" t="s">
        <v>1669</v>
      </c>
      <c r="D665" s="1" t="s">
        <v>2662</v>
      </c>
      <c r="E665" s="2" t="s">
        <v>2432</v>
      </c>
      <c r="F665">
        <v>16</v>
      </c>
      <c r="G665">
        <v>2020</v>
      </c>
      <c r="H665">
        <v>28</v>
      </c>
      <c r="I665" t="s">
        <v>2432</v>
      </c>
      <c r="J665" t="s">
        <v>2432</v>
      </c>
    </row>
    <row r="666" spans="1:10" ht="300" x14ac:dyDescent="0.25">
      <c r="A666" s="1" t="s">
        <v>664</v>
      </c>
      <c r="B666" t="s">
        <v>1002</v>
      </c>
      <c r="C666" t="s">
        <v>1670</v>
      </c>
      <c r="D666" s="1" t="s">
        <v>2663</v>
      </c>
      <c r="E666" s="2" t="s">
        <v>3567</v>
      </c>
      <c r="F666">
        <v>49</v>
      </c>
      <c r="G666">
        <v>2024</v>
      </c>
      <c r="H666">
        <v>13</v>
      </c>
      <c r="I666" t="s">
        <v>4462</v>
      </c>
      <c r="J666" t="str">
        <f>HYPERLINK("http://dx.doi.org/10.3390/electronics13122288","http://dx.doi.org/10.3390/electronics13122288")</f>
        <v>http://dx.doi.org/10.3390/electronics13122288</v>
      </c>
    </row>
    <row r="667" spans="1:10" ht="210" x14ac:dyDescent="0.25">
      <c r="A667" s="1" t="s">
        <v>665</v>
      </c>
      <c r="B667" t="s">
        <v>1002</v>
      </c>
      <c r="C667" t="s">
        <v>1671</v>
      </c>
      <c r="D667" s="1" t="s">
        <v>2664</v>
      </c>
      <c r="E667" s="2" t="s">
        <v>3568</v>
      </c>
      <c r="F667">
        <v>81</v>
      </c>
      <c r="G667">
        <v>2022</v>
      </c>
      <c r="H667">
        <v>3</v>
      </c>
      <c r="I667" t="s">
        <v>4463</v>
      </c>
      <c r="J667" t="str">
        <f>HYPERLINK("http://dx.doi.org/10.1002/VIW.20220026","http://dx.doi.org/10.1002/VIW.20220026")</f>
        <v>http://dx.doi.org/10.1002/VIW.20220026</v>
      </c>
    </row>
    <row r="668" spans="1:10" ht="225" x14ac:dyDescent="0.25">
      <c r="A668" s="1" t="s">
        <v>666</v>
      </c>
      <c r="B668" t="s">
        <v>1000</v>
      </c>
      <c r="C668" t="s">
        <v>1672</v>
      </c>
      <c r="D668" s="1" t="s">
        <v>2665</v>
      </c>
      <c r="E668" s="2" t="s">
        <v>3477</v>
      </c>
      <c r="F668">
        <v>9</v>
      </c>
      <c r="G668">
        <v>2018</v>
      </c>
      <c r="H668" t="s">
        <v>2432</v>
      </c>
      <c r="I668" t="s">
        <v>2432</v>
      </c>
      <c r="J668" t="s">
        <v>2432</v>
      </c>
    </row>
    <row r="669" spans="1:10" ht="375" x14ac:dyDescent="0.25">
      <c r="A669" s="1" t="s">
        <v>667</v>
      </c>
      <c r="B669" t="s">
        <v>1002</v>
      </c>
      <c r="C669" t="s">
        <v>1673</v>
      </c>
      <c r="D669" s="1" t="s">
        <v>2666</v>
      </c>
      <c r="E669" s="2" t="s">
        <v>3569</v>
      </c>
      <c r="F669">
        <v>246</v>
      </c>
      <c r="G669">
        <v>2022</v>
      </c>
      <c r="H669">
        <v>10</v>
      </c>
      <c r="I669" t="s">
        <v>4464</v>
      </c>
      <c r="J669" t="str">
        <f>HYPERLINK("http://dx.doi.org/10.3390/risks10120230","http://dx.doi.org/10.3390/risks10120230")</f>
        <v>http://dx.doi.org/10.3390/risks10120230</v>
      </c>
    </row>
    <row r="670" spans="1:10" ht="105" x14ac:dyDescent="0.25">
      <c r="A670" s="1" t="s">
        <v>668</v>
      </c>
      <c r="B670" t="s">
        <v>1001</v>
      </c>
      <c r="C670" t="s">
        <v>1674</v>
      </c>
      <c r="D670" s="1" t="s">
        <v>2667</v>
      </c>
      <c r="E670" s="2" t="s">
        <v>3570</v>
      </c>
      <c r="F670">
        <v>79</v>
      </c>
      <c r="G670">
        <v>2020</v>
      </c>
      <c r="H670">
        <v>57</v>
      </c>
      <c r="I670" t="s">
        <v>4465</v>
      </c>
      <c r="J670" t="str">
        <f>HYPERLINK("http://dx.doi.org/10.37062/sf.57.19591","http://dx.doi.org/10.37062/sf.57.19591")</f>
        <v>http://dx.doi.org/10.37062/sf.57.19591</v>
      </c>
    </row>
    <row r="671" spans="1:10" ht="195" x14ac:dyDescent="0.25">
      <c r="A671" s="1" t="s">
        <v>669</v>
      </c>
      <c r="B671" t="s">
        <v>1002</v>
      </c>
      <c r="C671" t="s">
        <v>1675</v>
      </c>
      <c r="D671" s="1" t="s">
        <v>2668</v>
      </c>
      <c r="E671" s="2" t="s">
        <v>3571</v>
      </c>
      <c r="F671">
        <v>42</v>
      </c>
      <c r="G671">
        <v>2021</v>
      </c>
      <c r="H671">
        <v>8</v>
      </c>
      <c r="I671" t="s">
        <v>2432</v>
      </c>
      <c r="J671" t="s">
        <v>2432</v>
      </c>
    </row>
    <row r="672" spans="1:10" ht="120" x14ac:dyDescent="0.25">
      <c r="A672" s="1" t="s">
        <v>670</v>
      </c>
      <c r="B672" t="s">
        <v>1000</v>
      </c>
      <c r="C672" t="s">
        <v>1676</v>
      </c>
      <c r="D672" s="1" t="s">
        <v>2669</v>
      </c>
      <c r="E672" s="2" t="s">
        <v>3572</v>
      </c>
      <c r="F672">
        <v>24</v>
      </c>
      <c r="G672">
        <v>2021</v>
      </c>
      <c r="H672" t="s">
        <v>2432</v>
      </c>
      <c r="I672" t="s">
        <v>4466</v>
      </c>
      <c r="J672" t="str">
        <f>HYPERLINK("http://dx.doi.org/10.1109/I-SMAC52330.2021.9640877","http://dx.doi.org/10.1109/I-SMAC52330.2021.9640877")</f>
        <v>http://dx.doi.org/10.1109/I-SMAC52330.2021.9640877</v>
      </c>
    </row>
    <row r="673" spans="1:10" ht="165" x14ac:dyDescent="0.25">
      <c r="A673" s="1" t="s">
        <v>671</v>
      </c>
      <c r="B673" t="s">
        <v>1001</v>
      </c>
      <c r="C673" t="s">
        <v>1677</v>
      </c>
      <c r="D673" s="1" t="s">
        <v>2670</v>
      </c>
      <c r="E673" s="2" t="s">
        <v>3573</v>
      </c>
      <c r="F673">
        <v>66</v>
      </c>
      <c r="G673">
        <v>2020</v>
      </c>
      <c r="H673">
        <v>8</v>
      </c>
      <c r="I673" t="s">
        <v>4467</v>
      </c>
      <c r="J673" t="str">
        <f>HYPERLINK("http://dx.doi.org/10.3389/fpubh.2020.556789","http://dx.doi.org/10.3389/fpubh.2020.556789")</f>
        <v>http://dx.doi.org/10.3389/fpubh.2020.556789</v>
      </c>
    </row>
    <row r="674" spans="1:10" ht="270" x14ac:dyDescent="0.25">
      <c r="A674" s="1" t="s">
        <v>672</v>
      </c>
      <c r="B674" t="s">
        <v>1002</v>
      </c>
      <c r="C674" t="s">
        <v>1678</v>
      </c>
      <c r="D674" s="1" t="s">
        <v>2671</v>
      </c>
      <c r="E674" s="2" t="s">
        <v>3574</v>
      </c>
      <c r="F674">
        <v>48</v>
      </c>
      <c r="G674">
        <v>2020</v>
      </c>
      <c r="H674">
        <v>31</v>
      </c>
      <c r="I674" t="s">
        <v>4468</v>
      </c>
      <c r="J674" t="str">
        <f>HYPERLINK("http://dx.doi.org/10.1097/ICU.0000000000000677","http://dx.doi.org/10.1097/ICU.0000000000000677")</f>
        <v>http://dx.doi.org/10.1097/ICU.0000000000000677</v>
      </c>
    </row>
    <row r="675" spans="1:10" ht="270" x14ac:dyDescent="0.25">
      <c r="A675" s="1" t="s">
        <v>673</v>
      </c>
      <c r="B675" t="s">
        <v>1001</v>
      </c>
      <c r="C675" t="s">
        <v>1679</v>
      </c>
      <c r="D675" s="1" t="s">
        <v>2672</v>
      </c>
      <c r="E675" s="2" t="s">
        <v>3575</v>
      </c>
      <c r="F675">
        <v>127</v>
      </c>
      <c r="G675">
        <v>2024</v>
      </c>
      <c r="H675">
        <v>12</v>
      </c>
      <c r="I675" t="s">
        <v>4469</v>
      </c>
      <c r="J675" t="str">
        <f>HYPERLINK("http://dx.doi.org/10.1016/j.jece.2024.113152","http://dx.doi.org/10.1016/j.jece.2024.113152")</f>
        <v>http://dx.doi.org/10.1016/j.jece.2024.113152</v>
      </c>
    </row>
    <row r="676" spans="1:10" ht="255" x14ac:dyDescent="0.25">
      <c r="A676" s="1" t="s">
        <v>674</v>
      </c>
      <c r="B676" t="s">
        <v>1001</v>
      </c>
      <c r="C676" t="s">
        <v>1680</v>
      </c>
      <c r="D676" s="1" t="s">
        <v>2673</v>
      </c>
      <c r="E676" s="2" t="s">
        <v>3576</v>
      </c>
      <c r="F676">
        <v>43</v>
      </c>
      <c r="G676">
        <v>2024</v>
      </c>
      <c r="H676">
        <v>26</v>
      </c>
      <c r="I676" t="s">
        <v>4470</v>
      </c>
      <c r="J676" t="str">
        <f>HYPERLINK("http://dx.doi.org/10.24818/EA/2024/65/126","http://dx.doi.org/10.24818/EA/2024/65/126")</f>
        <v>http://dx.doi.org/10.24818/EA/2024/65/126</v>
      </c>
    </row>
    <row r="677" spans="1:10" ht="270" x14ac:dyDescent="0.25">
      <c r="A677" s="1" t="s">
        <v>675</v>
      </c>
      <c r="B677" t="s">
        <v>1001</v>
      </c>
      <c r="C677" t="s">
        <v>1681</v>
      </c>
      <c r="D677" s="1" t="s">
        <v>2674</v>
      </c>
      <c r="E677" s="2" t="s">
        <v>3577</v>
      </c>
      <c r="F677">
        <v>146</v>
      </c>
      <c r="G677">
        <v>2020</v>
      </c>
      <c r="H677">
        <v>24</v>
      </c>
      <c r="I677" t="s">
        <v>4471</v>
      </c>
      <c r="J677" t="str">
        <f>HYPERLINK("http://dx.doi.org/10.1089/omi.2019.0078","http://dx.doi.org/10.1089/omi.2019.0078")</f>
        <v>http://dx.doi.org/10.1089/omi.2019.0078</v>
      </c>
    </row>
    <row r="678" spans="1:10" ht="180" x14ac:dyDescent="0.25">
      <c r="A678" s="1" t="s">
        <v>676</v>
      </c>
      <c r="B678" t="s">
        <v>1001</v>
      </c>
      <c r="C678" t="s">
        <v>1682</v>
      </c>
      <c r="D678" s="1" t="s">
        <v>2675</v>
      </c>
      <c r="E678" s="2" t="s">
        <v>3578</v>
      </c>
      <c r="F678">
        <v>24</v>
      </c>
      <c r="G678">
        <v>2024</v>
      </c>
      <c r="H678">
        <v>20</v>
      </c>
      <c r="I678" t="s">
        <v>4472</v>
      </c>
      <c r="J678" t="str">
        <f>HYPERLINK("http://dx.doi.org/10.4018/IJeC.349746","http://dx.doi.org/10.4018/IJeC.349746")</f>
        <v>http://dx.doi.org/10.4018/IJeC.349746</v>
      </c>
    </row>
    <row r="679" spans="1:10" ht="300" x14ac:dyDescent="0.25">
      <c r="A679" s="1" t="s">
        <v>677</v>
      </c>
      <c r="B679" t="s">
        <v>1000</v>
      </c>
      <c r="C679" t="s">
        <v>1683</v>
      </c>
      <c r="D679" s="1" t="s">
        <v>2676</v>
      </c>
      <c r="E679" s="2" t="s">
        <v>3579</v>
      </c>
      <c r="F679">
        <v>16</v>
      </c>
      <c r="G679">
        <v>2019</v>
      </c>
      <c r="H679" t="s">
        <v>2432</v>
      </c>
      <c r="I679" t="s">
        <v>4473</v>
      </c>
      <c r="J679" t="str">
        <f>HYPERLINK("http://dx.doi.org/10.1109/icitm.2019.8710719","http://dx.doi.org/10.1109/icitm.2019.8710719")</f>
        <v>http://dx.doi.org/10.1109/icitm.2019.8710719</v>
      </c>
    </row>
    <row r="680" spans="1:10" ht="180" x14ac:dyDescent="0.25">
      <c r="A680" s="1" t="s">
        <v>678</v>
      </c>
      <c r="B680" t="s">
        <v>1001</v>
      </c>
      <c r="C680" t="s">
        <v>1684</v>
      </c>
      <c r="D680" s="1" t="s">
        <v>2677</v>
      </c>
      <c r="E680" s="2" t="s">
        <v>3580</v>
      </c>
      <c r="F680">
        <v>132</v>
      </c>
      <c r="G680">
        <v>2023</v>
      </c>
      <c r="H680">
        <v>167</v>
      </c>
      <c r="I680" t="s">
        <v>4474</v>
      </c>
      <c r="J680" t="str">
        <f>HYPERLINK("http://dx.doi.org/10.1016/j.jbusres.2023.114196","http://dx.doi.org/10.1016/j.jbusres.2023.114196")</f>
        <v>http://dx.doi.org/10.1016/j.jbusres.2023.114196</v>
      </c>
    </row>
    <row r="681" spans="1:10" ht="150" x14ac:dyDescent="0.25">
      <c r="A681" s="1" t="s">
        <v>679</v>
      </c>
      <c r="B681" t="s">
        <v>1001</v>
      </c>
      <c r="C681" t="s">
        <v>1685</v>
      </c>
      <c r="D681" s="1" t="s">
        <v>2678</v>
      </c>
      <c r="E681" s="2" t="s">
        <v>3581</v>
      </c>
      <c r="F681">
        <v>75</v>
      </c>
      <c r="G681">
        <v>2023</v>
      </c>
      <c r="H681">
        <v>33</v>
      </c>
      <c r="I681" t="s">
        <v>4475</v>
      </c>
      <c r="J681" t="str">
        <f>HYPERLINK("http://dx.doi.org/10.1016/j.jhlste.2023.100456","http://dx.doi.org/10.1016/j.jhlste.2023.100456")</f>
        <v>http://dx.doi.org/10.1016/j.jhlste.2023.100456</v>
      </c>
    </row>
    <row r="682" spans="1:10" ht="255" x14ac:dyDescent="0.25">
      <c r="A682" s="1" t="s">
        <v>680</v>
      </c>
      <c r="B682" t="s">
        <v>1001</v>
      </c>
      <c r="C682" t="s">
        <v>1686</v>
      </c>
      <c r="D682" s="1" t="s">
        <v>2679</v>
      </c>
      <c r="E682" s="2" t="s">
        <v>3582</v>
      </c>
      <c r="F682">
        <v>54</v>
      </c>
      <c r="G682">
        <v>2019</v>
      </c>
      <c r="H682">
        <v>101</v>
      </c>
      <c r="I682" t="s">
        <v>4476</v>
      </c>
      <c r="J682" t="str">
        <f>HYPERLINK("http://dx.doi.org/10.1007/s00170-018-3106-3","http://dx.doi.org/10.1007/s00170-018-3106-3")</f>
        <v>http://dx.doi.org/10.1007/s00170-018-3106-3</v>
      </c>
    </row>
    <row r="683" spans="1:10" ht="225" x14ac:dyDescent="0.25">
      <c r="A683" s="1" t="s">
        <v>681</v>
      </c>
      <c r="B683" t="s">
        <v>1002</v>
      </c>
      <c r="C683" t="s">
        <v>1687</v>
      </c>
      <c r="D683" s="1" t="s">
        <v>2680</v>
      </c>
      <c r="E683" s="2" t="s">
        <v>3583</v>
      </c>
      <c r="F683">
        <v>19</v>
      </c>
      <c r="G683">
        <v>2020</v>
      </c>
      <c r="H683">
        <v>9</v>
      </c>
      <c r="I683" t="s">
        <v>4477</v>
      </c>
      <c r="J683" t="str">
        <f>HYPERLINK("http://dx.doi.org/10.3390/jcm9010248","http://dx.doi.org/10.3390/jcm9010248")</f>
        <v>http://dx.doi.org/10.3390/jcm9010248</v>
      </c>
    </row>
    <row r="684" spans="1:10" ht="135" x14ac:dyDescent="0.25">
      <c r="A684" s="1" t="s">
        <v>682</v>
      </c>
      <c r="B684" t="s">
        <v>1002</v>
      </c>
      <c r="C684" t="s">
        <v>1688</v>
      </c>
      <c r="D684" s="1" t="s">
        <v>2681</v>
      </c>
      <c r="E684" s="2" t="s">
        <v>3584</v>
      </c>
      <c r="F684">
        <v>34</v>
      </c>
      <c r="G684">
        <v>2020</v>
      </c>
      <c r="H684">
        <v>26</v>
      </c>
      <c r="I684" t="s">
        <v>4478</v>
      </c>
      <c r="J684" t="str">
        <f>HYPERLINK("http://dx.doi.org/10.3748/wjg.v26.i44.6923","http://dx.doi.org/10.3748/wjg.v26.i44.6923")</f>
        <v>http://dx.doi.org/10.3748/wjg.v26.i44.6923</v>
      </c>
    </row>
    <row r="685" spans="1:10" ht="240" x14ac:dyDescent="0.25">
      <c r="A685" s="1" t="s">
        <v>683</v>
      </c>
      <c r="B685" t="s">
        <v>1001</v>
      </c>
      <c r="C685" t="s">
        <v>1689</v>
      </c>
      <c r="D685" s="1" t="s">
        <v>2682</v>
      </c>
      <c r="E685" s="2" t="s">
        <v>3585</v>
      </c>
      <c r="F685">
        <v>40</v>
      </c>
      <c r="G685">
        <v>2022</v>
      </c>
      <c r="H685">
        <v>14</v>
      </c>
      <c r="I685" t="s">
        <v>4479</v>
      </c>
      <c r="J685" t="str">
        <f>HYPERLINK("http://dx.doi.org/10.3390/su14137811","http://dx.doi.org/10.3390/su14137811")</f>
        <v>http://dx.doi.org/10.3390/su14137811</v>
      </c>
    </row>
    <row r="686" spans="1:10" ht="255" x14ac:dyDescent="0.25">
      <c r="A686" s="1" t="s">
        <v>684</v>
      </c>
      <c r="B686" t="s">
        <v>1002</v>
      </c>
      <c r="C686" t="s">
        <v>1690</v>
      </c>
      <c r="D686" s="1" t="s">
        <v>2683</v>
      </c>
      <c r="E686" s="2" t="s">
        <v>3068</v>
      </c>
      <c r="F686">
        <v>82</v>
      </c>
      <c r="G686">
        <v>2022</v>
      </c>
      <c r="H686">
        <v>80</v>
      </c>
      <c r="I686" t="s">
        <v>4480</v>
      </c>
      <c r="J686" t="str">
        <f>HYPERLINK("http://dx.doi.org/10.4185/RLCS-2022-1542","http://dx.doi.org/10.4185/RLCS-2022-1542")</f>
        <v>http://dx.doi.org/10.4185/RLCS-2022-1542</v>
      </c>
    </row>
    <row r="687" spans="1:10" ht="225" x14ac:dyDescent="0.25">
      <c r="A687" s="1" t="s">
        <v>685</v>
      </c>
      <c r="B687" t="s">
        <v>1001</v>
      </c>
      <c r="C687" t="s">
        <v>1691</v>
      </c>
      <c r="D687" s="1" t="s">
        <v>2684</v>
      </c>
      <c r="E687" s="2" t="s">
        <v>2432</v>
      </c>
      <c r="F687">
        <v>17</v>
      </c>
      <c r="G687">
        <v>2024</v>
      </c>
      <c r="H687">
        <v>15</v>
      </c>
      <c r="I687" t="s">
        <v>4481</v>
      </c>
      <c r="J687" t="str">
        <f>HYPERLINK("http://dx.doi.org/10.23925/2179-3565.2023v15i1p133-142","http://dx.doi.org/10.23925/2179-3565.2023v15i1p133-142")</f>
        <v>http://dx.doi.org/10.23925/2179-3565.2023v15i1p133-142</v>
      </c>
    </row>
    <row r="688" spans="1:10" ht="409.5" x14ac:dyDescent="0.25">
      <c r="A688" s="1" t="s">
        <v>686</v>
      </c>
      <c r="B688" t="s">
        <v>1001</v>
      </c>
      <c r="C688" t="s">
        <v>1692</v>
      </c>
      <c r="D688" s="1" t="s">
        <v>2685</v>
      </c>
      <c r="E688" s="2" t="s">
        <v>3586</v>
      </c>
      <c r="F688">
        <v>71</v>
      </c>
      <c r="G688">
        <v>2023</v>
      </c>
      <c r="H688">
        <v>15</v>
      </c>
      <c r="I688" t="s">
        <v>4482</v>
      </c>
      <c r="J688" t="str">
        <f>HYPERLINK("http://dx.doi.org/10.3390/su151411113","http://dx.doi.org/10.3390/su151411113")</f>
        <v>http://dx.doi.org/10.3390/su151411113</v>
      </c>
    </row>
    <row r="689" spans="1:10" ht="300" x14ac:dyDescent="0.25">
      <c r="A689" s="1" t="s">
        <v>687</v>
      </c>
      <c r="B689" t="s">
        <v>1002</v>
      </c>
      <c r="C689" t="s">
        <v>1693</v>
      </c>
      <c r="D689" s="1" t="s">
        <v>2686</v>
      </c>
      <c r="E689" s="2" t="s">
        <v>3587</v>
      </c>
      <c r="F689">
        <v>46</v>
      </c>
      <c r="G689">
        <v>2022</v>
      </c>
      <c r="H689">
        <v>12</v>
      </c>
      <c r="I689" t="s">
        <v>4483</v>
      </c>
      <c r="J689" t="str">
        <f>HYPERLINK("http://dx.doi.org/10.3390/diagnostics12112740","http://dx.doi.org/10.3390/diagnostics12112740")</f>
        <v>http://dx.doi.org/10.3390/diagnostics12112740</v>
      </c>
    </row>
    <row r="690" spans="1:10" ht="150" x14ac:dyDescent="0.25">
      <c r="A690" s="1" t="s">
        <v>688</v>
      </c>
      <c r="B690" t="s">
        <v>1001</v>
      </c>
      <c r="C690" t="s">
        <v>1694</v>
      </c>
      <c r="D690" s="1" t="s">
        <v>2687</v>
      </c>
      <c r="E690" s="2" t="s">
        <v>3588</v>
      </c>
      <c r="F690">
        <v>178</v>
      </c>
      <c r="G690">
        <v>2022</v>
      </c>
      <c r="H690">
        <v>87</v>
      </c>
      <c r="I690" t="s">
        <v>4484</v>
      </c>
      <c r="J690" t="str">
        <f>HYPERLINK("http://dx.doi.org/10.1016/j.clinimag.2022.04.007","http://dx.doi.org/10.1016/j.clinimag.2022.04.007")</f>
        <v>http://dx.doi.org/10.1016/j.clinimag.2022.04.007</v>
      </c>
    </row>
    <row r="691" spans="1:10" ht="195" x14ac:dyDescent="0.25">
      <c r="A691" s="1" t="s">
        <v>689</v>
      </c>
      <c r="B691" t="s">
        <v>1001</v>
      </c>
      <c r="C691" t="s">
        <v>1695</v>
      </c>
      <c r="D691" s="1" t="s">
        <v>2688</v>
      </c>
      <c r="E691" s="2" t="s">
        <v>3589</v>
      </c>
      <c r="F691">
        <v>64</v>
      </c>
      <c r="G691">
        <v>2021</v>
      </c>
      <c r="H691">
        <v>6</v>
      </c>
      <c r="I691" t="s">
        <v>4485</v>
      </c>
      <c r="J691" t="str">
        <f>HYPERLINK("http://dx.doi.org/10.4103/2468-8827.330646","http://dx.doi.org/10.4103/2468-8827.330646")</f>
        <v>http://dx.doi.org/10.4103/2468-8827.330646</v>
      </c>
    </row>
    <row r="692" spans="1:10" ht="300" x14ac:dyDescent="0.25">
      <c r="A692" s="1" t="s">
        <v>690</v>
      </c>
      <c r="B692" t="s">
        <v>1002</v>
      </c>
      <c r="C692" t="s">
        <v>1696</v>
      </c>
      <c r="D692" s="1" t="s">
        <v>2689</v>
      </c>
      <c r="E692" s="2" t="s">
        <v>3590</v>
      </c>
      <c r="F692">
        <v>88</v>
      </c>
      <c r="G692">
        <v>2021</v>
      </c>
      <c r="H692">
        <v>10</v>
      </c>
      <c r="I692" t="s">
        <v>4486</v>
      </c>
      <c r="J692" t="str">
        <f>HYPERLINK("http://dx.doi.org/10.21037/tcr-20-3398","http://dx.doi.org/10.21037/tcr-20-3398")</f>
        <v>http://dx.doi.org/10.21037/tcr-20-3398</v>
      </c>
    </row>
    <row r="693" spans="1:10" ht="270" x14ac:dyDescent="0.25">
      <c r="A693" s="1" t="s">
        <v>691</v>
      </c>
      <c r="B693" t="s">
        <v>1002</v>
      </c>
      <c r="C693" t="s">
        <v>1697</v>
      </c>
      <c r="D693" s="1" t="s">
        <v>2690</v>
      </c>
      <c r="E693" s="2" t="s">
        <v>3591</v>
      </c>
      <c r="F693">
        <v>148</v>
      </c>
      <c r="G693">
        <v>2023</v>
      </c>
      <c r="H693">
        <v>23</v>
      </c>
      <c r="I693" t="s">
        <v>4487</v>
      </c>
      <c r="J693" t="str">
        <f>HYPERLINK("http://dx.doi.org/10.3390/s23042302","http://dx.doi.org/10.3390/s23042302")</f>
        <v>http://dx.doi.org/10.3390/s23042302</v>
      </c>
    </row>
    <row r="694" spans="1:10" ht="165" x14ac:dyDescent="0.25">
      <c r="A694" s="1" t="s">
        <v>692</v>
      </c>
      <c r="B694" t="s">
        <v>1006</v>
      </c>
      <c r="C694" t="s">
        <v>1698</v>
      </c>
      <c r="D694" s="1" t="s">
        <v>2691</v>
      </c>
      <c r="E694" s="2" t="s">
        <v>3592</v>
      </c>
      <c r="F694">
        <v>36</v>
      </c>
      <c r="G694">
        <v>2024</v>
      </c>
      <c r="H694">
        <v>51</v>
      </c>
      <c r="I694" t="s">
        <v>4488</v>
      </c>
      <c r="J694" t="str">
        <f>HYPERLINK("http://dx.doi.org/10.1093/scipol/scad088","http://dx.doi.org/10.1093/scipol/scad088")</f>
        <v>http://dx.doi.org/10.1093/scipol/scad088</v>
      </c>
    </row>
    <row r="695" spans="1:10" ht="360" x14ac:dyDescent="0.25">
      <c r="A695" s="1" t="s">
        <v>693</v>
      </c>
      <c r="B695" t="s">
        <v>1000</v>
      </c>
      <c r="C695" t="s">
        <v>1699</v>
      </c>
      <c r="D695" s="1" t="s">
        <v>2692</v>
      </c>
      <c r="E695" s="2" t="s">
        <v>3593</v>
      </c>
      <c r="F695">
        <v>37</v>
      </c>
      <c r="G695">
        <v>2020</v>
      </c>
      <c r="H695" t="s">
        <v>2432</v>
      </c>
      <c r="I695" t="s">
        <v>4489</v>
      </c>
      <c r="J695" t="str">
        <f>HYPERLINK("http://dx.doi.org/10.1109/SEAA51224.2020.00056","http://dx.doi.org/10.1109/SEAA51224.2020.00056")</f>
        <v>http://dx.doi.org/10.1109/SEAA51224.2020.00056</v>
      </c>
    </row>
    <row r="696" spans="1:10" ht="75" x14ac:dyDescent="0.25">
      <c r="A696" s="1" t="s">
        <v>694</v>
      </c>
      <c r="B696" t="s">
        <v>1000</v>
      </c>
      <c r="C696" t="s">
        <v>1700</v>
      </c>
      <c r="D696" s="1" t="s">
        <v>2693</v>
      </c>
      <c r="E696" s="2" t="s">
        <v>3594</v>
      </c>
      <c r="F696">
        <v>5</v>
      </c>
      <c r="G696">
        <v>2019</v>
      </c>
      <c r="H696" t="s">
        <v>2432</v>
      </c>
      <c r="I696" t="s">
        <v>4490</v>
      </c>
      <c r="J696" t="str">
        <f>HYPERLINK("http://dx.doi.org/10.1109/SmartWorld-UIC-ATC-SCALCOM-IOP-SCI.2019.00096","http://dx.doi.org/10.1109/SmartWorld-UIC-ATC-SCALCOM-IOP-SCI.2019.00096")</f>
        <v>http://dx.doi.org/10.1109/SmartWorld-UIC-ATC-SCALCOM-IOP-SCI.2019.00096</v>
      </c>
    </row>
    <row r="697" spans="1:10" ht="105" x14ac:dyDescent="0.25">
      <c r="A697" s="1" t="s">
        <v>695</v>
      </c>
      <c r="B697" t="s">
        <v>1001</v>
      </c>
      <c r="C697" t="s">
        <v>1701</v>
      </c>
      <c r="D697" s="1" t="s">
        <v>2694</v>
      </c>
      <c r="E697" s="2" t="s">
        <v>3595</v>
      </c>
      <c r="F697">
        <v>33</v>
      </c>
      <c r="G697">
        <v>2019</v>
      </c>
      <c r="H697">
        <v>61</v>
      </c>
      <c r="I697" t="s">
        <v>4491</v>
      </c>
      <c r="J697" t="str">
        <f>HYPERLINK("http://dx.doi.org/10.1177/0008125618811931","http://dx.doi.org/10.1177/0008125618811931")</f>
        <v>http://dx.doi.org/10.1177/0008125618811931</v>
      </c>
    </row>
    <row r="698" spans="1:10" ht="195" x14ac:dyDescent="0.25">
      <c r="A698" s="1" t="s">
        <v>696</v>
      </c>
      <c r="B698" t="s">
        <v>1002</v>
      </c>
      <c r="C698" t="s">
        <v>1702</v>
      </c>
      <c r="D698" s="1" t="s">
        <v>2695</v>
      </c>
      <c r="E698" s="2" t="s">
        <v>3596</v>
      </c>
      <c r="F698">
        <v>53</v>
      </c>
      <c r="G698">
        <v>2023</v>
      </c>
      <c r="H698">
        <v>13</v>
      </c>
      <c r="I698" t="s">
        <v>4492</v>
      </c>
      <c r="J698" t="str">
        <f>HYPERLINK("http://dx.doi.org/10.3390/app132312734","http://dx.doi.org/10.3390/app132312734")</f>
        <v>http://dx.doi.org/10.3390/app132312734</v>
      </c>
    </row>
    <row r="699" spans="1:10" ht="210" x14ac:dyDescent="0.25">
      <c r="A699" s="1" t="s">
        <v>697</v>
      </c>
      <c r="B699" t="s">
        <v>1001</v>
      </c>
      <c r="C699" t="s">
        <v>1703</v>
      </c>
      <c r="D699" s="1" t="s">
        <v>2696</v>
      </c>
      <c r="E699" s="2" t="s">
        <v>3597</v>
      </c>
      <c r="F699">
        <v>35</v>
      </c>
      <c r="G699">
        <v>2018</v>
      </c>
      <c r="H699">
        <v>6</v>
      </c>
      <c r="I699" t="s">
        <v>4493</v>
      </c>
      <c r="J699" t="str">
        <f>HYPERLINK("http://dx.doi.org/10.1109/ACCESS.2018.2819688","http://dx.doi.org/10.1109/ACCESS.2018.2819688")</f>
        <v>http://dx.doi.org/10.1109/ACCESS.2018.2819688</v>
      </c>
    </row>
    <row r="700" spans="1:10" ht="255" x14ac:dyDescent="0.25">
      <c r="A700" s="1" t="s">
        <v>698</v>
      </c>
      <c r="B700" t="s">
        <v>1001</v>
      </c>
      <c r="C700" t="s">
        <v>1704</v>
      </c>
      <c r="D700" s="1" t="s">
        <v>2697</v>
      </c>
      <c r="E700" s="2" t="s">
        <v>3598</v>
      </c>
      <c r="F700">
        <v>108</v>
      </c>
      <c r="G700">
        <v>2020</v>
      </c>
      <c r="H700">
        <v>167</v>
      </c>
      <c r="I700" t="s">
        <v>4494</v>
      </c>
      <c r="J700" t="str">
        <f>HYPERLINK("http://dx.doi.org/10.1007/s10551-019-04407-1","http://dx.doi.org/10.1007/s10551-019-04407-1")</f>
        <v>http://dx.doi.org/10.1007/s10551-019-04407-1</v>
      </c>
    </row>
    <row r="701" spans="1:10" ht="150" x14ac:dyDescent="0.25">
      <c r="A701" s="1" t="s">
        <v>699</v>
      </c>
      <c r="B701" t="s">
        <v>1006</v>
      </c>
      <c r="C701" t="s">
        <v>1705</v>
      </c>
      <c r="D701" s="1" t="s">
        <v>2698</v>
      </c>
      <c r="E701" s="2" t="s">
        <v>3599</v>
      </c>
      <c r="F701">
        <v>78</v>
      </c>
      <c r="G701">
        <v>2023</v>
      </c>
      <c r="H701">
        <v>16</v>
      </c>
      <c r="I701" t="s">
        <v>4495</v>
      </c>
      <c r="J701" t="str">
        <f>HYPERLINK("http://dx.doi.org/10.1161/CIRCIMAGING.122.014519","http://dx.doi.org/10.1161/CIRCIMAGING.122.014519")</f>
        <v>http://dx.doi.org/10.1161/CIRCIMAGING.122.014519</v>
      </c>
    </row>
    <row r="702" spans="1:10" ht="165" x14ac:dyDescent="0.25">
      <c r="A702" s="1" t="s">
        <v>700</v>
      </c>
      <c r="B702" t="s">
        <v>1002</v>
      </c>
      <c r="C702" t="s">
        <v>1706</v>
      </c>
      <c r="D702" s="1" t="s">
        <v>2699</v>
      </c>
      <c r="E702" s="2" t="s">
        <v>3600</v>
      </c>
      <c r="F702">
        <v>133</v>
      </c>
      <c r="G702">
        <v>2022</v>
      </c>
      <c r="H702">
        <v>9</v>
      </c>
      <c r="I702" t="s">
        <v>4496</v>
      </c>
      <c r="J702" t="str">
        <f>HYPERLINK("http://dx.doi.org/10.3389/fcvm.2022.1016032","http://dx.doi.org/10.3389/fcvm.2022.1016032")</f>
        <v>http://dx.doi.org/10.3389/fcvm.2022.1016032</v>
      </c>
    </row>
    <row r="703" spans="1:10" ht="255" x14ac:dyDescent="0.25">
      <c r="A703" s="1" t="s">
        <v>701</v>
      </c>
      <c r="B703" t="s">
        <v>1001</v>
      </c>
      <c r="C703" t="s">
        <v>1707</v>
      </c>
      <c r="D703" s="1" t="s">
        <v>2700</v>
      </c>
      <c r="E703" s="2" t="s">
        <v>3601</v>
      </c>
      <c r="F703">
        <v>30</v>
      </c>
      <c r="G703">
        <v>2022</v>
      </c>
      <c r="H703">
        <v>2022</v>
      </c>
      <c r="I703" t="s">
        <v>4497</v>
      </c>
      <c r="J703" t="str">
        <f>HYPERLINK("http://dx.doi.org/10.1155/2022/7315880","http://dx.doi.org/10.1155/2022/7315880")</f>
        <v>http://dx.doi.org/10.1155/2022/7315880</v>
      </c>
    </row>
    <row r="704" spans="1:10" ht="409.5" x14ac:dyDescent="0.25">
      <c r="A704" s="1" t="s">
        <v>702</v>
      </c>
      <c r="B704" t="s">
        <v>1004</v>
      </c>
      <c r="C704" t="s">
        <v>1708</v>
      </c>
      <c r="D704" s="1" t="s">
        <v>2701</v>
      </c>
      <c r="E704" s="2" t="s">
        <v>2432</v>
      </c>
      <c r="F704">
        <v>103</v>
      </c>
      <c r="G704">
        <v>2024</v>
      </c>
      <c r="H704" t="s">
        <v>2432</v>
      </c>
      <c r="I704" t="s">
        <v>4498</v>
      </c>
      <c r="J704" t="str">
        <f>HYPERLINK("http://dx.doi.org/10.1111/ijfs.17546","http://dx.doi.org/10.1111/ijfs.17546")</f>
        <v>http://dx.doi.org/10.1111/ijfs.17546</v>
      </c>
    </row>
    <row r="705" spans="1:10" ht="210" x14ac:dyDescent="0.25">
      <c r="A705" s="1" t="s">
        <v>703</v>
      </c>
      <c r="B705" t="s">
        <v>1002</v>
      </c>
      <c r="C705" t="s">
        <v>1709</v>
      </c>
      <c r="D705" s="1" t="s">
        <v>2702</v>
      </c>
      <c r="E705" s="2" t="s">
        <v>3602</v>
      </c>
      <c r="F705">
        <v>342</v>
      </c>
      <c r="G705">
        <v>2021</v>
      </c>
      <c r="H705">
        <v>66</v>
      </c>
      <c r="I705" t="s">
        <v>4499</v>
      </c>
      <c r="J705" t="str">
        <f>HYPERLINK("http://dx.doi.org/10.1080/09506608.2020.1815394","http://dx.doi.org/10.1080/09506608.2020.1815394")</f>
        <v>http://dx.doi.org/10.1080/09506608.2020.1815394</v>
      </c>
    </row>
    <row r="706" spans="1:10" ht="105" x14ac:dyDescent="0.25">
      <c r="A706" s="1" t="s">
        <v>704</v>
      </c>
      <c r="B706" t="s">
        <v>1003</v>
      </c>
      <c r="C706" t="s">
        <v>1710</v>
      </c>
      <c r="D706" s="1" t="s">
        <v>2703</v>
      </c>
      <c r="E706" s="2" t="s">
        <v>3603</v>
      </c>
      <c r="F706">
        <v>21</v>
      </c>
      <c r="G706">
        <v>2024</v>
      </c>
      <c r="H706" t="s">
        <v>2432</v>
      </c>
      <c r="I706" t="s">
        <v>4500</v>
      </c>
      <c r="J706" t="str">
        <f>HYPERLINK("http://dx.doi.org/10.1177/14657503241238691","http://dx.doi.org/10.1177/14657503241238691")</f>
        <v>http://dx.doi.org/10.1177/14657503241238691</v>
      </c>
    </row>
    <row r="707" spans="1:10" ht="150" x14ac:dyDescent="0.25">
      <c r="A707" s="1" t="s">
        <v>705</v>
      </c>
      <c r="B707" t="s">
        <v>1001</v>
      </c>
      <c r="C707" t="s">
        <v>1711</v>
      </c>
      <c r="D707" s="1" t="s">
        <v>2704</v>
      </c>
      <c r="E707" s="2" t="s">
        <v>3604</v>
      </c>
      <c r="F707">
        <v>37</v>
      </c>
      <c r="G707">
        <v>2020</v>
      </c>
      <c r="H707">
        <v>84</v>
      </c>
      <c r="I707" t="s">
        <v>2432</v>
      </c>
      <c r="J707" t="s">
        <v>2432</v>
      </c>
    </row>
    <row r="708" spans="1:10" ht="255" x14ac:dyDescent="0.25">
      <c r="A708" s="1" t="s">
        <v>706</v>
      </c>
      <c r="B708" t="s">
        <v>1001</v>
      </c>
      <c r="C708" t="s">
        <v>1712</v>
      </c>
      <c r="D708" s="1" t="s">
        <v>2705</v>
      </c>
      <c r="E708" s="2" t="s">
        <v>3605</v>
      </c>
      <c r="F708">
        <v>61</v>
      </c>
      <c r="G708">
        <v>2022</v>
      </c>
      <c r="H708">
        <v>201</v>
      </c>
      <c r="I708" t="s">
        <v>4501</v>
      </c>
      <c r="J708" t="str">
        <f>HYPERLINK("http://dx.doi.org/10.1016/j.eswa.2022.117026","http://dx.doi.org/10.1016/j.eswa.2022.117026")</f>
        <v>http://dx.doi.org/10.1016/j.eswa.2022.117026</v>
      </c>
    </row>
    <row r="709" spans="1:10" ht="285" x14ac:dyDescent="0.25">
      <c r="A709" s="1" t="s">
        <v>707</v>
      </c>
      <c r="B709" t="s">
        <v>1001</v>
      </c>
      <c r="C709" t="s">
        <v>1713</v>
      </c>
      <c r="D709" s="1" t="s">
        <v>2706</v>
      </c>
      <c r="E709" s="2" t="s">
        <v>3606</v>
      </c>
      <c r="F709">
        <v>20</v>
      </c>
      <c r="G709">
        <v>2023</v>
      </c>
      <c r="H709">
        <v>14</v>
      </c>
      <c r="I709" t="s">
        <v>4502</v>
      </c>
      <c r="J709" t="str">
        <f>HYPERLINK("http://dx.doi.org/10.18662/brain/14.3/476","http://dx.doi.org/10.18662/brain/14.3/476")</f>
        <v>http://dx.doi.org/10.18662/brain/14.3/476</v>
      </c>
    </row>
    <row r="710" spans="1:10" ht="225" x14ac:dyDescent="0.25">
      <c r="A710" s="1" t="s">
        <v>708</v>
      </c>
      <c r="B710" t="s">
        <v>1002</v>
      </c>
      <c r="C710" t="s">
        <v>1714</v>
      </c>
      <c r="D710" s="1" t="s">
        <v>2707</v>
      </c>
      <c r="E710" s="2" t="s">
        <v>3607</v>
      </c>
      <c r="F710">
        <v>73</v>
      </c>
      <c r="G710">
        <v>2021</v>
      </c>
      <c r="H710">
        <v>140</v>
      </c>
      <c r="I710" t="s">
        <v>4503</v>
      </c>
      <c r="J710" t="str">
        <f>HYPERLINK("http://dx.doi.org/10.1016/j.ejrad.2021.109767","http://dx.doi.org/10.1016/j.ejrad.2021.109767")</f>
        <v>http://dx.doi.org/10.1016/j.ejrad.2021.109767</v>
      </c>
    </row>
    <row r="711" spans="1:10" ht="150" x14ac:dyDescent="0.25">
      <c r="A711" s="1" t="s">
        <v>709</v>
      </c>
      <c r="B711" t="s">
        <v>1000</v>
      </c>
      <c r="C711" t="s">
        <v>1715</v>
      </c>
      <c r="D711" s="1" t="s">
        <v>2708</v>
      </c>
      <c r="E711" s="2" t="s">
        <v>3608</v>
      </c>
      <c r="F711">
        <v>8</v>
      </c>
      <c r="G711">
        <v>2019</v>
      </c>
      <c r="H711">
        <v>301</v>
      </c>
      <c r="I711" t="s">
        <v>4504</v>
      </c>
      <c r="J711" t="str">
        <f>HYPERLINK("http://dx.doi.org/10.1007/978-3-030-36402-1_12","http://dx.doi.org/10.1007/978-3-030-36402-1_12")</f>
        <v>http://dx.doi.org/10.1007/978-3-030-36402-1_12</v>
      </c>
    </row>
    <row r="712" spans="1:10" ht="255" x14ac:dyDescent="0.25">
      <c r="A712" s="1" t="s">
        <v>710</v>
      </c>
      <c r="B712" t="s">
        <v>1001</v>
      </c>
      <c r="C712" t="s">
        <v>1716</v>
      </c>
      <c r="D712" s="1" t="s">
        <v>2709</v>
      </c>
      <c r="E712" s="2" t="s">
        <v>3587</v>
      </c>
      <c r="F712">
        <v>49</v>
      </c>
      <c r="G712">
        <v>2024</v>
      </c>
      <c r="H712">
        <v>39</v>
      </c>
      <c r="I712" t="s">
        <v>4505</v>
      </c>
      <c r="J712" t="str">
        <f>HYPERLINK("http://dx.doi.org/10.3904/kjim.2023.332","http://dx.doi.org/10.3904/kjim.2023.332")</f>
        <v>http://dx.doi.org/10.3904/kjim.2023.332</v>
      </c>
    </row>
    <row r="713" spans="1:10" ht="285" x14ac:dyDescent="0.25">
      <c r="A713" s="1" t="s">
        <v>711</v>
      </c>
      <c r="B713" t="s">
        <v>1001</v>
      </c>
      <c r="C713" t="s">
        <v>1717</v>
      </c>
      <c r="D713" s="1" t="s">
        <v>2710</v>
      </c>
      <c r="E713" s="2" t="s">
        <v>3609</v>
      </c>
      <c r="F713">
        <v>69</v>
      </c>
      <c r="G713">
        <v>2022</v>
      </c>
      <c r="H713">
        <v>39</v>
      </c>
      <c r="I713" t="s">
        <v>4506</v>
      </c>
      <c r="J713" t="str">
        <f>HYPERLINK("http://dx.doi.org/10.1016/j.giq.2022.101748","http://dx.doi.org/10.1016/j.giq.2022.101748")</f>
        <v>http://dx.doi.org/10.1016/j.giq.2022.101748</v>
      </c>
    </row>
    <row r="714" spans="1:10" ht="210" x14ac:dyDescent="0.25">
      <c r="A714" s="1" t="s">
        <v>712</v>
      </c>
      <c r="B714" t="s">
        <v>1001</v>
      </c>
      <c r="C714" t="s">
        <v>1718</v>
      </c>
      <c r="D714" s="1" t="s">
        <v>2711</v>
      </c>
      <c r="E714" s="2" t="s">
        <v>3610</v>
      </c>
      <c r="F714">
        <v>55</v>
      </c>
      <c r="G714">
        <v>2020</v>
      </c>
      <c r="H714">
        <v>16</v>
      </c>
      <c r="I714" t="s">
        <v>4507</v>
      </c>
      <c r="J714" t="str">
        <f>HYPERLINK("http://dx.doi.org/10.4018/IJEIS.2020070102","http://dx.doi.org/10.4018/IJEIS.2020070102")</f>
        <v>http://dx.doi.org/10.4018/IJEIS.2020070102</v>
      </c>
    </row>
    <row r="715" spans="1:10" ht="255" x14ac:dyDescent="0.25">
      <c r="A715" s="1" t="s">
        <v>713</v>
      </c>
      <c r="B715" t="s">
        <v>1001</v>
      </c>
      <c r="C715" t="s">
        <v>1719</v>
      </c>
      <c r="D715" s="1" t="s">
        <v>2712</v>
      </c>
      <c r="E715" s="2" t="s">
        <v>3611</v>
      </c>
      <c r="F715">
        <v>105</v>
      </c>
      <c r="G715">
        <v>2023</v>
      </c>
      <c r="H715">
        <v>40</v>
      </c>
      <c r="I715" t="s">
        <v>4508</v>
      </c>
      <c r="J715" t="str">
        <f>HYPERLINK("http://dx.doi.org/10.1016/j.giq.2023.101865","http://dx.doi.org/10.1016/j.giq.2023.101865")</f>
        <v>http://dx.doi.org/10.1016/j.giq.2023.101865</v>
      </c>
    </row>
    <row r="716" spans="1:10" ht="315" x14ac:dyDescent="0.25">
      <c r="A716" s="1" t="s">
        <v>714</v>
      </c>
      <c r="B716" t="s">
        <v>1001</v>
      </c>
      <c r="C716" t="s">
        <v>1720</v>
      </c>
      <c r="D716" s="1" t="s">
        <v>2713</v>
      </c>
      <c r="E716" s="2" t="s">
        <v>3612</v>
      </c>
      <c r="F716">
        <v>57</v>
      </c>
      <c r="G716">
        <v>2020</v>
      </c>
      <c r="H716">
        <v>14</v>
      </c>
      <c r="I716" t="s">
        <v>4509</v>
      </c>
      <c r="J716" t="str">
        <f>HYPERLINK("http://dx.doi.org/10.3389/fnbot.2020.617327","http://dx.doi.org/10.3389/fnbot.2020.617327")</f>
        <v>http://dx.doi.org/10.3389/fnbot.2020.617327</v>
      </c>
    </row>
    <row r="717" spans="1:10" ht="150" x14ac:dyDescent="0.25">
      <c r="A717" s="1" t="s">
        <v>715</v>
      </c>
      <c r="B717" t="s">
        <v>1000</v>
      </c>
      <c r="C717" t="s">
        <v>1721</v>
      </c>
      <c r="D717" s="1" t="s">
        <v>2714</v>
      </c>
      <c r="E717" s="2" t="s">
        <v>2432</v>
      </c>
      <c r="F717">
        <v>12</v>
      </c>
      <c r="G717">
        <v>2022</v>
      </c>
      <c r="H717" t="s">
        <v>2432</v>
      </c>
      <c r="I717" t="s">
        <v>4510</v>
      </c>
      <c r="J717" t="str">
        <f>HYPERLINK("http://dx.doi.org/10.1109/ICCCAS55266.2022.9825007","http://dx.doi.org/10.1109/ICCCAS55266.2022.9825007")</f>
        <v>http://dx.doi.org/10.1109/ICCCAS55266.2022.9825007</v>
      </c>
    </row>
    <row r="718" spans="1:10" ht="285" x14ac:dyDescent="0.25">
      <c r="A718" s="1" t="s">
        <v>716</v>
      </c>
      <c r="B718" t="s">
        <v>1002</v>
      </c>
      <c r="C718" t="s">
        <v>1722</v>
      </c>
      <c r="D718" s="1" t="s">
        <v>2715</v>
      </c>
      <c r="E718" s="2" t="s">
        <v>3613</v>
      </c>
      <c r="F718">
        <v>55</v>
      </c>
      <c r="G718">
        <v>2022</v>
      </c>
      <c r="H718">
        <v>22</v>
      </c>
      <c r="I718" t="s">
        <v>4511</v>
      </c>
      <c r="J718" t="str">
        <f>HYPERLINK("http://dx.doi.org/10.3390/s22124501","http://dx.doi.org/10.3390/s22124501")</f>
        <v>http://dx.doi.org/10.3390/s22124501</v>
      </c>
    </row>
    <row r="719" spans="1:10" ht="105" x14ac:dyDescent="0.25">
      <c r="A719" s="1" t="s">
        <v>717</v>
      </c>
      <c r="B719" t="s">
        <v>1001</v>
      </c>
      <c r="C719" t="s">
        <v>1723</v>
      </c>
      <c r="D719" s="1" t="s">
        <v>2716</v>
      </c>
      <c r="E719" s="2" t="s">
        <v>3614</v>
      </c>
      <c r="F719">
        <v>8</v>
      </c>
      <c r="G719">
        <v>2019</v>
      </c>
      <c r="H719">
        <v>213</v>
      </c>
      <c r="I719" t="s">
        <v>4512</v>
      </c>
      <c r="J719" t="str">
        <f>HYPERLINK("http://dx.doi.org/10.2214/AJR.18.20410","http://dx.doi.org/10.2214/AJR.18.20410")</f>
        <v>http://dx.doi.org/10.2214/AJR.18.20410</v>
      </c>
    </row>
    <row r="720" spans="1:10" ht="195" x14ac:dyDescent="0.25">
      <c r="A720" s="1" t="s">
        <v>718</v>
      </c>
      <c r="B720" t="s">
        <v>1001</v>
      </c>
      <c r="C720" t="s">
        <v>1724</v>
      </c>
      <c r="D720" s="1" t="s">
        <v>2717</v>
      </c>
      <c r="E720" s="2" t="s">
        <v>3615</v>
      </c>
      <c r="F720">
        <v>32</v>
      </c>
      <c r="G720">
        <v>2021</v>
      </c>
      <c r="H720">
        <v>127</v>
      </c>
      <c r="I720" t="s">
        <v>4513</v>
      </c>
      <c r="J720" t="str">
        <f>HYPERLINK("http://dx.doi.org/10.1002/cncr.33284","http://dx.doi.org/10.1002/cncr.33284")</f>
        <v>http://dx.doi.org/10.1002/cncr.33284</v>
      </c>
    </row>
    <row r="721" spans="1:10" ht="225" x14ac:dyDescent="0.25">
      <c r="A721" s="1" t="s">
        <v>719</v>
      </c>
      <c r="B721" t="s">
        <v>1003</v>
      </c>
      <c r="C721" t="s">
        <v>1725</v>
      </c>
      <c r="D721" s="1" t="s">
        <v>2718</v>
      </c>
      <c r="E721" s="2" t="s">
        <v>2432</v>
      </c>
      <c r="F721">
        <v>17</v>
      </c>
      <c r="G721">
        <v>2024</v>
      </c>
      <c r="H721" t="s">
        <v>2432</v>
      </c>
      <c r="I721" t="s">
        <v>4514</v>
      </c>
      <c r="J721" t="str">
        <f>HYPERLINK("http://dx.doi.org/10.1002/capr.12830","http://dx.doi.org/10.1002/capr.12830")</f>
        <v>http://dx.doi.org/10.1002/capr.12830</v>
      </c>
    </row>
    <row r="722" spans="1:10" ht="180" x14ac:dyDescent="0.25">
      <c r="A722" s="1" t="s">
        <v>720</v>
      </c>
      <c r="B722" t="s">
        <v>1001</v>
      </c>
      <c r="C722" t="s">
        <v>1726</v>
      </c>
      <c r="D722" s="1" t="s">
        <v>2719</v>
      </c>
      <c r="E722" s="2" t="s">
        <v>3616</v>
      </c>
      <c r="F722">
        <v>15</v>
      </c>
      <c r="G722">
        <v>2024</v>
      </c>
      <c r="H722">
        <v>149</v>
      </c>
      <c r="I722" t="s">
        <v>4515</v>
      </c>
      <c r="J722" t="str">
        <f>HYPERLINK("http://dx.doi.org/10.1016/j.healthpol.2024.105152","http://dx.doi.org/10.1016/j.healthpol.2024.105152")</f>
        <v>http://dx.doi.org/10.1016/j.healthpol.2024.105152</v>
      </c>
    </row>
    <row r="723" spans="1:10" ht="270" x14ac:dyDescent="0.25">
      <c r="A723" s="1" t="s">
        <v>721</v>
      </c>
      <c r="B723" t="s">
        <v>1002</v>
      </c>
      <c r="C723" t="s">
        <v>1727</v>
      </c>
      <c r="D723" s="1" t="s">
        <v>2720</v>
      </c>
      <c r="E723" s="2" t="s">
        <v>3617</v>
      </c>
      <c r="F723">
        <v>148</v>
      </c>
      <c r="G723">
        <v>2024</v>
      </c>
      <c r="H723">
        <v>15</v>
      </c>
      <c r="I723" t="s">
        <v>4516</v>
      </c>
      <c r="J723" t="str">
        <f>HYPERLINK("http://dx.doi.org/10.3389/fphar.2024.1181183","http://dx.doi.org/10.3389/fphar.2024.1181183")</f>
        <v>http://dx.doi.org/10.3389/fphar.2024.1181183</v>
      </c>
    </row>
    <row r="724" spans="1:10" ht="225" x14ac:dyDescent="0.25">
      <c r="A724" s="1" t="s">
        <v>722</v>
      </c>
      <c r="B724" t="s">
        <v>1000</v>
      </c>
      <c r="C724" t="s">
        <v>1728</v>
      </c>
      <c r="D724" s="1" t="s">
        <v>2721</v>
      </c>
      <c r="E724" s="2" t="s">
        <v>3618</v>
      </c>
      <c r="F724">
        <v>34</v>
      </c>
      <c r="G724">
        <v>2024</v>
      </c>
      <c r="H724">
        <v>1979</v>
      </c>
      <c r="I724" t="s">
        <v>4517</v>
      </c>
      <c r="J724" t="str">
        <f>HYPERLINK("http://dx.doi.org/10.1007/978-3-031-48981-5_5","http://dx.doi.org/10.1007/978-3-031-48981-5_5")</f>
        <v>http://dx.doi.org/10.1007/978-3-031-48981-5_5</v>
      </c>
    </row>
    <row r="725" spans="1:10" ht="165" x14ac:dyDescent="0.25">
      <c r="A725" s="1" t="s">
        <v>723</v>
      </c>
      <c r="B725" t="s">
        <v>1003</v>
      </c>
      <c r="C725" t="s">
        <v>1729</v>
      </c>
      <c r="D725" s="1" t="s">
        <v>2722</v>
      </c>
      <c r="E725" s="2" t="s">
        <v>2432</v>
      </c>
      <c r="F725">
        <v>32</v>
      </c>
      <c r="G725">
        <v>2022</v>
      </c>
      <c r="H725" t="s">
        <v>2432</v>
      </c>
      <c r="I725" t="s">
        <v>4518</v>
      </c>
      <c r="J725" t="str">
        <f>HYPERLINK("http://dx.doi.org/10.2478/amns.2021.2.00272","http://dx.doi.org/10.2478/amns.2021.2.00272")</f>
        <v>http://dx.doi.org/10.2478/amns.2021.2.00272</v>
      </c>
    </row>
    <row r="726" spans="1:10" ht="210" x14ac:dyDescent="0.25">
      <c r="A726" s="1" t="s">
        <v>724</v>
      </c>
      <c r="B726" t="s">
        <v>1001</v>
      </c>
      <c r="C726" t="s">
        <v>1730</v>
      </c>
      <c r="D726" s="1" t="s">
        <v>2723</v>
      </c>
      <c r="E726" s="2" t="s">
        <v>2432</v>
      </c>
      <c r="F726">
        <v>61</v>
      </c>
      <c r="G726">
        <v>2021</v>
      </c>
      <c r="H726">
        <v>20</v>
      </c>
      <c r="I726" t="s">
        <v>4519</v>
      </c>
      <c r="J726" t="str">
        <f>HYPERLINK("http://dx.doi.org/10.1177/1534484320982891","http://dx.doi.org/10.1177/1534484320982891")</f>
        <v>http://dx.doi.org/10.1177/1534484320982891</v>
      </c>
    </row>
    <row r="727" spans="1:10" ht="210" x14ac:dyDescent="0.25">
      <c r="A727" s="1" t="s">
        <v>725</v>
      </c>
      <c r="B727" t="s">
        <v>1000</v>
      </c>
      <c r="C727" t="s">
        <v>1273</v>
      </c>
      <c r="D727" s="1" t="s">
        <v>2724</v>
      </c>
      <c r="E727" s="2" t="s">
        <v>3208</v>
      </c>
      <c r="F727">
        <v>15</v>
      </c>
      <c r="G727">
        <v>2024</v>
      </c>
      <c r="H727">
        <v>18</v>
      </c>
      <c r="I727" t="s">
        <v>4520</v>
      </c>
      <c r="J727" t="str">
        <f>HYPERLINK("http://dx.doi.org/10.2478/picbe-2024-0112","http://dx.doi.org/10.2478/picbe-2024-0112")</f>
        <v>http://dx.doi.org/10.2478/picbe-2024-0112</v>
      </c>
    </row>
    <row r="728" spans="1:10" ht="150" x14ac:dyDescent="0.25">
      <c r="A728" s="1" t="s">
        <v>726</v>
      </c>
      <c r="B728" t="s">
        <v>1001</v>
      </c>
      <c r="C728" t="s">
        <v>1731</v>
      </c>
      <c r="D728" s="1" t="s">
        <v>2725</v>
      </c>
      <c r="E728" s="2" t="s">
        <v>3619</v>
      </c>
      <c r="F728">
        <v>10</v>
      </c>
      <c r="G728">
        <v>2020</v>
      </c>
      <c r="H728">
        <v>73</v>
      </c>
      <c r="I728" t="s">
        <v>4521</v>
      </c>
      <c r="J728" t="str">
        <f>HYPERLINK("http://dx.doi.org/10.1590/0034-7167-2018-0421","http://dx.doi.org/10.1590/0034-7167-2018-0421")</f>
        <v>http://dx.doi.org/10.1590/0034-7167-2018-0421</v>
      </c>
    </row>
    <row r="729" spans="1:10" ht="285" x14ac:dyDescent="0.25">
      <c r="A729" s="1" t="s">
        <v>727</v>
      </c>
      <c r="B729" t="s">
        <v>1001</v>
      </c>
      <c r="C729" t="s">
        <v>1732</v>
      </c>
      <c r="D729" s="1" t="s">
        <v>2726</v>
      </c>
      <c r="E729" s="2" t="s">
        <v>3620</v>
      </c>
      <c r="F729">
        <v>108</v>
      </c>
      <c r="G729">
        <v>2021</v>
      </c>
      <c r="H729">
        <v>6</v>
      </c>
      <c r="I729" t="s">
        <v>4522</v>
      </c>
      <c r="J729" t="str">
        <f>HYPERLINK("http://dx.doi.org/10.1287/stsc.2021.0148","http://dx.doi.org/10.1287/stsc.2021.0148")</f>
        <v>http://dx.doi.org/10.1287/stsc.2021.0148</v>
      </c>
    </row>
    <row r="730" spans="1:10" ht="300" x14ac:dyDescent="0.25">
      <c r="A730" s="1" t="s">
        <v>728</v>
      </c>
      <c r="B730" t="s">
        <v>1001</v>
      </c>
      <c r="C730" t="s">
        <v>1733</v>
      </c>
      <c r="D730" s="1" t="s">
        <v>2727</v>
      </c>
      <c r="E730" s="2" t="s">
        <v>3621</v>
      </c>
      <c r="F730">
        <v>42</v>
      </c>
      <c r="G730">
        <v>2024</v>
      </c>
      <c r="H730">
        <v>62</v>
      </c>
      <c r="I730" t="s">
        <v>4523</v>
      </c>
      <c r="J730" t="str">
        <f>HYPERLINK("http://dx.doi.org/10.1108/MD-11-2022-1548","http://dx.doi.org/10.1108/MD-11-2022-1548")</f>
        <v>http://dx.doi.org/10.1108/MD-11-2022-1548</v>
      </c>
    </row>
    <row r="731" spans="1:10" ht="315" x14ac:dyDescent="0.25">
      <c r="A731" s="1" t="s">
        <v>729</v>
      </c>
      <c r="B731" t="s">
        <v>1002</v>
      </c>
      <c r="C731" t="s">
        <v>1734</v>
      </c>
      <c r="D731" s="1" t="s">
        <v>2728</v>
      </c>
      <c r="E731" s="2" t="s">
        <v>3622</v>
      </c>
      <c r="F731">
        <v>133</v>
      </c>
      <c r="G731">
        <v>2023</v>
      </c>
      <c r="H731">
        <v>337</v>
      </c>
      <c r="I731" t="s">
        <v>4524</v>
      </c>
      <c r="J731" t="str">
        <f>HYPERLINK("http://dx.doi.org/10.1016/j.fuel.2022.126862","http://dx.doi.org/10.1016/j.fuel.2022.126862")</f>
        <v>http://dx.doi.org/10.1016/j.fuel.2022.126862</v>
      </c>
    </row>
    <row r="732" spans="1:10" ht="240" x14ac:dyDescent="0.25">
      <c r="A732" s="1" t="s">
        <v>730</v>
      </c>
      <c r="B732" t="s">
        <v>1001</v>
      </c>
      <c r="C732" t="s">
        <v>1735</v>
      </c>
      <c r="D732" s="1" t="s">
        <v>2729</v>
      </c>
      <c r="E732" s="2" t="s">
        <v>3623</v>
      </c>
      <c r="F732">
        <v>14</v>
      </c>
      <c r="G732">
        <v>2020</v>
      </c>
      <c r="H732">
        <v>59</v>
      </c>
      <c r="I732" t="s">
        <v>4525</v>
      </c>
      <c r="J732" t="str">
        <f>HYPERLINK("http://dx.doi.org/10.1007/s00120-020-01294-7","http://dx.doi.org/10.1007/s00120-020-01294-7")</f>
        <v>http://dx.doi.org/10.1007/s00120-020-01294-7</v>
      </c>
    </row>
    <row r="733" spans="1:10" ht="180" x14ac:dyDescent="0.25">
      <c r="A733" s="1" t="s">
        <v>731</v>
      </c>
      <c r="B733" t="s">
        <v>1001</v>
      </c>
      <c r="C733" t="s">
        <v>1736</v>
      </c>
      <c r="D733" s="1" t="s">
        <v>2730</v>
      </c>
      <c r="E733" s="2" t="s">
        <v>3624</v>
      </c>
      <c r="F733">
        <v>54</v>
      </c>
      <c r="G733">
        <v>2024</v>
      </c>
      <c r="H733">
        <v>12</v>
      </c>
      <c r="I733" t="s">
        <v>4526</v>
      </c>
      <c r="J733" t="str">
        <f>HYPERLINK("http://dx.doi.org/10.1109/ACCESS.2024.3443313","http://dx.doi.org/10.1109/ACCESS.2024.3443313")</f>
        <v>http://dx.doi.org/10.1109/ACCESS.2024.3443313</v>
      </c>
    </row>
    <row r="734" spans="1:10" ht="225" x14ac:dyDescent="0.25">
      <c r="A734" s="1" t="s">
        <v>732</v>
      </c>
      <c r="B734" t="s">
        <v>1002</v>
      </c>
      <c r="C734" t="s">
        <v>1737</v>
      </c>
      <c r="D734" s="1" t="s">
        <v>2731</v>
      </c>
      <c r="E734" s="2" t="s">
        <v>3625</v>
      </c>
      <c r="F734">
        <v>78</v>
      </c>
      <c r="G734">
        <v>2022</v>
      </c>
      <c r="H734">
        <v>60</v>
      </c>
      <c r="I734" t="s">
        <v>4527</v>
      </c>
      <c r="J734" t="str">
        <f>HYPERLINK("http://dx.doi.org/10.1016/j.biotechadv.2022.108008","http://dx.doi.org/10.1016/j.biotechadv.2022.108008")</f>
        <v>http://dx.doi.org/10.1016/j.biotechadv.2022.108008</v>
      </c>
    </row>
    <row r="735" spans="1:10" ht="240" x14ac:dyDescent="0.25">
      <c r="A735" s="1" t="s">
        <v>733</v>
      </c>
      <c r="B735" t="s">
        <v>1002</v>
      </c>
      <c r="C735" t="s">
        <v>1738</v>
      </c>
      <c r="D735" s="1" t="s">
        <v>2732</v>
      </c>
      <c r="E735" s="2" t="s">
        <v>3626</v>
      </c>
      <c r="F735">
        <v>147</v>
      </c>
      <c r="G735">
        <v>2024</v>
      </c>
      <c r="H735">
        <v>12</v>
      </c>
      <c r="I735" t="s">
        <v>4528</v>
      </c>
      <c r="J735" t="str">
        <f>HYPERLINK("http://dx.doi.org/10.3390/biomedicines12061220","http://dx.doi.org/10.3390/biomedicines12061220")</f>
        <v>http://dx.doi.org/10.3390/biomedicines12061220</v>
      </c>
    </row>
    <row r="736" spans="1:10" ht="270" x14ac:dyDescent="0.25">
      <c r="A736" s="1" t="s">
        <v>734</v>
      </c>
      <c r="B736" t="s">
        <v>1002</v>
      </c>
      <c r="C736" t="s">
        <v>1739</v>
      </c>
      <c r="D736" s="1" t="s">
        <v>2733</v>
      </c>
      <c r="E736" s="2" t="s">
        <v>3627</v>
      </c>
      <c r="F736">
        <v>93</v>
      </c>
      <c r="G736">
        <v>2024</v>
      </c>
      <c r="H736">
        <v>12</v>
      </c>
      <c r="I736" t="s">
        <v>4529</v>
      </c>
      <c r="J736" t="str">
        <f>HYPERLINK("http://dx.doi.org/10.1002/qub2.30","http://dx.doi.org/10.1002/qub2.30")</f>
        <v>http://dx.doi.org/10.1002/qub2.30</v>
      </c>
    </row>
    <row r="737" spans="1:10" ht="165" x14ac:dyDescent="0.25">
      <c r="A737" s="1" t="s">
        <v>735</v>
      </c>
      <c r="B737" t="s">
        <v>1002</v>
      </c>
      <c r="C737" t="s">
        <v>1740</v>
      </c>
      <c r="D737" s="1" t="s">
        <v>2734</v>
      </c>
      <c r="E737" s="2" t="s">
        <v>3628</v>
      </c>
      <c r="F737">
        <v>90</v>
      </c>
      <c r="G737">
        <v>2022</v>
      </c>
      <c r="H737">
        <v>23</v>
      </c>
      <c r="I737" t="s">
        <v>4530</v>
      </c>
      <c r="J737" t="str">
        <f>HYPERLINK("http://dx.doi.org/10.1007/s12541-021-00600-3","http://dx.doi.org/10.1007/s12541-021-00600-3")</f>
        <v>http://dx.doi.org/10.1007/s12541-021-00600-3</v>
      </c>
    </row>
    <row r="738" spans="1:10" ht="150" x14ac:dyDescent="0.25">
      <c r="A738" s="1" t="s">
        <v>736</v>
      </c>
      <c r="B738" t="s">
        <v>1001</v>
      </c>
      <c r="C738" t="s">
        <v>1741</v>
      </c>
      <c r="D738" s="1" t="s">
        <v>2735</v>
      </c>
      <c r="E738" s="2" t="s">
        <v>3505</v>
      </c>
      <c r="F738">
        <v>71</v>
      </c>
      <c r="G738">
        <v>2022</v>
      </c>
      <c r="H738">
        <v>13</v>
      </c>
      <c r="I738" t="s">
        <v>4531</v>
      </c>
      <c r="J738" t="str">
        <f>HYPERLINK("http://dx.doi.org/10.1017/err.2021.52","http://dx.doi.org/10.1017/err.2021.52")</f>
        <v>http://dx.doi.org/10.1017/err.2021.52</v>
      </c>
    </row>
    <row r="739" spans="1:10" ht="270" x14ac:dyDescent="0.25">
      <c r="A739" s="1" t="s">
        <v>737</v>
      </c>
      <c r="B739" t="s">
        <v>1001</v>
      </c>
      <c r="C739" t="s">
        <v>1742</v>
      </c>
      <c r="D739" s="1" t="s">
        <v>2736</v>
      </c>
      <c r="E739" s="2" t="s">
        <v>3629</v>
      </c>
      <c r="F739">
        <v>82</v>
      </c>
      <c r="G739">
        <v>2024</v>
      </c>
      <c r="H739">
        <v>27</v>
      </c>
      <c r="I739" t="s">
        <v>4532</v>
      </c>
      <c r="J739" t="str">
        <f>HYPERLINK("http://dx.doi.org/10.1108/EJIM-06-2022-0292","http://dx.doi.org/10.1108/EJIM-06-2022-0292")</f>
        <v>http://dx.doi.org/10.1108/EJIM-06-2022-0292</v>
      </c>
    </row>
    <row r="740" spans="1:10" ht="210" x14ac:dyDescent="0.25">
      <c r="A740" s="1" t="s">
        <v>738</v>
      </c>
      <c r="B740" t="s">
        <v>1002</v>
      </c>
      <c r="C740" t="s">
        <v>1743</v>
      </c>
      <c r="D740" s="1" t="s">
        <v>2737</v>
      </c>
      <c r="E740" s="2" t="s">
        <v>3630</v>
      </c>
      <c r="F740">
        <v>122</v>
      </c>
      <c r="G740">
        <v>2024</v>
      </c>
      <c r="H740">
        <v>271</v>
      </c>
      <c r="I740" t="s">
        <v>4533</v>
      </c>
      <c r="J740" t="str">
        <f>HYPERLINK("http://dx.doi.org/10.1007/s00415-024-12220-8","http://dx.doi.org/10.1007/s00415-024-12220-8")</f>
        <v>http://dx.doi.org/10.1007/s00415-024-12220-8</v>
      </c>
    </row>
    <row r="741" spans="1:10" ht="375" x14ac:dyDescent="0.25">
      <c r="A741" s="1" t="s">
        <v>739</v>
      </c>
      <c r="B741" t="s">
        <v>1003</v>
      </c>
      <c r="C741" t="s">
        <v>1744</v>
      </c>
      <c r="D741" s="1" t="s">
        <v>2738</v>
      </c>
      <c r="E741" s="2" t="s">
        <v>3631</v>
      </c>
      <c r="F741">
        <v>67</v>
      </c>
      <c r="G741">
        <v>2024</v>
      </c>
      <c r="H741" t="s">
        <v>2432</v>
      </c>
      <c r="I741" t="s">
        <v>4534</v>
      </c>
      <c r="J741" t="str">
        <f>HYPERLINK("http://dx.doi.org/10.1108/IJMPB-03-2024-0068","http://dx.doi.org/10.1108/IJMPB-03-2024-0068")</f>
        <v>http://dx.doi.org/10.1108/IJMPB-03-2024-0068</v>
      </c>
    </row>
    <row r="742" spans="1:10" ht="405" x14ac:dyDescent="0.25">
      <c r="A742" s="1" t="s">
        <v>740</v>
      </c>
      <c r="B742" t="s">
        <v>1002</v>
      </c>
      <c r="C742" t="s">
        <v>1745</v>
      </c>
      <c r="D742" s="1" t="s">
        <v>2739</v>
      </c>
      <c r="E742" s="2" t="s">
        <v>2432</v>
      </c>
      <c r="F742">
        <v>21</v>
      </c>
      <c r="G742">
        <v>2024</v>
      </c>
      <c r="H742" t="s">
        <v>2432</v>
      </c>
      <c r="I742" t="s">
        <v>4535</v>
      </c>
      <c r="J742" t="str">
        <f>HYPERLINK("http://dx.doi.org/10.5937/intrev2401079J","http://dx.doi.org/10.5937/intrev2401079J")</f>
        <v>http://dx.doi.org/10.5937/intrev2401079J</v>
      </c>
    </row>
    <row r="743" spans="1:10" ht="210" x14ac:dyDescent="0.25">
      <c r="A743" s="1" t="s">
        <v>741</v>
      </c>
      <c r="B743" t="s">
        <v>1001</v>
      </c>
      <c r="C743" t="s">
        <v>1746</v>
      </c>
      <c r="D743" s="1" t="s">
        <v>2740</v>
      </c>
      <c r="E743" s="2" t="s">
        <v>3632</v>
      </c>
      <c r="F743">
        <v>26</v>
      </c>
      <c r="G743">
        <v>2022</v>
      </c>
      <c r="H743">
        <v>14</v>
      </c>
      <c r="I743" t="s">
        <v>4536</v>
      </c>
      <c r="J743" t="str">
        <f>HYPERLINK("http://dx.doi.org/10.3390/su142114142","http://dx.doi.org/10.3390/su142114142")</f>
        <v>http://dx.doi.org/10.3390/su142114142</v>
      </c>
    </row>
    <row r="744" spans="1:10" ht="315" x14ac:dyDescent="0.25">
      <c r="A744" s="1" t="s">
        <v>742</v>
      </c>
      <c r="B744" t="s">
        <v>1001</v>
      </c>
      <c r="C744" t="s">
        <v>1747</v>
      </c>
      <c r="D744" s="1" t="s">
        <v>2741</v>
      </c>
      <c r="E744" s="2" t="s">
        <v>3633</v>
      </c>
      <c r="F744">
        <v>53</v>
      </c>
      <c r="G744">
        <v>2024</v>
      </c>
      <c r="H744">
        <v>13</v>
      </c>
      <c r="I744" t="s">
        <v>4537</v>
      </c>
      <c r="J744" t="str">
        <f>HYPERLINK("http://dx.doi.org/10.2478/jcbtp-2024-0021","http://dx.doi.org/10.2478/jcbtp-2024-0021")</f>
        <v>http://dx.doi.org/10.2478/jcbtp-2024-0021</v>
      </c>
    </row>
    <row r="745" spans="1:10" ht="180" x14ac:dyDescent="0.25">
      <c r="A745" s="1" t="s">
        <v>743</v>
      </c>
      <c r="B745" t="s">
        <v>1001</v>
      </c>
      <c r="C745" t="s">
        <v>1748</v>
      </c>
      <c r="D745" s="1" t="s">
        <v>2742</v>
      </c>
      <c r="E745" s="2" t="s">
        <v>3634</v>
      </c>
      <c r="F745">
        <v>95</v>
      </c>
      <c r="G745">
        <v>2024</v>
      </c>
      <c r="H745">
        <v>8</v>
      </c>
      <c r="I745" t="s">
        <v>4538</v>
      </c>
      <c r="J745" t="str">
        <f>HYPERLINK("http://dx.doi.org/10.1016/j.ijis.2024.05.001","http://dx.doi.org/10.1016/j.ijis.2024.05.001")</f>
        <v>http://dx.doi.org/10.1016/j.ijis.2024.05.001</v>
      </c>
    </row>
    <row r="746" spans="1:10" ht="285" x14ac:dyDescent="0.25">
      <c r="A746" s="1" t="s">
        <v>744</v>
      </c>
      <c r="B746" t="s">
        <v>1001</v>
      </c>
      <c r="C746" t="s">
        <v>1749</v>
      </c>
      <c r="D746" s="1" t="s">
        <v>2743</v>
      </c>
      <c r="E746" s="2" t="s">
        <v>3635</v>
      </c>
      <c r="F746">
        <v>180</v>
      </c>
      <c r="G746">
        <v>2020</v>
      </c>
      <c r="H746">
        <v>22</v>
      </c>
      <c r="I746" t="s">
        <v>4539</v>
      </c>
      <c r="J746" t="str">
        <f>HYPERLINK("http://dx.doi.org/10.1093/isr/viz025","http://dx.doi.org/10.1093/isr/viz025")</f>
        <v>http://dx.doi.org/10.1093/isr/viz025</v>
      </c>
    </row>
    <row r="747" spans="1:10" ht="225" x14ac:dyDescent="0.25">
      <c r="A747" s="1" t="s">
        <v>745</v>
      </c>
      <c r="B747" t="s">
        <v>1001</v>
      </c>
      <c r="C747" t="s">
        <v>1750</v>
      </c>
      <c r="D747" s="1" t="s">
        <v>2744</v>
      </c>
      <c r="E747" s="2" t="s">
        <v>3636</v>
      </c>
      <c r="F747">
        <v>213</v>
      </c>
      <c r="G747">
        <v>2021</v>
      </c>
      <c r="H747">
        <v>11</v>
      </c>
      <c r="I747" t="s">
        <v>4540</v>
      </c>
      <c r="J747" t="str">
        <f>HYPERLINK("http://dx.doi.org/10.1002/wcms.1516","http://dx.doi.org/10.1002/wcms.1516")</f>
        <v>http://dx.doi.org/10.1002/wcms.1516</v>
      </c>
    </row>
    <row r="748" spans="1:10" ht="315" x14ac:dyDescent="0.25">
      <c r="A748" s="1" t="s">
        <v>746</v>
      </c>
      <c r="B748" t="s">
        <v>1002</v>
      </c>
      <c r="C748" t="s">
        <v>1751</v>
      </c>
      <c r="D748" s="1" t="s">
        <v>2745</v>
      </c>
      <c r="E748" s="2" t="s">
        <v>3637</v>
      </c>
      <c r="F748">
        <v>131</v>
      </c>
      <c r="G748">
        <v>2023</v>
      </c>
      <c r="H748">
        <v>94</v>
      </c>
      <c r="I748" t="s">
        <v>4541</v>
      </c>
      <c r="J748" t="str">
        <f>HYPERLINK("http://dx.doi.org/10.3357/AMHP.6178.2023","http://dx.doi.org/10.3357/AMHP.6178.2023")</f>
        <v>http://dx.doi.org/10.3357/AMHP.6178.2023</v>
      </c>
    </row>
    <row r="749" spans="1:10" ht="210" x14ac:dyDescent="0.25">
      <c r="A749" s="1" t="s">
        <v>747</v>
      </c>
      <c r="B749" t="s">
        <v>1001</v>
      </c>
      <c r="C749" t="s">
        <v>1752</v>
      </c>
      <c r="D749" s="1" t="s">
        <v>2746</v>
      </c>
      <c r="E749" s="2" t="s">
        <v>3638</v>
      </c>
      <c r="F749">
        <v>47</v>
      </c>
      <c r="G749">
        <v>2024</v>
      </c>
      <c r="H749">
        <v>37</v>
      </c>
      <c r="I749" t="s">
        <v>4542</v>
      </c>
      <c r="J749" t="str">
        <f>HYPERLINK("http://dx.doi.org/10.15581/003.37.2.247-259","http://dx.doi.org/10.15581/003.37.2.247-259")</f>
        <v>http://dx.doi.org/10.15581/003.37.2.247-259</v>
      </c>
    </row>
    <row r="750" spans="1:10" ht="150" x14ac:dyDescent="0.25">
      <c r="A750" s="1" t="s">
        <v>748</v>
      </c>
      <c r="B750" t="s">
        <v>1006</v>
      </c>
      <c r="C750" t="s">
        <v>1753</v>
      </c>
      <c r="D750" s="1" t="s">
        <v>2747</v>
      </c>
      <c r="E750" s="2" t="s">
        <v>3639</v>
      </c>
      <c r="F750">
        <v>37</v>
      </c>
      <c r="G750">
        <v>2020</v>
      </c>
      <c r="H750">
        <v>12</v>
      </c>
      <c r="I750" t="s">
        <v>4543</v>
      </c>
      <c r="J750" t="str">
        <f>HYPERLINK("http://dx.doi.org/10.1093/inthealth/ihaa007","http://dx.doi.org/10.1093/inthealth/ihaa007")</f>
        <v>http://dx.doi.org/10.1093/inthealth/ihaa007</v>
      </c>
    </row>
    <row r="751" spans="1:10" ht="409.5" x14ac:dyDescent="0.25">
      <c r="A751" s="1" t="s">
        <v>749</v>
      </c>
      <c r="B751" t="s">
        <v>1001</v>
      </c>
      <c r="C751" t="s">
        <v>1754</v>
      </c>
      <c r="D751" s="1" t="s">
        <v>2748</v>
      </c>
      <c r="E751" s="2" t="s">
        <v>3640</v>
      </c>
      <c r="F751">
        <v>47</v>
      </c>
      <c r="G751">
        <v>2021</v>
      </c>
      <c r="H751">
        <v>13</v>
      </c>
      <c r="I751" t="s">
        <v>4544</v>
      </c>
      <c r="J751" t="str">
        <f>HYPERLINK("http://dx.doi.org/10.3390/cancers13061325","http://dx.doi.org/10.3390/cancers13061325")</f>
        <v>http://dx.doi.org/10.3390/cancers13061325</v>
      </c>
    </row>
    <row r="752" spans="1:10" ht="409.5" x14ac:dyDescent="0.25">
      <c r="A752" s="1" t="s">
        <v>750</v>
      </c>
      <c r="B752" t="s">
        <v>1001</v>
      </c>
      <c r="C752" t="s">
        <v>1755</v>
      </c>
      <c r="D752" s="1" t="s">
        <v>2749</v>
      </c>
      <c r="E752" s="2" t="s">
        <v>3641</v>
      </c>
      <c r="F752">
        <v>16</v>
      </c>
      <c r="G752">
        <v>2023</v>
      </c>
      <c r="H752">
        <v>6</v>
      </c>
      <c r="I752" t="s">
        <v>4545</v>
      </c>
      <c r="J752" t="str">
        <f>HYPERLINK("http://dx.doi.org/10.1093/jamiaopen/ooad037","http://dx.doi.org/10.1093/jamiaopen/ooad037")</f>
        <v>http://dx.doi.org/10.1093/jamiaopen/ooad037</v>
      </c>
    </row>
    <row r="753" spans="1:10" ht="120" x14ac:dyDescent="0.25">
      <c r="A753" s="1" t="s">
        <v>751</v>
      </c>
      <c r="B753" t="s">
        <v>1001</v>
      </c>
      <c r="C753" t="s">
        <v>1756</v>
      </c>
      <c r="D753" s="1" t="s">
        <v>2750</v>
      </c>
      <c r="E753" s="2" t="s">
        <v>3642</v>
      </c>
      <c r="F753">
        <v>34</v>
      </c>
      <c r="G753">
        <v>2019</v>
      </c>
      <c r="H753">
        <v>7</v>
      </c>
      <c r="I753" t="s">
        <v>2432</v>
      </c>
      <c r="J753" t="s">
        <v>2432</v>
      </c>
    </row>
    <row r="754" spans="1:10" ht="165" x14ac:dyDescent="0.25">
      <c r="A754" s="1" t="s">
        <v>752</v>
      </c>
      <c r="B754" t="s">
        <v>1004</v>
      </c>
      <c r="C754" t="s">
        <v>1757</v>
      </c>
      <c r="D754" s="1" t="s">
        <v>2751</v>
      </c>
      <c r="E754" s="2" t="s">
        <v>3643</v>
      </c>
      <c r="F754">
        <v>49</v>
      </c>
      <c r="G754">
        <v>2024</v>
      </c>
      <c r="H754" t="s">
        <v>2432</v>
      </c>
      <c r="I754" t="s">
        <v>4546</v>
      </c>
      <c r="J754" t="str">
        <f>HYPERLINK("http://dx.doi.org/10.1089/end.2023.0695","http://dx.doi.org/10.1089/end.2023.0695")</f>
        <v>http://dx.doi.org/10.1089/end.2023.0695</v>
      </c>
    </row>
    <row r="755" spans="1:10" ht="120" x14ac:dyDescent="0.25">
      <c r="A755" s="1" t="s">
        <v>753</v>
      </c>
      <c r="B755" t="s">
        <v>1000</v>
      </c>
      <c r="C755" t="s">
        <v>1758</v>
      </c>
      <c r="D755" s="1" t="s">
        <v>2752</v>
      </c>
      <c r="E755" s="2" t="s">
        <v>3644</v>
      </c>
      <c r="F755">
        <v>19</v>
      </c>
      <c r="G755">
        <v>2006</v>
      </c>
      <c r="H755" t="s">
        <v>2432</v>
      </c>
      <c r="I755" t="s">
        <v>2432</v>
      </c>
      <c r="J755" t="s">
        <v>2432</v>
      </c>
    </row>
    <row r="756" spans="1:10" ht="195" x14ac:dyDescent="0.25">
      <c r="A756" s="1" t="s">
        <v>754</v>
      </c>
      <c r="B756" t="s">
        <v>1002</v>
      </c>
      <c r="C756" t="s">
        <v>1759</v>
      </c>
      <c r="D756" s="1" t="s">
        <v>2753</v>
      </c>
      <c r="E756" s="2" t="s">
        <v>3645</v>
      </c>
      <c r="F756">
        <v>79</v>
      </c>
      <c r="G756">
        <v>2023</v>
      </c>
      <c r="H756">
        <v>29</v>
      </c>
      <c r="I756" t="s">
        <v>4547</v>
      </c>
      <c r="J756" t="str">
        <f>HYPERLINK("http://dx.doi.org/10.4103/sjg.sjg_286_23","http://dx.doi.org/10.4103/sjg.sjg_286_23")</f>
        <v>http://dx.doi.org/10.4103/sjg.sjg_286_23</v>
      </c>
    </row>
    <row r="757" spans="1:10" ht="180" x14ac:dyDescent="0.25">
      <c r="A757" s="1" t="s">
        <v>755</v>
      </c>
      <c r="B757" t="s">
        <v>1001</v>
      </c>
      <c r="C757" t="s">
        <v>1760</v>
      </c>
      <c r="D757" s="1" t="s">
        <v>2754</v>
      </c>
      <c r="E757" s="2" t="s">
        <v>3646</v>
      </c>
      <c r="F757">
        <v>48</v>
      </c>
      <c r="G757">
        <v>2024</v>
      </c>
      <c r="H757">
        <v>361</v>
      </c>
      <c r="I757" t="s">
        <v>4548</v>
      </c>
      <c r="J757" t="str">
        <f>HYPERLINK("http://dx.doi.org/10.1016/j.jfranklin.2023.11.038","http://dx.doi.org/10.1016/j.jfranklin.2023.11.038")</f>
        <v>http://dx.doi.org/10.1016/j.jfranklin.2023.11.038</v>
      </c>
    </row>
    <row r="758" spans="1:10" ht="180" x14ac:dyDescent="0.25">
      <c r="A758" s="1" t="s">
        <v>756</v>
      </c>
      <c r="B758" t="s">
        <v>1000</v>
      </c>
      <c r="C758" t="s">
        <v>1761</v>
      </c>
      <c r="D758" s="1" t="s">
        <v>2755</v>
      </c>
      <c r="E758" s="2" t="s">
        <v>3647</v>
      </c>
      <c r="F758">
        <v>13</v>
      </c>
      <c r="G758">
        <v>2020</v>
      </c>
      <c r="H758" t="s">
        <v>2432</v>
      </c>
      <c r="I758" t="s">
        <v>2432</v>
      </c>
      <c r="J758" t="s">
        <v>2432</v>
      </c>
    </row>
    <row r="759" spans="1:10" ht="270" x14ac:dyDescent="0.25">
      <c r="A759" s="1" t="s">
        <v>757</v>
      </c>
      <c r="B759" t="s">
        <v>1002</v>
      </c>
      <c r="C759" t="s">
        <v>1762</v>
      </c>
      <c r="D759" s="1" t="s">
        <v>2756</v>
      </c>
      <c r="E759" s="2" t="s">
        <v>3648</v>
      </c>
      <c r="F759">
        <v>39</v>
      </c>
      <c r="G759">
        <v>2020</v>
      </c>
      <c r="H759">
        <v>62</v>
      </c>
      <c r="I759" t="s">
        <v>4549</v>
      </c>
      <c r="J759" t="str">
        <f>HYPERLINK("http://dx.doi.org/10.1007/s00234-020-02424-w","http://dx.doi.org/10.1007/s00234-020-02424-w")</f>
        <v>http://dx.doi.org/10.1007/s00234-020-02424-w</v>
      </c>
    </row>
    <row r="760" spans="1:10" ht="120" x14ac:dyDescent="0.25">
      <c r="A760" s="1" t="s">
        <v>753</v>
      </c>
      <c r="B760" t="s">
        <v>1000</v>
      </c>
      <c r="C760" t="s">
        <v>1758</v>
      </c>
      <c r="D760" s="1" t="s">
        <v>2752</v>
      </c>
      <c r="E760" s="2" t="s">
        <v>3644</v>
      </c>
      <c r="F760">
        <v>19</v>
      </c>
      <c r="G760">
        <v>2006</v>
      </c>
      <c r="H760">
        <v>62</v>
      </c>
      <c r="I760" t="s">
        <v>2432</v>
      </c>
      <c r="J760" t="s">
        <v>2432</v>
      </c>
    </row>
    <row r="761" spans="1:10" ht="270" x14ac:dyDescent="0.25">
      <c r="A761" s="1" t="s">
        <v>758</v>
      </c>
      <c r="B761" t="s">
        <v>1002</v>
      </c>
      <c r="C761" t="s">
        <v>1763</v>
      </c>
      <c r="D761" s="1" t="s">
        <v>2757</v>
      </c>
      <c r="E761" s="2" t="s">
        <v>3649</v>
      </c>
      <c r="F761">
        <v>40</v>
      </c>
      <c r="G761">
        <v>2023</v>
      </c>
      <c r="H761">
        <v>30</v>
      </c>
      <c r="I761" t="s">
        <v>4550</v>
      </c>
      <c r="J761" t="str">
        <f>HYPERLINK("http://dx.doi.org/10.1053/j.akdh.2022.11.002","http://dx.doi.org/10.1053/j.akdh.2022.11.002")</f>
        <v>http://dx.doi.org/10.1053/j.akdh.2022.11.002</v>
      </c>
    </row>
    <row r="762" spans="1:10" ht="165" x14ac:dyDescent="0.25">
      <c r="A762" s="1" t="s">
        <v>759</v>
      </c>
      <c r="B762" t="s">
        <v>1002</v>
      </c>
      <c r="C762" t="s">
        <v>1764</v>
      </c>
      <c r="D762" s="1" t="s">
        <v>2758</v>
      </c>
      <c r="E762" s="2" t="s">
        <v>3650</v>
      </c>
      <c r="F762">
        <v>32</v>
      </c>
      <c r="G762">
        <v>2019</v>
      </c>
      <c r="H762">
        <v>8</v>
      </c>
      <c r="I762" t="s">
        <v>4551</v>
      </c>
      <c r="J762" t="str">
        <f>HYPERLINK("http://dx.doi.org/10.1016/j.hlpt.2019.05.006","http://dx.doi.org/10.1016/j.hlpt.2019.05.006")</f>
        <v>http://dx.doi.org/10.1016/j.hlpt.2019.05.006</v>
      </c>
    </row>
    <row r="763" spans="1:10" ht="345" x14ac:dyDescent="0.25">
      <c r="A763" s="1" t="s">
        <v>760</v>
      </c>
      <c r="B763" t="s">
        <v>1002</v>
      </c>
      <c r="C763" t="s">
        <v>1765</v>
      </c>
      <c r="D763" s="1" t="s">
        <v>2759</v>
      </c>
      <c r="E763" s="2" t="s">
        <v>3651</v>
      </c>
      <c r="F763">
        <v>47</v>
      </c>
      <c r="G763">
        <v>2024</v>
      </c>
      <c r="H763">
        <v>32</v>
      </c>
      <c r="I763" t="s">
        <v>4552</v>
      </c>
      <c r="J763" t="str">
        <f>HYPERLINK("http://dx.doi.org/10.1177/10225536241243166","http://dx.doi.org/10.1177/10225536241243166")</f>
        <v>http://dx.doi.org/10.1177/10225536241243166</v>
      </c>
    </row>
    <row r="764" spans="1:10" ht="270" x14ac:dyDescent="0.25">
      <c r="A764" s="1" t="s">
        <v>761</v>
      </c>
      <c r="B764" t="s">
        <v>1001</v>
      </c>
      <c r="C764" t="s">
        <v>1766</v>
      </c>
      <c r="D764" s="1" t="s">
        <v>2760</v>
      </c>
      <c r="E764" s="2" t="s">
        <v>3652</v>
      </c>
      <c r="F764">
        <v>45</v>
      </c>
      <c r="G764">
        <v>2024</v>
      </c>
      <c r="H764">
        <v>36</v>
      </c>
      <c r="I764" t="s">
        <v>4553</v>
      </c>
      <c r="J764" t="str">
        <f>HYPERLINK("http://dx.doi.org/10.1097/GCO.0000000000000951","http://dx.doi.org/10.1097/GCO.0000000000000951")</f>
        <v>http://dx.doi.org/10.1097/GCO.0000000000000951</v>
      </c>
    </row>
    <row r="765" spans="1:10" ht="270" x14ac:dyDescent="0.25">
      <c r="A765" s="1" t="s">
        <v>762</v>
      </c>
      <c r="B765" t="s">
        <v>1001</v>
      </c>
      <c r="C765" t="s">
        <v>1767</v>
      </c>
      <c r="D765" s="1" t="s">
        <v>2761</v>
      </c>
      <c r="E765" s="2" t="s">
        <v>2432</v>
      </c>
      <c r="F765">
        <v>93</v>
      </c>
      <c r="G765">
        <v>2022</v>
      </c>
      <c r="H765">
        <v>16</v>
      </c>
      <c r="I765" t="s">
        <v>4554</v>
      </c>
      <c r="J765" t="str">
        <f>HYPERLINK("http://dx.doi.org/10.1108/JABS-09-2020-0372","http://dx.doi.org/10.1108/JABS-09-2020-0372")</f>
        <v>http://dx.doi.org/10.1108/JABS-09-2020-0372</v>
      </c>
    </row>
    <row r="766" spans="1:10" ht="285" x14ac:dyDescent="0.25">
      <c r="A766" s="1" t="s">
        <v>763</v>
      </c>
      <c r="B766" t="s">
        <v>1000</v>
      </c>
      <c r="C766" t="s">
        <v>1768</v>
      </c>
      <c r="D766" s="1" t="s">
        <v>2762</v>
      </c>
      <c r="E766" s="2" t="s">
        <v>3653</v>
      </c>
      <c r="F766">
        <v>29</v>
      </c>
      <c r="G766">
        <v>2019</v>
      </c>
      <c r="H766" t="s">
        <v>2432</v>
      </c>
      <c r="I766" t="s">
        <v>2432</v>
      </c>
      <c r="J766" t="s">
        <v>2432</v>
      </c>
    </row>
    <row r="767" spans="1:10" ht="225" x14ac:dyDescent="0.25">
      <c r="A767" s="1" t="s">
        <v>764</v>
      </c>
      <c r="B767" t="s">
        <v>1000</v>
      </c>
      <c r="C767" t="s">
        <v>1769</v>
      </c>
      <c r="D767" s="1" t="s">
        <v>2763</v>
      </c>
      <c r="E767" s="2" t="s">
        <v>3148</v>
      </c>
      <c r="F767">
        <v>6</v>
      </c>
      <c r="G767">
        <v>2021</v>
      </c>
      <c r="H767" t="s">
        <v>2432</v>
      </c>
      <c r="I767" t="s">
        <v>4555</v>
      </c>
      <c r="J767" t="str">
        <f>HYPERLINK("http://dx.doi.org/10.1109/MLBDBI54094.2021.00153","http://dx.doi.org/10.1109/MLBDBI54094.2021.00153")</f>
        <v>http://dx.doi.org/10.1109/MLBDBI54094.2021.00153</v>
      </c>
    </row>
    <row r="768" spans="1:10" ht="255" x14ac:dyDescent="0.25">
      <c r="A768" s="1" t="s">
        <v>765</v>
      </c>
      <c r="B768" t="s">
        <v>1001</v>
      </c>
      <c r="C768" t="s">
        <v>1770</v>
      </c>
      <c r="D768" s="1" t="s">
        <v>2764</v>
      </c>
      <c r="E768" s="2" t="s">
        <v>3654</v>
      </c>
      <c r="F768">
        <v>19</v>
      </c>
      <c r="G768">
        <v>2023</v>
      </c>
      <c r="H768">
        <v>14</v>
      </c>
      <c r="I768" t="s">
        <v>4556</v>
      </c>
      <c r="J768" t="str">
        <f>HYPERLINK("http://dx.doi.org/10.5847/wjem.j.1920-8642.2023.033","http://dx.doi.org/10.5847/wjem.j.1920-8642.2023.033")</f>
        <v>http://dx.doi.org/10.5847/wjem.j.1920-8642.2023.033</v>
      </c>
    </row>
    <row r="769" spans="1:10" ht="150" x14ac:dyDescent="0.25">
      <c r="A769" s="1" t="s">
        <v>766</v>
      </c>
      <c r="B769" t="s">
        <v>1004</v>
      </c>
      <c r="C769" t="s">
        <v>1771</v>
      </c>
      <c r="D769" s="1" t="s">
        <v>2765</v>
      </c>
      <c r="E769" s="2" t="s">
        <v>3655</v>
      </c>
      <c r="F769">
        <v>73</v>
      </c>
      <c r="G769">
        <v>2024</v>
      </c>
      <c r="H769" t="s">
        <v>2432</v>
      </c>
      <c r="I769" t="s">
        <v>4557</v>
      </c>
      <c r="J769" t="str">
        <f>HYPERLINK("http://dx.doi.org/10.1136/bjo-2024-325458","http://dx.doi.org/10.1136/bjo-2024-325458")</f>
        <v>http://dx.doi.org/10.1136/bjo-2024-325458</v>
      </c>
    </row>
    <row r="770" spans="1:10" ht="409.5" x14ac:dyDescent="0.25">
      <c r="A770" s="1" t="s">
        <v>767</v>
      </c>
      <c r="B770" t="s">
        <v>1001</v>
      </c>
      <c r="C770" t="s">
        <v>1772</v>
      </c>
      <c r="D770" s="1" t="s">
        <v>2766</v>
      </c>
      <c r="E770" s="2" t="s">
        <v>3656</v>
      </c>
      <c r="F770">
        <v>36</v>
      </c>
      <c r="G770">
        <v>2023</v>
      </c>
      <c r="H770">
        <v>7</v>
      </c>
      <c r="I770" t="s">
        <v>4558</v>
      </c>
      <c r="J770" t="str">
        <f>HYPERLINK("http://dx.doi.org/10.2196/43958","http://dx.doi.org/10.2196/43958")</f>
        <v>http://dx.doi.org/10.2196/43958</v>
      </c>
    </row>
    <row r="771" spans="1:10" ht="300" x14ac:dyDescent="0.25">
      <c r="A771" s="1" t="s">
        <v>768</v>
      </c>
      <c r="B771" t="s">
        <v>1001</v>
      </c>
      <c r="C771" t="s">
        <v>1773</v>
      </c>
      <c r="D771" s="1" t="s">
        <v>2767</v>
      </c>
      <c r="E771" s="2" t="s">
        <v>3657</v>
      </c>
      <c r="F771">
        <v>29</v>
      </c>
      <c r="G771">
        <v>2019</v>
      </c>
      <c r="H771">
        <v>7</v>
      </c>
      <c r="I771" t="s">
        <v>4559</v>
      </c>
      <c r="J771" t="str">
        <f>HYPERLINK("http://dx.doi.org/10.2196/14401","http://dx.doi.org/10.2196/14401")</f>
        <v>http://dx.doi.org/10.2196/14401</v>
      </c>
    </row>
    <row r="772" spans="1:10" ht="300" x14ac:dyDescent="0.25">
      <c r="A772" s="1" t="s">
        <v>769</v>
      </c>
      <c r="B772" t="s">
        <v>1005</v>
      </c>
      <c r="C772" t="s">
        <v>1774</v>
      </c>
      <c r="D772" s="1" t="s">
        <v>2768</v>
      </c>
      <c r="E772" s="2" t="s">
        <v>3290</v>
      </c>
      <c r="F772">
        <v>23</v>
      </c>
      <c r="G772">
        <v>2023</v>
      </c>
      <c r="H772" t="s">
        <v>2432</v>
      </c>
      <c r="I772" t="s">
        <v>4560</v>
      </c>
      <c r="J772" t="str">
        <f>HYPERLINK("http://dx.doi.org/10.1007/978-981-19-8641-3_3","http://dx.doi.org/10.1007/978-981-19-8641-3_3")</f>
        <v>http://dx.doi.org/10.1007/978-981-19-8641-3_3</v>
      </c>
    </row>
    <row r="773" spans="1:10" ht="195" x14ac:dyDescent="0.25">
      <c r="A773" s="1" t="s">
        <v>770</v>
      </c>
      <c r="B773" t="s">
        <v>1001</v>
      </c>
      <c r="C773" t="s">
        <v>1775</v>
      </c>
      <c r="D773" s="1" t="s">
        <v>2769</v>
      </c>
      <c r="E773" s="2" t="s">
        <v>3658</v>
      </c>
      <c r="F773">
        <v>38</v>
      </c>
      <c r="G773">
        <v>2020</v>
      </c>
      <c r="H773">
        <v>9</v>
      </c>
      <c r="I773" t="s">
        <v>2432</v>
      </c>
      <c r="J773" t="s">
        <v>2432</v>
      </c>
    </row>
    <row r="774" spans="1:10" ht="90" x14ac:dyDescent="0.25">
      <c r="A774" s="1" t="s">
        <v>771</v>
      </c>
      <c r="B774" t="s">
        <v>1001</v>
      </c>
      <c r="C774" t="s">
        <v>1776</v>
      </c>
      <c r="D774" s="1" t="s">
        <v>2770</v>
      </c>
      <c r="E774" s="2" t="s">
        <v>2432</v>
      </c>
      <c r="F774">
        <v>7</v>
      </c>
      <c r="G774">
        <v>2022</v>
      </c>
      <c r="H774">
        <v>20</v>
      </c>
      <c r="I774" t="s">
        <v>4561</v>
      </c>
      <c r="J774" t="str">
        <f>HYPERLINK("http://dx.doi.org/10.1080/14765284.2022.2081485","http://dx.doi.org/10.1080/14765284.2022.2081485")</f>
        <v>http://dx.doi.org/10.1080/14765284.2022.2081485</v>
      </c>
    </row>
    <row r="775" spans="1:10" ht="90" x14ac:dyDescent="0.25">
      <c r="A775" s="1" t="s">
        <v>772</v>
      </c>
      <c r="B775" t="s">
        <v>1001</v>
      </c>
      <c r="C775" t="s">
        <v>1777</v>
      </c>
      <c r="D775" s="1" t="s">
        <v>2771</v>
      </c>
      <c r="E775" s="2" t="s">
        <v>3659</v>
      </c>
      <c r="F775">
        <v>49</v>
      </c>
      <c r="G775">
        <v>2019</v>
      </c>
      <c r="H775" t="s">
        <v>2432</v>
      </c>
      <c r="I775" t="s">
        <v>4562</v>
      </c>
      <c r="J775" t="str">
        <f>HYPERLINK("http://dx.doi.org/10.2436/rcdp.i58.2019.3307","http://dx.doi.org/10.2436/rcdp.i58.2019.3307")</f>
        <v>http://dx.doi.org/10.2436/rcdp.i58.2019.3307</v>
      </c>
    </row>
    <row r="776" spans="1:10" ht="210" x14ac:dyDescent="0.25">
      <c r="A776" s="1" t="s">
        <v>773</v>
      </c>
      <c r="B776" t="s">
        <v>1002</v>
      </c>
      <c r="C776" t="s">
        <v>1778</v>
      </c>
      <c r="D776" s="1" t="s">
        <v>2772</v>
      </c>
      <c r="E776" s="2" t="s">
        <v>3660</v>
      </c>
      <c r="F776">
        <v>44</v>
      </c>
      <c r="G776">
        <v>2022</v>
      </c>
      <c r="H776">
        <v>19</v>
      </c>
      <c r="I776" t="s">
        <v>4563</v>
      </c>
      <c r="J776" t="str">
        <f>HYPERLINK("http://dx.doi.org/10.3390/ijerph192416779","http://dx.doi.org/10.3390/ijerph192416779")</f>
        <v>http://dx.doi.org/10.3390/ijerph192416779</v>
      </c>
    </row>
    <row r="777" spans="1:10" ht="225" x14ac:dyDescent="0.25">
      <c r="A777" s="1" t="s">
        <v>774</v>
      </c>
      <c r="B777" t="s">
        <v>1001</v>
      </c>
      <c r="C777" t="s">
        <v>1779</v>
      </c>
      <c r="D777" s="1" t="s">
        <v>2773</v>
      </c>
      <c r="E777" s="2" t="s">
        <v>3661</v>
      </c>
      <c r="F777">
        <v>61</v>
      </c>
      <c r="G777">
        <v>2020</v>
      </c>
      <c r="H777">
        <v>3</v>
      </c>
      <c r="I777" t="s">
        <v>4564</v>
      </c>
      <c r="J777" t="str">
        <f>HYPERLINK("http://dx.doi.org/10.3389/fdata.2020.577974","http://dx.doi.org/10.3389/fdata.2020.577974")</f>
        <v>http://dx.doi.org/10.3389/fdata.2020.577974</v>
      </c>
    </row>
    <row r="778" spans="1:10" ht="210" x14ac:dyDescent="0.25">
      <c r="A778" s="1" t="s">
        <v>775</v>
      </c>
      <c r="B778" t="s">
        <v>1001</v>
      </c>
      <c r="C778" t="s">
        <v>1780</v>
      </c>
      <c r="D778" s="1" t="s">
        <v>2774</v>
      </c>
      <c r="E778" s="2" t="s">
        <v>3662</v>
      </c>
      <c r="F778">
        <v>71</v>
      </c>
      <c r="G778">
        <v>2019</v>
      </c>
      <c r="H778">
        <v>11</v>
      </c>
      <c r="I778" t="s">
        <v>4565</v>
      </c>
      <c r="J778" t="str">
        <f>HYPERLINK("http://dx.doi.org/10.3390/su11164501","http://dx.doi.org/10.3390/su11164501")</f>
        <v>http://dx.doi.org/10.3390/su11164501</v>
      </c>
    </row>
    <row r="779" spans="1:10" ht="150" x14ac:dyDescent="0.25">
      <c r="A779" s="1" t="s">
        <v>776</v>
      </c>
      <c r="B779" t="s">
        <v>1001</v>
      </c>
      <c r="C779" t="s">
        <v>1781</v>
      </c>
      <c r="D779" s="1" t="s">
        <v>2775</v>
      </c>
      <c r="E779" s="2" t="s">
        <v>3663</v>
      </c>
      <c r="F779">
        <v>26</v>
      </c>
      <c r="G779">
        <v>2024</v>
      </c>
      <c r="H779">
        <v>24</v>
      </c>
      <c r="I779" t="s">
        <v>4566</v>
      </c>
      <c r="J779" t="str">
        <f>HYPERLINK("http://dx.doi.org/10.22503/inftars.XXIV.2024.2.2","http://dx.doi.org/10.22503/inftars.XXIV.2024.2.2")</f>
        <v>http://dx.doi.org/10.22503/inftars.XXIV.2024.2.2</v>
      </c>
    </row>
    <row r="780" spans="1:10" ht="225" x14ac:dyDescent="0.25">
      <c r="A780" s="1" t="s">
        <v>777</v>
      </c>
      <c r="B780" t="s">
        <v>1001</v>
      </c>
      <c r="C780" t="s">
        <v>1782</v>
      </c>
      <c r="D780" s="1" t="s">
        <v>2776</v>
      </c>
      <c r="E780" s="2" t="s">
        <v>3664</v>
      </c>
      <c r="F780">
        <v>59</v>
      </c>
      <c r="G780">
        <v>2023</v>
      </c>
      <c r="H780">
        <v>39</v>
      </c>
      <c r="I780" t="s">
        <v>4567</v>
      </c>
      <c r="J780" t="str">
        <f>HYPERLINK("http://dx.doi.org/10.1093/oxrep/grac049","http://dx.doi.org/10.1093/oxrep/grac049")</f>
        <v>http://dx.doi.org/10.1093/oxrep/grac049</v>
      </c>
    </row>
    <row r="781" spans="1:10" ht="390" x14ac:dyDescent="0.25">
      <c r="A781" s="1" t="s">
        <v>778</v>
      </c>
      <c r="B781" t="s">
        <v>1001</v>
      </c>
      <c r="C781" t="s">
        <v>1783</v>
      </c>
      <c r="D781" s="1" t="s">
        <v>2777</v>
      </c>
      <c r="E781" s="2" t="s">
        <v>3665</v>
      </c>
      <c r="F781">
        <v>27</v>
      </c>
      <c r="G781">
        <v>2019</v>
      </c>
      <c r="H781">
        <v>14</v>
      </c>
      <c r="I781" t="s">
        <v>4568</v>
      </c>
      <c r="J781" t="str">
        <f>HYPERLINK("http://dx.doi.org/10.26782/jmcms.2019.06.00040","http://dx.doi.org/10.26782/jmcms.2019.06.00040")</f>
        <v>http://dx.doi.org/10.26782/jmcms.2019.06.00040</v>
      </c>
    </row>
    <row r="782" spans="1:10" ht="150" x14ac:dyDescent="0.25">
      <c r="A782" s="1" t="s">
        <v>779</v>
      </c>
      <c r="B782" t="s">
        <v>1000</v>
      </c>
      <c r="C782" t="s">
        <v>1784</v>
      </c>
      <c r="D782" s="1" t="s">
        <v>2778</v>
      </c>
      <c r="E782" s="2" t="s">
        <v>3666</v>
      </c>
      <c r="F782">
        <v>46</v>
      </c>
      <c r="G782">
        <v>2023</v>
      </c>
      <c r="H782" t="s">
        <v>2432</v>
      </c>
      <c r="I782" t="s">
        <v>4569</v>
      </c>
      <c r="J782" t="str">
        <f>HYPERLINK("http://dx.doi.org/10.1109/ETHICS57328.2023.10154961","http://dx.doi.org/10.1109/ETHICS57328.2023.10154961")</f>
        <v>http://dx.doi.org/10.1109/ETHICS57328.2023.10154961</v>
      </c>
    </row>
    <row r="783" spans="1:10" ht="255" x14ac:dyDescent="0.25">
      <c r="A783" s="1" t="s">
        <v>780</v>
      </c>
      <c r="B783" t="s">
        <v>1001</v>
      </c>
      <c r="C783" t="s">
        <v>1785</v>
      </c>
      <c r="D783" s="1" t="s">
        <v>2779</v>
      </c>
      <c r="E783" s="2" t="s">
        <v>3145</v>
      </c>
      <c r="F783">
        <v>34</v>
      </c>
      <c r="G783">
        <v>2024</v>
      </c>
      <c r="H783">
        <v>15</v>
      </c>
      <c r="I783" t="s">
        <v>4570</v>
      </c>
      <c r="J783" t="str">
        <f>HYPERLINK("http://dx.doi.org/10.23925/2179-3565.2023v15i2p04-15","http://dx.doi.org/10.23925/2179-3565.2023v15i2p04-15")</f>
        <v>http://dx.doi.org/10.23925/2179-3565.2023v15i2p04-15</v>
      </c>
    </row>
    <row r="784" spans="1:10" ht="240" x14ac:dyDescent="0.25">
      <c r="A784" s="1" t="s">
        <v>781</v>
      </c>
      <c r="B784" t="s">
        <v>1002</v>
      </c>
      <c r="C784" t="s">
        <v>1786</v>
      </c>
      <c r="D784" s="1" t="s">
        <v>2780</v>
      </c>
      <c r="E784" s="2" t="s">
        <v>3667</v>
      </c>
      <c r="F784">
        <v>43</v>
      </c>
      <c r="G784">
        <v>2022</v>
      </c>
      <c r="H784">
        <v>14</v>
      </c>
      <c r="I784" t="s">
        <v>4571</v>
      </c>
      <c r="J784" t="str">
        <f>HYPERLINK("http://dx.doi.org/10.7759/cureus.30962","http://dx.doi.org/10.7759/cureus.30962")</f>
        <v>http://dx.doi.org/10.7759/cureus.30962</v>
      </c>
    </row>
    <row r="785" spans="1:10" ht="285" x14ac:dyDescent="0.25">
      <c r="A785" s="1" t="s">
        <v>782</v>
      </c>
      <c r="B785" t="s">
        <v>1002</v>
      </c>
      <c r="C785" t="s">
        <v>1787</v>
      </c>
      <c r="D785" s="1" t="s">
        <v>2781</v>
      </c>
      <c r="E785" s="2" t="s">
        <v>3668</v>
      </c>
      <c r="F785">
        <v>352</v>
      </c>
      <c r="G785">
        <v>2021</v>
      </c>
      <c r="H785">
        <v>82</v>
      </c>
      <c r="I785" t="s">
        <v>4572</v>
      </c>
      <c r="J785" t="str">
        <f>HYPERLINK("http://dx.doi.org/10.1016/j.preteyeres.2020.100900","http://dx.doi.org/10.1016/j.preteyeres.2020.100900")</f>
        <v>http://dx.doi.org/10.1016/j.preteyeres.2020.100900</v>
      </c>
    </row>
    <row r="786" spans="1:10" ht="240" x14ac:dyDescent="0.25">
      <c r="A786" s="1" t="s">
        <v>783</v>
      </c>
      <c r="B786" t="s">
        <v>1002</v>
      </c>
      <c r="C786" t="s">
        <v>1788</v>
      </c>
      <c r="D786" s="1" t="s">
        <v>2782</v>
      </c>
      <c r="E786" s="2" t="s">
        <v>3669</v>
      </c>
      <c r="F786">
        <v>97</v>
      </c>
      <c r="G786">
        <v>2021</v>
      </c>
      <c r="H786">
        <v>10</v>
      </c>
      <c r="I786" t="s">
        <v>4573</v>
      </c>
      <c r="J786" t="str">
        <f>HYPERLINK("http://dx.doi.org/10.3390/electronics10040514","http://dx.doi.org/10.3390/electronics10040514")</f>
        <v>http://dx.doi.org/10.3390/electronics10040514</v>
      </c>
    </row>
    <row r="787" spans="1:10" ht="285" x14ac:dyDescent="0.25">
      <c r="A787" s="1" t="s">
        <v>784</v>
      </c>
      <c r="B787" t="s">
        <v>1001</v>
      </c>
      <c r="C787" t="s">
        <v>1789</v>
      </c>
      <c r="D787" s="1" t="s">
        <v>2783</v>
      </c>
      <c r="E787" s="2" t="s">
        <v>3670</v>
      </c>
      <c r="F787">
        <v>94</v>
      </c>
      <c r="G787">
        <v>2024</v>
      </c>
      <c r="H787">
        <v>8</v>
      </c>
      <c r="I787" t="s">
        <v>4574</v>
      </c>
      <c r="J787" t="str">
        <f>HYPERLINK("http://dx.doi.org/10.9781/ijimai.2024.02.011","http://dx.doi.org/10.9781/ijimai.2024.02.011")</f>
        <v>http://dx.doi.org/10.9781/ijimai.2024.02.011</v>
      </c>
    </row>
    <row r="788" spans="1:10" ht="255" x14ac:dyDescent="0.25">
      <c r="A788" s="1" t="s">
        <v>785</v>
      </c>
      <c r="B788" t="s">
        <v>1001</v>
      </c>
      <c r="C788" t="s">
        <v>1790</v>
      </c>
      <c r="D788" s="1" t="s">
        <v>2784</v>
      </c>
      <c r="E788" s="2" t="s">
        <v>3671</v>
      </c>
      <c r="F788">
        <v>103</v>
      </c>
      <c r="G788">
        <v>2024</v>
      </c>
      <c r="H788">
        <v>95</v>
      </c>
      <c r="I788" t="s">
        <v>4575</v>
      </c>
      <c r="J788" t="str">
        <f>HYPERLINK("http://dx.doi.org/10.1016/j.irfa.2024.103403","http://dx.doi.org/10.1016/j.irfa.2024.103403")</f>
        <v>http://dx.doi.org/10.1016/j.irfa.2024.103403</v>
      </c>
    </row>
    <row r="789" spans="1:10" ht="270" x14ac:dyDescent="0.25">
      <c r="A789" s="1" t="s">
        <v>786</v>
      </c>
      <c r="B789" t="s">
        <v>1001</v>
      </c>
      <c r="C789" t="s">
        <v>1791</v>
      </c>
      <c r="D789" s="1" t="s">
        <v>2785</v>
      </c>
      <c r="E789" s="2" t="s">
        <v>3672</v>
      </c>
      <c r="F789">
        <v>90</v>
      </c>
      <c r="G789">
        <v>2024</v>
      </c>
      <c r="H789">
        <v>136</v>
      </c>
      <c r="I789" t="s">
        <v>4576</v>
      </c>
      <c r="J789" t="str">
        <f>HYPERLINK("http://dx.doi.org/10.1016/j.eneco.2024.107719","http://dx.doi.org/10.1016/j.eneco.2024.107719")</f>
        <v>http://dx.doi.org/10.1016/j.eneco.2024.107719</v>
      </c>
    </row>
    <row r="790" spans="1:10" ht="330" x14ac:dyDescent="0.25">
      <c r="A790" s="1" t="s">
        <v>787</v>
      </c>
      <c r="B790" t="s">
        <v>1003</v>
      </c>
      <c r="C790" t="s">
        <v>1792</v>
      </c>
      <c r="D790" s="1" t="s">
        <v>2786</v>
      </c>
      <c r="E790" s="2" t="s">
        <v>3673</v>
      </c>
      <c r="F790">
        <v>52</v>
      </c>
      <c r="G790">
        <v>2024</v>
      </c>
      <c r="H790" t="s">
        <v>2432</v>
      </c>
      <c r="I790" t="s">
        <v>4577</v>
      </c>
      <c r="J790" t="str">
        <f>HYPERLINK("http://dx.doi.org/10.1007/s00146-024-02007-w","http://dx.doi.org/10.1007/s00146-024-02007-w")</f>
        <v>http://dx.doi.org/10.1007/s00146-024-02007-w</v>
      </c>
    </row>
    <row r="791" spans="1:10" ht="270" x14ac:dyDescent="0.25">
      <c r="A791" s="1" t="s">
        <v>788</v>
      </c>
      <c r="B791" t="s">
        <v>1001</v>
      </c>
      <c r="C791" t="s">
        <v>1793</v>
      </c>
      <c r="D791" s="1" t="s">
        <v>2787</v>
      </c>
      <c r="E791" s="2" t="s">
        <v>3674</v>
      </c>
      <c r="F791">
        <v>127</v>
      </c>
      <c r="G791">
        <v>2024</v>
      </c>
      <c r="H791">
        <v>96</v>
      </c>
      <c r="I791" t="s">
        <v>4578</v>
      </c>
      <c r="J791" t="str">
        <f>HYPERLINK("http://dx.doi.org/10.1016/j.irfa.2024.103535","http://dx.doi.org/10.1016/j.irfa.2024.103535")</f>
        <v>http://dx.doi.org/10.1016/j.irfa.2024.103535</v>
      </c>
    </row>
    <row r="792" spans="1:10" ht="210" x14ac:dyDescent="0.25">
      <c r="A792" s="1" t="s">
        <v>789</v>
      </c>
      <c r="B792" t="s">
        <v>1001</v>
      </c>
      <c r="C792" t="s">
        <v>1794</v>
      </c>
      <c r="D792" s="1" t="s">
        <v>2788</v>
      </c>
      <c r="E792" s="2" t="s">
        <v>3675</v>
      </c>
      <c r="F792">
        <v>74</v>
      </c>
      <c r="G792">
        <v>2022</v>
      </c>
      <c r="H792">
        <v>39</v>
      </c>
      <c r="I792" t="s">
        <v>4579</v>
      </c>
      <c r="J792" t="str">
        <f>HYPERLINK("http://dx.doi.org/10.1002/sres.2854","http://dx.doi.org/10.1002/sres.2854")</f>
        <v>http://dx.doi.org/10.1002/sres.2854</v>
      </c>
    </row>
    <row r="793" spans="1:10" ht="240" x14ac:dyDescent="0.25">
      <c r="A793" s="1" t="s">
        <v>790</v>
      </c>
      <c r="B793" t="s">
        <v>1000</v>
      </c>
      <c r="C793" t="s">
        <v>1795</v>
      </c>
      <c r="D793" s="1" t="s">
        <v>2789</v>
      </c>
      <c r="E793" s="2" t="s">
        <v>3676</v>
      </c>
      <c r="F793">
        <v>30</v>
      </c>
      <c r="G793">
        <v>2019</v>
      </c>
      <c r="H793" t="s">
        <v>2432</v>
      </c>
      <c r="I793" t="s">
        <v>2432</v>
      </c>
      <c r="J793" t="s">
        <v>2432</v>
      </c>
    </row>
    <row r="794" spans="1:10" ht="255" x14ac:dyDescent="0.25">
      <c r="A794" s="1" t="s">
        <v>791</v>
      </c>
      <c r="B794" t="s">
        <v>1002</v>
      </c>
      <c r="C794" t="s">
        <v>1796</v>
      </c>
      <c r="D794" s="1" t="s">
        <v>2790</v>
      </c>
      <c r="E794" s="2" t="s">
        <v>3677</v>
      </c>
      <c r="F794">
        <v>61</v>
      </c>
      <c r="G794">
        <v>2022</v>
      </c>
      <c r="H794">
        <v>5</v>
      </c>
      <c r="I794" t="s">
        <v>4580</v>
      </c>
      <c r="J794" t="str">
        <f>HYPERLINK("http://dx.doi.org/10.3389/frai.2022.884192","http://dx.doi.org/10.3389/frai.2022.884192")</f>
        <v>http://dx.doi.org/10.3389/frai.2022.884192</v>
      </c>
    </row>
    <row r="795" spans="1:10" ht="285" x14ac:dyDescent="0.25">
      <c r="A795" s="1" t="s">
        <v>792</v>
      </c>
      <c r="B795" t="s">
        <v>1002</v>
      </c>
      <c r="C795" t="s">
        <v>1797</v>
      </c>
      <c r="D795" s="1" t="s">
        <v>2791</v>
      </c>
      <c r="E795" s="2" t="s">
        <v>3678</v>
      </c>
      <c r="F795">
        <v>49</v>
      </c>
      <c r="G795">
        <v>2021</v>
      </c>
      <c r="H795">
        <v>14</v>
      </c>
      <c r="I795" t="s">
        <v>4581</v>
      </c>
      <c r="J795" t="str">
        <f>HYPERLINK("http://dx.doi.org/10.1177/26317745211020277","http://dx.doi.org/10.1177/26317745211020277")</f>
        <v>http://dx.doi.org/10.1177/26317745211020277</v>
      </c>
    </row>
    <row r="796" spans="1:10" ht="285" x14ac:dyDescent="0.25">
      <c r="A796" s="1" t="s">
        <v>793</v>
      </c>
      <c r="B796" t="s">
        <v>1001</v>
      </c>
      <c r="C796" t="s">
        <v>1798</v>
      </c>
      <c r="D796" s="1" t="s">
        <v>2792</v>
      </c>
      <c r="E796" s="2" t="s">
        <v>3679</v>
      </c>
      <c r="F796">
        <v>86</v>
      </c>
      <c r="G796">
        <v>2023</v>
      </c>
      <c r="H796">
        <v>13</v>
      </c>
      <c r="I796" t="s">
        <v>4582</v>
      </c>
      <c r="J796" t="str">
        <f>HYPERLINK("http://dx.doi.org/10.4103/tjo.TJO-D-23-00032","http://dx.doi.org/10.4103/tjo.TJO-D-23-00032")</f>
        <v>http://dx.doi.org/10.4103/tjo.TJO-D-23-00032</v>
      </c>
    </row>
    <row r="797" spans="1:10" ht="195" x14ac:dyDescent="0.25">
      <c r="A797" s="1" t="s">
        <v>794</v>
      </c>
      <c r="B797" t="s">
        <v>1001</v>
      </c>
      <c r="C797" t="s">
        <v>1799</v>
      </c>
      <c r="D797" s="1" t="s">
        <v>2793</v>
      </c>
      <c r="E797" s="2" t="s">
        <v>3680</v>
      </c>
      <c r="F797">
        <v>116</v>
      </c>
      <c r="G797">
        <v>2021</v>
      </c>
      <c r="H797">
        <v>8</v>
      </c>
      <c r="I797" t="s">
        <v>4583</v>
      </c>
      <c r="J797" t="str">
        <f>HYPERLINK("http://dx.doi.org/10.1080/23270012.2020.1852895","http://dx.doi.org/10.1080/23270012.2020.1852895")</f>
        <v>http://dx.doi.org/10.1080/23270012.2020.1852895</v>
      </c>
    </row>
    <row r="798" spans="1:10" ht="285" x14ac:dyDescent="0.25">
      <c r="A798" s="1" t="s">
        <v>795</v>
      </c>
      <c r="B798" t="s">
        <v>1002</v>
      </c>
      <c r="C798" t="s">
        <v>1800</v>
      </c>
      <c r="D798" s="1" t="s">
        <v>2794</v>
      </c>
      <c r="E798" s="2" t="s">
        <v>3681</v>
      </c>
      <c r="F798">
        <v>131</v>
      </c>
      <c r="G798">
        <v>2024</v>
      </c>
      <c r="H798">
        <v>19</v>
      </c>
      <c r="I798" t="s">
        <v>4584</v>
      </c>
      <c r="J798" t="str">
        <f>HYPERLINK("http://dx.doi.org/10.1080/17460441.2024.2367014","http://dx.doi.org/10.1080/17460441.2024.2367014")</f>
        <v>http://dx.doi.org/10.1080/17460441.2024.2367014</v>
      </c>
    </row>
    <row r="799" spans="1:10" ht="165" x14ac:dyDescent="0.25">
      <c r="A799" s="1" t="s">
        <v>796</v>
      </c>
      <c r="B799" t="s">
        <v>1001</v>
      </c>
      <c r="C799" t="s">
        <v>1801</v>
      </c>
      <c r="D799" s="1" t="s">
        <v>2795</v>
      </c>
      <c r="E799" s="2" t="s">
        <v>3682</v>
      </c>
      <c r="F799">
        <v>60</v>
      </c>
      <c r="G799">
        <v>2023</v>
      </c>
      <c r="H799">
        <v>47</v>
      </c>
      <c r="I799" t="s">
        <v>4585</v>
      </c>
      <c r="J799" t="str">
        <f>HYPERLINK("http://dx.doi.org/10.1007/s12197-023-09616-z","http://dx.doi.org/10.1007/s12197-023-09616-z")</f>
        <v>http://dx.doi.org/10.1007/s12197-023-09616-z</v>
      </c>
    </row>
    <row r="800" spans="1:10" ht="255" x14ac:dyDescent="0.25">
      <c r="A800" s="1" t="s">
        <v>797</v>
      </c>
      <c r="B800" t="s">
        <v>1001</v>
      </c>
      <c r="C800" t="s">
        <v>1802</v>
      </c>
      <c r="D800" s="1" t="s">
        <v>2796</v>
      </c>
      <c r="E800" s="2" t="s">
        <v>3683</v>
      </c>
      <c r="F800">
        <v>36</v>
      </c>
      <c r="G800">
        <v>2022</v>
      </c>
      <c r="H800">
        <v>69</v>
      </c>
      <c r="I800" t="s">
        <v>4586</v>
      </c>
      <c r="J800" t="str">
        <f>HYPERLINK("http://dx.doi.org/10.1109/TEM.2021.3088382","http://dx.doi.org/10.1109/TEM.2021.3088382")</f>
        <v>http://dx.doi.org/10.1109/TEM.2021.3088382</v>
      </c>
    </row>
    <row r="801" spans="1:10" ht="225" x14ac:dyDescent="0.25">
      <c r="A801" s="1" t="s">
        <v>798</v>
      </c>
      <c r="B801" t="s">
        <v>1001</v>
      </c>
      <c r="C801" t="s">
        <v>1803</v>
      </c>
      <c r="D801" s="1" t="s">
        <v>2797</v>
      </c>
      <c r="E801" s="2" t="s">
        <v>3684</v>
      </c>
      <c r="F801">
        <v>6</v>
      </c>
      <c r="G801">
        <v>2021</v>
      </c>
      <c r="H801" t="s">
        <v>2432</v>
      </c>
      <c r="I801" t="s">
        <v>4587</v>
      </c>
      <c r="J801" t="str">
        <f>HYPERLINK("http://dx.doi.org/10.5937/intrev2103030C","http://dx.doi.org/10.5937/intrev2103030C")</f>
        <v>http://dx.doi.org/10.5937/intrev2103030C</v>
      </c>
    </row>
    <row r="802" spans="1:10" ht="225" x14ac:dyDescent="0.25">
      <c r="A802" s="1" t="s">
        <v>799</v>
      </c>
      <c r="B802" t="s">
        <v>1002</v>
      </c>
      <c r="C802" t="s">
        <v>1804</v>
      </c>
      <c r="D802" s="1" t="s">
        <v>2798</v>
      </c>
      <c r="E802" s="2" t="s">
        <v>3685</v>
      </c>
      <c r="F802">
        <v>59</v>
      </c>
      <c r="G802">
        <v>2021</v>
      </c>
      <c r="H802">
        <v>11</v>
      </c>
      <c r="I802" t="s">
        <v>4588</v>
      </c>
      <c r="J802" t="str">
        <f>HYPERLINK("http://dx.doi.org/10.3390/app11125467","http://dx.doi.org/10.3390/app11125467")</f>
        <v>http://dx.doi.org/10.3390/app11125467</v>
      </c>
    </row>
    <row r="803" spans="1:10" ht="255" x14ac:dyDescent="0.25">
      <c r="A803" s="1" t="s">
        <v>800</v>
      </c>
      <c r="B803" t="s">
        <v>1000</v>
      </c>
      <c r="C803" t="s">
        <v>1805</v>
      </c>
      <c r="D803" s="1" t="s">
        <v>2799</v>
      </c>
      <c r="E803" s="2" t="s">
        <v>3686</v>
      </c>
      <c r="F803">
        <v>27</v>
      </c>
      <c r="G803">
        <v>2022</v>
      </c>
      <c r="H803" t="s">
        <v>2432</v>
      </c>
      <c r="I803" t="s">
        <v>2432</v>
      </c>
      <c r="J803" t="s">
        <v>2432</v>
      </c>
    </row>
    <row r="804" spans="1:10" ht="285" x14ac:dyDescent="0.25">
      <c r="A804" s="1" t="s">
        <v>801</v>
      </c>
      <c r="B804" t="s">
        <v>1002</v>
      </c>
      <c r="C804" t="s">
        <v>1806</v>
      </c>
      <c r="D804" s="1" t="s">
        <v>2800</v>
      </c>
      <c r="E804" s="2" t="s">
        <v>3687</v>
      </c>
      <c r="F804">
        <v>98</v>
      </c>
      <c r="G804">
        <v>2021</v>
      </c>
      <c r="H804">
        <v>51</v>
      </c>
      <c r="I804" t="s">
        <v>4589</v>
      </c>
      <c r="J804" t="str">
        <f>HYPERLINK("http://dx.doi.org/10.1108/VJIKMS-07-2019-0107","http://dx.doi.org/10.1108/VJIKMS-07-2019-0107")</f>
        <v>http://dx.doi.org/10.1108/VJIKMS-07-2019-0107</v>
      </c>
    </row>
    <row r="805" spans="1:10" ht="315" x14ac:dyDescent="0.25">
      <c r="A805" s="1" t="s">
        <v>802</v>
      </c>
      <c r="B805" t="s">
        <v>1001</v>
      </c>
      <c r="C805" t="s">
        <v>1807</v>
      </c>
      <c r="D805" s="1" t="s">
        <v>2801</v>
      </c>
      <c r="E805" s="2" t="s">
        <v>3688</v>
      </c>
      <c r="F805">
        <v>272</v>
      </c>
      <c r="G805">
        <v>2023</v>
      </c>
      <c r="H805">
        <v>56</v>
      </c>
      <c r="I805" t="s">
        <v>4590</v>
      </c>
      <c r="J805" t="str">
        <f>HYPERLINK("http://dx.doi.org/10.1007/s10462-023-10410-w","http://dx.doi.org/10.1007/s10462-023-10410-w")</f>
        <v>http://dx.doi.org/10.1007/s10462-023-10410-w</v>
      </c>
    </row>
    <row r="806" spans="1:10" ht="135" x14ac:dyDescent="0.25">
      <c r="A806" s="1" t="s">
        <v>803</v>
      </c>
      <c r="B806" t="s">
        <v>1002</v>
      </c>
      <c r="C806" t="s">
        <v>1808</v>
      </c>
      <c r="D806" s="1" t="s">
        <v>2802</v>
      </c>
      <c r="E806" s="2" t="s">
        <v>3689</v>
      </c>
      <c r="F806">
        <v>97</v>
      </c>
      <c r="G806">
        <v>2021</v>
      </c>
      <c r="H806">
        <v>84</v>
      </c>
      <c r="I806" t="s">
        <v>4591</v>
      </c>
      <c r="J806" t="str">
        <f>HYPERLINK("http://dx.doi.org/10.1016/j.nanoen.2021.105887","http://dx.doi.org/10.1016/j.nanoen.2021.105887")</f>
        <v>http://dx.doi.org/10.1016/j.nanoen.2021.105887</v>
      </c>
    </row>
    <row r="807" spans="1:10" ht="270" x14ac:dyDescent="0.25">
      <c r="A807" s="1" t="s">
        <v>804</v>
      </c>
      <c r="B807" t="s">
        <v>1001</v>
      </c>
      <c r="C807" t="s">
        <v>1809</v>
      </c>
      <c r="D807" s="1" t="s">
        <v>2803</v>
      </c>
      <c r="E807" s="2" t="s">
        <v>2432</v>
      </c>
      <c r="F807">
        <v>20</v>
      </c>
      <c r="G807">
        <v>2021</v>
      </c>
      <c r="H807">
        <v>29</v>
      </c>
      <c r="I807" t="s">
        <v>2432</v>
      </c>
      <c r="J807" t="s">
        <v>2432</v>
      </c>
    </row>
    <row r="808" spans="1:10" ht="285" x14ac:dyDescent="0.25">
      <c r="A808" s="1" t="s">
        <v>805</v>
      </c>
      <c r="B808" t="s">
        <v>1001</v>
      </c>
      <c r="C808" t="s">
        <v>1810</v>
      </c>
      <c r="D808" s="1" t="s">
        <v>2804</v>
      </c>
      <c r="E808" s="2" t="s">
        <v>3690</v>
      </c>
      <c r="F808">
        <v>21</v>
      </c>
      <c r="G808">
        <v>2024</v>
      </c>
      <c r="H808">
        <v>25</v>
      </c>
      <c r="I808" t="s">
        <v>4592</v>
      </c>
      <c r="J808" t="str">
        <f>HYPERLINK("http://dx.doi.org/10.17705/1jais.00859","http://dx.doi.org/10.17705/1jais.00859")</f>
        <v>http://dx.doi.org/10.17705/1jais.00859</v>
      </c>
    </row>
    <row r="809" spans="1:10" ht="409.5" x14ac:dyDescent="0.25">
      <c r="A809" s="1" t="s">
        <v>806</v>
      </c>
      <c r="B809" t="s">
        <v>1001</v>
      </c>
      <c r="C809" t="s">
        <v>1811</v>
      </c>
      <c r="D809" s="1" t="s">
        <v>2805</v>
      </c>
      <c r="E809" s="2" t="s">
        <v>3691</v>
      </c>
      <c r="F809">
        <v>129</v>
      </c>
      <c r="G809">
        <v>2024</v>
      </c>
      <c r="H809">
        <v>7</v>
      </c>
      <c r="I809" t="s">
        <v>4593</v>
      </c>
      <c r="J809" t="str">
        <f>HYPERLINK("http://dx.doi.org/10.1108/JHTI-01-2023-0017","http://dx.doi.org/10.1108/JHTI-01-2023-0017")</f>
        <v>http://dx.doi.org/10.1108/JHTI-01-2023-0017</v>
      </c>
    </row>
    <row r="810" spans="1:10" ht="225" x14ac:dyDescent="0.25">
      <c r="A810" s="1" t="s">
        <v>807</v>
      </c>
      <c r="B810" t="s">
        <v>1001</v>
      </c>
      <c r="C810" t="s">
        <v>1812</v>
      </c>
      <c r="D810" s="1" t="s">
        <v>2806</v>
      </c>
      <c r="E810" s="2" t="s">
        <v>3692</v>
      </c>
      <c r="F810">
        <v>20</v>
      </c>
      <c r="G810">
        <v>2024</v>
      </c>
      <c r="H810">
        <v>14</v>
      </c>
      <c r="I810" t="s">
        <v>4594</v>
      </c>
      <c r="J810" t="str">
        <f>HYPERLINK("http://dx.doi.org/10.1108/JFBM-09-2023-0158","http://dx.doi.org/10.1108/JFBM-09-2023-0158")</f>
        <v>http://dx.doi.org/10.1108/JFBM-09-2023-0158</v>
      </c>
    </row>
    <row r="811" spans="1:10" ht="195" x14ac:dyDescent="0.25">
      <c r="A811" s="1" t="s">
        <v>808</v>
      </c>
      <c r="B811" t="s">
        <v>1002</v>
      </c>
      <c r="C811" t="s">
        <v>1813</v>
      </c>
      <c r="D811" s="1" t="s">
        <v>2807</v>
      </c>
      <c r="E811" s="2" t="s">
        <v>3693</v>
      </c>
      <c r="F811">
        <v>55</v>
      </c>
      <c r="G811">
        <v>2022</v>
      </c>
      <c r="H811">
        <v>24</v>
      </c>
      <c r="I811" t="s">
        <v>4595</v>
      </c>
      <c r="J811" t="str">
        <f>HYPERLINK("http://dx.doi.org/10.1186/s13075-022-02972-x","http://dx.doi.org/10.1186/s13075-022-02972-x")</f>
        <v>http://dx.doi.org/10.1186/s13075-022-02972-x</v>
      </c>
    </row>
    <row r="812" spans="1:10" ht="225" x14ac:dyDescent="0.25">
      <c r="A812" s="1" t="s">
        <v>809</v>
      </c>
      <c r="B812" t="s">
        <v>1002</v>
      </c>
      <c r="C812" t="s">
        <v>1814</v>
      </c>
      <c r="D812" s="1" t="s">
        <v>2808</v>
      </c>
      <c r="E812" s="2" t="s">
        <v>2432</v>
      </c>
      <c r="F812">
        <v>10</v>
      </c>
      <c r="G812">
        <v>2021</v>
      </c>
      <c r="H812">
        <v>20</v>
      </c>
      <c r="I812" t="s">
        <v>2432</v>
      </c>
      <c r="J812" t="s">
        <v>2432</v>
      </c>
    </row>
    <row r="813" spans="1:10" ht="240" x14ac:dyDescent="0.25">
      <c r="A813" s="1" t="s">
        <v>810</v>
      </c>
      <c r="B813" t="s">
        <v>1003</v>
      </c>
      <c r="C813" t="s">
        <v>1815</v>
      </c>
      <c r="D813" s="1" t="s">
        <v>2809</v>
      </c>
      <c r="E813" s="2" t="s">
        <v>3694</v>
      </c>
      <c r="F813">
        <v>106</v>
      </c>
      <c r="G813">
        <v>2023</v>
      </c>
      <c r="H813" t="s">
        <v>2432</v>
      </c>
      <c r="I813" t="s">
        <v>4596</v>
      </c>
      <c r="J813" t="str">
        <f>HYPERLINK("http://dx.doi.org/10.1111/exsy.13425","http://dx.doi.org/10.1111/exsy.13425")</f>
        <v>http://dx.doi.org/10.1111/exsy.13425</v>
      </c>
    </row>
    <row r="814" spans="1:10" ht="330" x14ac:dyDescent="0.25">
      <c r="A814" s="1" t="s">
        <v>811</v>
      </c>
      <c r="B814" t="s">
        <v>1004</v>
      </c>
      <c r="C814" t="s">
        <v>1816</v>
      </c>
      <c r="D814" s="1" t="s">
        <v>2810</v>
      </c>
      <c r="E814" s="2" t="s">
        <v>3695</v>
      </c>
      <c r="F814">
        <v>44</v>
      </c>
      <c r="G814">
        <v>2024</v>
      </c>
      <c r="H814" t="s">
        <v>2432</v>
      </c>
      <c r="I814" t="s">
        <v>4597</v>
      </c>
      <c r="J814" t="str">
        <f>HYPERLINK("http://dx.doi.org/10.1108/JFBM-08-2024-0160","http://dx.doi.org/10.1108/JFBM-08-2024-0160")</f>
        <v>http://dx.doi.org/10.1108/JFBM-08-2024-0160</v>
      </c>
    </row>
    <row r="815" spans="1:10" ht="255" x14ac:dyDescent="0.25">
      <c r="A815" s="1" t="s">
        <v>812</v>
      </c>
      <c r="B815" t="s">
        <v>1001</v>
      </c>
      <c r="C815" t="s">
        <v>1817</v>
      </c>
      <c r="D815" s="1" t="s">
        <v>2811</v>
      </c>
      <c r="E815" s="2" t="s">
        <v>3696</v>
      </c>
      <c r="F815">
        <v>74</v>
      </c>
      <c r="G815">
        <v>2023</v>
      </c>
      <c r="H815">
        <v>12</v>
      </c>
      <c r="I815" t="s">
        <v>4598</v>
      </c>
      <c r="J815" t="str">
        <f>HYPERLINK("http://dx.doi.org/10.3390/electronics12081920","http://dx.doi.org/10.3390/electronics12081920")</f>
        <v>http://dx.doi.org/10.3390/electronics12081920</v>
      </c>
    </row>
    <row r="816" spans="1:10" ht="150" x14ac:dyDescent="0.25">
      <c r="A816" s="1" t="s">
        <v>813</v>
      </c>
      <c r="B816" t="s">
        <v>1001</v>
      </c>
      <c r="C816" t="s">
        <v>1818</v>
      </c>
      <c r="D816" s="1" t="s">
        <v>2812</v>
      </c>
      <c r="E816" s="2" t="s">
        <v>3697</v>
      </c>
      <c r="F816">
        <v>59</v>
      </c>
      <c r="G816">
        <v>2024</v>
      </c>
      <c r="H816">
        <v>18</v>
      </c>
      <c r="I816" t="s">
        <v>2432</v>
      </c>
      <c r="J816" t="s">
        <v>2432</v>
      </c>
    </row>
    <row r="817" spans="1:10" ht="210" x14ac:dyDescent="0.25">
      <c r="A817" s="1" t="s">
        <v>814</v>
      </c>
      <c r="B817" t="s">
        <v>1003</v>
      </c>
      <c r="C817" t="s">
        <v>1819</v>
      </c>
      <c r="D817" s="1" t="s">
        <v>2813</v>
      </c>
      <c r="E817" s="2" t="s">
        <v>3698</v>
      </c>
      <c r="F817">
        <v>102</v>
      </c>
      <c r="G817">
        <v>2024</v>
      </c>
      <c r="H817" t="s">
        <v>2432</v>
      </c>
      <c r="I817" t="s">
        <v>4599</v>
      </c>
      <c r="J817" t="str">
        <f>HYPERLINK("http://dx.doi.org/10.1002/sd.3152","http://dx.doi.org/10.1002/sd.3152")</f>
        <v>http://dx.doi.org/10.1002/sd.3152</v>
      </c>
    </row>
    <row r="818" spans="1:10" ht="270" x14ac:dyDescent="0.25">
      <c r="A818" s="1" t="s">
        <v>815</v>
      </c>
      <c r="B818" t="s">
        <v>1001</v>
      </c>
      <c r="C818" t="s">
        <v>1820</v>
      </c>
      <c r="D818" s="1" t="s">
        <v>2814</v>
      </c>
      <c r="E818" s="2" t="s">
        <v>3699</v>
      </c>
      <c r="F818">
        <v>49</v>
      </c>
      <c r="G818">
        <v>2022</v>
      </c>
      <c r="H818">
        <v>10</v>
      </c>
      <c r="I818" t="s">
        <v>4600</v>
      </c>
      <c r="J818" t="str">
        <f>HYPERLINK("http://dx.doi.org/10.3390/healthcare10010154","http://dx.doi.org/10.3390/healthcare10010154")</f>
        <v>http://dx.doi.org/10.3390/healthcare10010154</v>
      </c>
    </row>
    <row r="819" spans="1:10" ht="300" x14ac:dyDescent="0.25">
      <c r="A819" s="1" t="s">
        <v>816</v>
      </c>
      <c r="B819" t="s">
        <v>1000</v>
      </c>
      <c r="C819" t="s">
        <v>1821</v>
      </c>
      <c r="D819" s="1" t="s">
        <v>2815</v>
      </c>
      <c r="E819" s="2" t="s">
        <v>3700</v>
      </c>
      <c r="F819">
        <v>28</v>
      </c>
      <c r="G819">
        <v>2024</v>
      </c>
      <c r="H819">
        <v>14719</v>
      </c>
      <c r="I819" t="s">
        <v>4601</v>
      </c>
      <c r="J819" t="str">
        <f>HYPERLINK("http://dx.doi.org/10.1007/978-3-031-60012-8_2","http://dx.doi.org/10.1007/978-3-031-60012-8_2")</f>
        <v>http://dx.doi.org/10.1007/978-3-031-60012-8_2</v>
      </c>
    </row>
    <row r="820" spans="1:10" ht="180" x14ac:dyDescent="0.25">
      <c r="A820" s="1" t="s">
        <v>817</v>
      </c>
      <c r="B820" t="s">
        <v>1001</v>
      </c>
      <c r="C820" t="s">
        <v>1822</v>
      </c>
      <c r="D820" s="1" t="s">
        <v>2816</v>
      </c>
      <c r="E820" s="2" t="s">
        <v>3701</v>
      </c>
      <c r="F820">
        <v>31</v>
      </c>
      <c r="G820">
        <v>2024</v>
      </c>
      <c r="H820">
        <v>579</v>
      </c>
      <c r="I820" t="s">
        <v>4602</v>
      </c>
      <c r="J820" t="str">
        <f>HYPERLINK("http://dx.doi.org/10.1016/j.neucom.2024.127415","http://dx.doi.org/10.1016/j.neucom.2024.127415")</f>
        <v>http://dx.doi.org/10.1016/j.neucom.2024.127415</v>
      </c>
    </row>
    <row r="821" spans="1:10" ht="210" x14ac:dyDescent="0.25">
      <c r="A821" s="1" t="s">
        <v>818</v>
      </c>
      <c r="B821" t="s">
        <v>1003</v>
      </c>
      <c r="C821" t="s">
        <v>1823</v>
      </c>
      <c r="D821" s="1" t="s">
        <v>2817</v>
      </c>
      <c r="E821" s="2" t="s">
        <v>3702</v>
      </c>
      <c r="F821">
        <v>102</v>
      </c>
      <c r="G821">
        <v>2023</v>
      </c>
      <c r="H821" t="s">
        <v>2432</v>
      </c>
      <c r="I821" t="s">
        <v>4603</v>
      </c>
      <c r="J821" t="str">
        <f>HYPERLINK("http://dx.doi.org/10.1177/09520767231188229","http://dx.doi.org/10.1177/09520767231188229")</f>
        <v>http://dx.doi.org/10.1177/09520767231188229</v>
      </c>
    </row>
    <row r="822" spans="1:10" ht="195" x14ac:dyDescent="0.25">
      <c r="A822" s="1" t="s">
        <v>819</v>
      </c>
      <c r="B822" t="s">
        <v>1000</v>
      </c>
      <c r="C822" t="s">
        <v>1824</v>
      </c>
      <c r="D822" s="1" t="s">
        <v>2818</v>
      </c>
      <c r="E822" s="2" t="s">
        <v>3703</v>
      </c>
      <c r="F822">
        <v>28</v>
      </c>
      <c r="G822">
        <v>2021</v>
      </c>
      <c r="H822">
        <v>627</v>
      </c>
      <c r="I822" t="s">
        <v>4604</v>
      </c>
      <c r="J822" t="str">
        <f>HYPERLINK("http://dx.doi.org/10.1007/978-3-030-79150-6_7","http://dx.doi.org/10.1007/978-3-030-79150-6_7")</f>
        <v>http://dx.doi.org/10.1007/978-3-030-79150-6_7</v>
      </c>
    </row>
    <row r="823" spans="1:10" ht="285" x14ac:dyDescent="0.25">
      <c r="A823" s="1" t="s">
        <v>820</v>
      </c>
      <c r="B823" t="s">
        <v>1001</v>
      </c>
      <c r="C823" t="s">
        <v>1825</v>
      </c>
      <c r="D823" s="1" t="s">
        <v>2819</v>
      </c>
      <c r="E823" s="2" t="s">
        <v>3704</v>
      </c>
      <c r="F823">
        <v>46</v>
      </c>
      <c r="G823">
        <v>2024</v>
      </c>
      <c r="H823">
        <v>9</v>
      </c>
      <c r="I823" t="s">
        <v>4605</v>
      </c>
      <c r="J823" t="str">
        <f>HYPERLINK("http://dx.doi.org/10.3389/feduc.2024.1377553","http://dx.doi.org/10.3389/feduc.2024.1377553")</f>
        <v>http://dx.doi.org/10.3389/feduc.2024.1377553</v>
      </c>
    </row>
    <row r="824" spans="1:10" ht="210" x14ac:dyDescent="0.25">
      <c r="A824" s="1" t="s">
        <v>821</v>
      </c>
      <c r="B824" t="s">
        <v>1006</v>
      </c>
      <c r="C824" t="s">
        <v>1826</v>
      </c>
      <c r="D824" s="1" t="s">
        <v>2820</v>
      </c>
      <c r="E824" s="2" t="s">
        <v>3705</v>
      </c>
      <c r="F824">
        <v>12</v>
      </c>
      <c r="G824">
        <v>2018</v>
      </c>
      <c r="H824">
        <v>68</v>
      </c>
      <c r="I824" t="s">
        <v>4606</v>
      </c>
      <c r="J824" t="str">
        <f>HYPERLINK("http://dx.doi.org/10.3138/utlj.2017-0102","http://dx.doi.org/10.3138/utlj.2017-0102")</f>
        <v>http://dx.doi.org/10.3138/utlj.2017-0102</v>
      </c>
    </row>
    <row r="825" spans="1:10" ht="409.5" x14ac:dyDescent="0.25">
      <c r="A825" s="1" t="s">
        <v>822</v>
      </c>
      <c r="B825" t="s">
        <v>1002</v>
      </c>
      <c r="C825" t="s">
        <v>1827</v>
      </c>
      <c r="D825" s="1" t="s">
        <v>2821</v>
      </c>
      <c r="E825" s="2" t="s">
        <v>3706</v>
      </c>
      <c r="F825">
        <v>146</v>
      </c>
      <c r="G825">
        <v>2022</v>
      </c>
      <c r="H825">
        <v>14</v>
      </c>
      <c r="I825" t="s">
        <v>4607</v>
      </c>
      <c r="J825" t="str">
        <f>HYPERLINK("http://dx.doi.org/10.3390/cancers14051349","http://dx.doi.org/10.3390/cancers14051349")</f>
        <v>http://dx.doi.org/10.3390/cancers14051349</v>
      </c>
    </row>
    <row r="826" spans="1:10" ht="285" x14ac:dyDescent="0.25">
      <c r="A826" s="1" t="s">
        <v>823</v>
      </c>
      <c r="B826" t="s">
        <v>1003</v>
      </c>
      <c r="C826" t="s">
        <v>1828</v>
      </c>
      <c r="D826" s="1" t="s">
        <v>2822</v>
      </c>
      <c r="E826" s="2" t="s">
        <v>3707</v>
      </c>
      <c r="F826">
        <v>26</v>
      </c>
      <c r="G826">
        <v>2023</v>
      </c>
      <c r="H826" t="s">
        <v>2432</v>
      </c>
      <c r="I826" t="s">
        <v>4608</v>
      </c>
      <c r="J826" t="str">
        <f>HYPERLINK("http://dx.doi.org/10.2478/amns.2023.1.00020","http://dx.doi.org/10.2478/amns.2023.1.00020")</f>
        <v>http://dx.doi.org/10.2478/amns.2023.1.00020</v>
      </c>
    </row>
    <row r="827" spans="1:10" ht="135" x14ac:dyDescent="0.25">
      <c r="A827" s="1" t="s">
        <v>824</v>
      </c>
      <c r="B827" t="s">
        <v>1000</v>
      </c>
      <c r="C827" t="s">
        <v>1829</v>
      </c>
      <c r="D827" s="1" t="s">
        <v>2823</v>
      </c>
      <c r="E827" s="2" t="s">
        <v>3708</v>
      </c>
      <c r="F827">
        <v>20</v>
      </c>
      <c r="G827">
        <v>2020</v>
      </c>
      <c r="H827" t="s">
        <v>2432</v>
      </c>
      <c r="I827" t="s">
        <v>2432</v>
      </c>
      <c r="J827" t="s">
        <v>2432</v>
      </c>
    </row>
    <row r="828" spans="1:10" ht="135" x14ac:dyDescent="0.25">
      <c r="A828" s="1" t="s">
        <v>825</v>
      </c>
      <c r="B828" t="s">
        <v>1000</v>
      </c>
      <c r="C828" t="s">
        <v>1830</v>
      </c>
      <c r="D828" s="1" t="s">
        <v>2824</v>
      </c>
      <c r="E828" s="2" t="s">
        <v>3709</v>
      </c>
      <c r="F828">
        <v>8</v>
      </c>
      <c r="G828">
        <v>2024</v>
      </c>
      <c r="H828">
        <v>206</v>
      </c>
      <c r="I828" t="s">
        <v>4609</v>
      </c>
      <c r="J828" t="str">
        <f>HYPERLINK("http://dx.doi.org/10.1007/978-3-031-57996-7_76","http://dx.doi.org/10.1007/978-3-031-57996-7_76")</f>
        <v>http://dx.doi.org/10.1007/978-3-031-57996-7_76</v>
      </c>
    </row>
    <row r="829" spans="1:10" ht="300" x14ac:dyDescent="0.25">
      <c r="A829" s="1" t="s">
        <v>826</v>
      </c>
      <c r="B829" t="s">
        <v>1001</v>
      </c>
      <c r="C829" t="s">
        <v>1831</v>
      </c>
      <c r="D829" s="1" t="s">
        <v>2825</v>
      </c>
      <c r="E829" s="2" t="s">
        <v>3710</v>
      </c>
      <c r="F829">
        <v>28</v>
      </c>
      <c r="G829">
        <v>2020</v>
      </c>
      <c r="H829">
        <v>2</v>
      </c>
      <c r="I829" t="s">
        <v>2432</v>
      </c>
      <c r="J829" t="s">
        <v>2432</v>
      </c>
    </row>
    <row r="830" spans="1:10" ht="135" x14ac:dyDescent="0.25">
      <c r="A830" s="1" t="s">
        <v>827</v>
      </c>
      <c r="B830" t="s">
        <v>1000</v>
      </c>
      <c r="C830" t="s">
        <v>1178</v>
      </c>
      <c r="D830" s="1" t="s">
        <v>2826</v>
      </c>
      <c r="E830" s="2" t="s">
        <v>3711</v>
      </c>
      <c r="F830">
        <v>36</v>
      </c>
      <c r="G830">
        <v>2016</v>
      </c>
      <c r="H830">
        <v>497</v>
      </c>
      <c r="I830" t="s">
        <v>4610</v>
      </c>
      <c r="J830" t="str">
        <f>HYPERLINK("http://dx.doi.org/10.1007/978-3-319-55970-4_9","http://dx.doi.org/10.1007/978-3-319-55970-4_9")</f>
        <v>http://dx.doi.org/10.1007/978-3-319-55970-4_9</v>
      </c>
    </row>
    <row r="831" spans="1:10" ht="210" x14ac:dyDescent="0.25">
      <c r="A831" s="1" t="s">
        <v>828</v>
      </c>
      <c r="B831" t="s">
        <v>1002</v>
      </c>
      <c r="C831" t="s">
        <v>1832</v>
      </c>
      <c r="D831" s="1" t="s">
        <v>2827</v>
      </c>
      <c r="E831" s="2" t="s">
        <v>3712</v>
      </c>
      <c r="F831">
        <v>36</v>
      </c>
      <c r="G831">
        <v>2023</v>
      </c>
      <c r="H831">
        <v>12</v>
      </c>
      <c r="I831" t="s">
        <v>4611</v>
      </c>
      <c r="J831" t="str">
        <f>HYPERLINK("http://dx.doi.org/10.4103/jfmpc.jfmpc_469_23","http://dx.doi.org/10.4103/jfmpc.jfmpc_469_23")</f>
        <v>http://dx.doi.org/10.4103/jfmpc.jfmpc_469_23</v>
      </c>
    </row>
    <row r="832" spans="1:10" ht="409.5" x14ac:dyDescent="0.25">
      <c r="A832" s="1" t="s">
        <v>829</v>
      </c>
      <c r="B832" t="s">
        <v>1002</v>
      </c>
      <c r="C832" t="s">
        <v>1833</v>
      </c>
      <c r="D832" s="1" t="s">
        <v>2828</v>
      </c>
      <c r="E832" s="2" t="s">
        <v>3713</v>
      </c>
      <c r="F832">
        <v>92</v>
      </c>
      <c r="G832">
        <v>2020</v>
      </c>
      <c r="H832">
        <v>10</v>
      </c>
      <c r="I832" t="s">
        <v>4612</v>
      </c>
      <c r="J832" t="str">
        <f>HYPERLINK("http://dx.doi.org/10.3390/ani10010132","http://dx.doi.org/10.3390/ani10010132")</f>
        <v>http://dx.doi.org/10.3390/ani10010132</v>
      </c>
    </row>
    <row r="833" spans="1:10" ht="315" x14ac:dyDescent="0.25">
      <c r="A833" s="1" t="s">
        <v>830</v>
      </c>
      <c r="B833" t="s">
        <v>1001</v>
      </c>
      <c r="C833" t="s">
        <v>1160</v>
      </c>
      <c r="D833" s="1" t="s">
        <v>2829</v>
      </c>
      <c r="E833" s="2" t="s">
        <v>2432</v>
      </c>
      <c r="F833">
        <v>23</v>
      </c>
      <c r="G833">
        <v>2024</v>
      </c>
      <c r="H833">
        <v>24</v>
      </c>
      <c r="I833" t="s">
        <v>4613</v>
      </c>
      <c r="J833" t="str">
        <f>HYPERLINK("http://dx.doi.org/10.3233/JCM-226933","http://dx.doi.org/10.3233/JCM-226933")</f>
        <v>http://dx.doi.org/10.3233/JCM-226933</v>
      </c>
    </row>
    <row r="834" spans="1:10" ht="90" x14ac:dyDescent="0.25">
      <c r="A834" s="1" t="s">
        <v>831</v>
      </c>
      <c r="B834" t="s">
        <v>1000</v>
      </c>
      <c r="C834" t="s">
        <v>1834</v>
      </c>
      <c r="D834" s="1" t="s">
        <v>2830</v>
      </c>
      <c r="E834" s="2" t="s">
        <v>3714</v>
      </c>
      <c r="F834">
        <v>20</v>
      </c>
      <c r="G834">
        <v>2024</v>
      </c>
      <c r="H834" t="s">
        <v>2432</v>
      </c>
      <c r="I834" t="s">
        <v>4614</v>
      </c>
      <c r="J834" t="str">
        <f>HYPERLINK("http://dx.doi.org/10.1109/EDUNINE60625.2024.10500608","http://dx.doi.org/10.1109/EDUNINE60625.2024.10500608")</f>
        <v>http://dx.doi.org/10.1109/EDUNINE60625.2024.10500608</v>
      </c>
    </row>
    <row r="835" spans="1:10" ht="270" x14ac:dyDescent="0.25">
      <c r="A835" s="1" t="s">
        <v>832</v>
      </c>
      <c r="B835" t="s">
        <v>1001</v>
      </c>
      <c r="C835" t="s">
        <v>1835</v>
      </c>
      <c r="D835" s="1" t="s">
        <v>2831</v>
      </c>
      <c r="E835" s="2" t="s">
        <v>3715</v>
      </c>
      <c r="F835">
        <v>111</v>
      </c>
      <c r="G835">
        <v>2022</v>
      </c>
      <c r="H835">
        <v>12</v>
      </c>
      <c r="I835" t="s">
        <v>4615</v>
      </c>
      <c r="J835" t="str">
        <f>HYPERLINK("http://dx.doi.org/10.3390/membranes12070708","http://dx.doi.org/10.3390/membranes12070708")</f>
        <v>http://dx.doi.org/10.3390/membranes12070708</v>
      </c>
    </row>
    <row r="836" spans="1:10" ht="120" x14ac:dyDescent="0.25">
      <c r="A836" s="1" t="s">
        <v>833</v>
      </c>
      <c r="B836" t="s">
        <v>1002</v>
      </c>
      <c r="C836" t="s">
        <v>1836</v>
      </c>
      <c r="D836" s="1" t="s">
        <v>2832</v>
      </c>
      <c r="E836" s="2" t="s">
        <v>3716</v>
      </c>
      <c r="F836">
        <v>35</v>
      </c>
      <c r="G836">
        <v>2024</v>
      </c>
      <c r="H836">
        <v>36</v>
      </c>
      <c r="I836" t="s">
        <v>4616</v>
      </c>
      <c r="J836" t="str">
        <f>HYPERLINK("http://dx.doi.org/10.1016/j.sdentj.2024.03.017","http://dx.doi.org/10.1016/j.sdentj.2024.03.017")</f>
        <v>http://dx.doi.org/10.1016/j.sdentj.2024.03.017</v>
      </c>
    </row>
    <row r="837" spans="1:10" ht="240" x14ac:dyDescent="0.25">
      <c r="A837" s="1" t="s">
        <v>834</v>
      </c>
      <c r="B837" t="s">
        <v>1002</v>
      </c>
      <c r="C837" t="s">
        <v>1837</v>
      </c>
      <c r="D837" s="1" t="s">
        <v>2833</v>
      </c>
      <c r="E837" s="2" t="s">
        <v>3717</v>
      </c>
      <c r="F837">
        <v>58</v>
      </c>
      <c r="G837">
        <v>2022</v>
      </c>
      <c r="H837">
        <v>9</v>
      </c>
      <c r="I837" t="s">
        <v>4617</v>
      </c>
      <c r="J837" t="str">
        <f>HYPERLINK("http://dx.doi.org/10.1016/j.acpath.2022.100026","http://dx.doi.org/10.1016/j.acpath.2022.100026")</f>
        <v>http://dx.doi.org/10.1016/j.acpath.2022.100026</v>
      </c>
    </row>
    <row r="838" spans="1:10" ht="285" x14ac:dyDescent="0.25">
      <c r="A838" s="1" t="s">
        <v>835</v>
      </c>
      <c r="B838" t="s">
        <v>1001</v>
      </c>
      <c r="C838" t="s">
        <v>1838</v>
      </c>
      <c r="D838" s="1" t="s">
        <v>2834</v>
      </c>
      <c r="E838" s="2" t="s">
        <v>3718</v>
      </c>
      <c r="F838">
        <v>22</v>
      </c>
      <c r="G838">
        <v>2021</v>
      </c>
      <c r="H838">
        <v>10</v>
      </c>
      <c r="I838" t="s">
        <v>4618</v>
      </c>
      <c r="J838" t="str">
        <f>HYPERLINK("http://dx.doi.org/10.1167/tvst.10.7.22","http://dx.doi.org/10.1167/tvst.10.7.22")</f>
        <v>http://dx.doi.org/10.1167/tvst.10.7.22</v>
      </c>
    </row>
    <row r="839" spans="1:10" ht="255" x14ac:dyDescent="0.25">
      <c r="A839" s="1" t="s">
        <v>836</v>
      </c>
      <c r="B839" t="s">
        <v>1001</v>
      </c>
      <c r="C839" t="s">
        <v>1839</v>
      </c>
      <c r="D839" s="1" t="s">
        <v>2835</v>
      </c>
      <c r="E839" s="2" t="s">
        <v>3209</v>
      </c>
      <c r="F839">
        <v>48</v>
      </c>
      <c r="G839">
        <v>2024</v>
      </c>
      <c r="H839">
        <v>13</v>
      </c>
      <c r="I839" t="s">
        <v>4619</v>
      </c>
      <c r="J839" t="str">
        <f>HYPERLINK("http://dx.doi.org/10.3390/electronics13091693","http://dx.doi.org/10.3390/electronics13091693")</f>
        <v>http://dx.doi.org/10.3390/electronics13091693</v>
      </c>
    </row>
    <row r="840" spans="1:10" ht="255" x14ac:dyDescent="0.25">
      <c r="A840" s="1" t="s">
        <v>837</v>
      </c>
      <c r="B840" t="s">
        <v>1002</v>
      </c>
      <c r="C840" t="s">
        <v>1840</v>
      </c>
      <c r="D840" s="1" t="s">
        <v>2836</v>
      </c>
      <c r="E840" s="2" t="s">
        <v>3719</v>
      </c>
      <c r="F840">
        <v>50</v>
      </c>
      <c r="G840">
        <v>2020</v>
      </c>
      <c r="H840">
        <v>22</v>
      </c>
      <c r="I840" t="s">
        <v>4620</v>
      </c>
      <c r="J840" t="str">
        <f>HYPERLINK("http://dx.doi.org/10.1007/s11886-020-01317-x","http://dx.doi.org/10.1007/s11886-020-01317-x")</f>
        <v>http://dx.doi.org/10.1007/s11886-020-01317-x</v>
      </c>
    </row>
    <row r="841" spans="1:10" ht="210" x14ac:dyDescent="0.25">
      <c r="A841" s="1" t="s">
        <v>838</v>
      </c>
      <c r="B841" t="s">
        <v>1006</v>
      </c>
      <c r="C841" t="s">
        <v>1841</v>
      </c>
      <c r="D841" s="1" t="s">
        <v>2837</v>
      </c>
      <c r="E841" s="2" t="s">
        <v>3720</v>
      </c>
      <c r="F841">
        <v>40</v>
      </c>
      <c r="G841">
        <v>2023</v>
      </c>
      <c r="H841">
        <v>40</v>
      </c>
      <c r="I841" t="s">
        <v>4621</v>
      </c>
      <c r="J841" t="str">
        <f>HYPERLINK("http://dx.doi.org/10.1111/ropr.12574","http://dx.doi.org/10.1111/ropr.12574")</f>
        <v>http://dx.doi.org/10.1111/ropr.12574</v>
      </c>
    </row>
    <row r="842" spans="1:10" ht="210" x14ac:dyDescent="0.25">
      <c r="A842" s="1" t="s">
        <v>839</v>
      </c>
      <c r="B842" t="s">
        <v>1003</v>
      </c>
      <c r="C842" t="s">
        <v>1842</v>
      </c>
      <c r="D842" s="1" t="s">
        <v>2838</v>
      </c>
      <c r="E842" s="2" t="s">
        <v>3721</v>
      </c>
      <c r="F842">
        <v>71</v>
      </c>
      <c r="G842">
        <v>2024</v>
      </c>
      <c r="H842" t="s">
        <v>2432</v>
      </c>
      <c r="I842" t="s">
        <v>4622</v>
      </c>
      <c r="J842" t="str">
        <f>HYPERLINK("http://dx.doi.org/10.1080/09544828.2024.2377068","http://dx.doi.org/10.1080/09544828.2024.2377068")</f>
        <v>http://dx.doi.org/10.1080/09544828.2024.2377068</v>
      </c>
    </row>
    <row r="843" spans="1:10" ht="330" x14ac:dyDescent="0.25">
      <c r="A843" s="1" t="s">
        <v>840</v>
      </c>
      <c r="B843" t="s">
        <v>1002</v>
      </c>
      <c r="C843" t="s">
        <v>1843</v>
      </c>
      <c r="D843" s="1" t="s">
        <v>2839</v>
      </c>
      <c r="E843" s="2" t="s">
        <v>3722</v>
      </c>
      <c r="F843">
        <v>221</v>
      </c>
      <c r="G843">
        <v>2023</v>
      </c>
      <c r="H843">
        <v>2</v>
      </c>
      <c r="I843" t="s">
        <v>4623</v>
      </c>
      <c r="J843" t="str">
        <f>HYPERLINK("http://dx.doi.org/10.1002/adsr.202200072","http://dx.doi.org/10.1002/adsr.202200072")</f>
        <v>http://dx.doi.org/10.1002/adsr.202200072</v>
      </c>
    </row>
    <row r="844" spans="1:10" ht="360" x14ac:dyDescent="0.25">
      <c r="A844" s="1" t="s">
        <v>841</v>
      </c>
      <c r="B844" t="s">
        <v>1002</v>
      </c>
      <c r="C844" t="s">
        <v>1844</v>
      </c>
      <c r="D844" s="1" t="s">
        <v>2840</v>
      </c>
      <c r="E844" s="2" t="s">
        <v>3723</v>
      </c>
      <c r="F844">
        <v>85</v>
      </c>
      <c r="G844">
        <v>2021</v>
      </c>
      <c r="H844">
        <v>4</v>
      </c>
      <c r="I844" t="s">
        <v>4624</v>
      </c>
      <c r="J844" t="str">
        <f>HYPERLINK("http://dx.doi.org/10.3389/frai.2021.736697","http://dx.doi.org/10.3389/frai.2021.736697")</f>
        <v>http://dx.doi.org/10.3389/frai.2021.736697</v>
      </c>
    </row>
    <row r="845" spans="1:10" ht="165" x14ac:dyDescent="0.25">
      <c r="A845" s="1" t="s">
        <v>842</v>
      </c>
      <c r="B845" t="s">
        <v>1001</v>
      </c>
      <c r="C845" t="s">
        <v>1845</v>
      </c>
      <c r="D845" s="1" t="s">
        <v>2841</v>
      </c>
      <c r="E845" s="2" t="s">
        <v>3724</v>
      </c>
      <c r="F845">
        <v>67</v>
      </c>
      <c r="G845">
        <v>2024</v>
      </c>
      <c r="H845">
        <v>133</v>
      </c>
      <c r="I845" t="s">
        <v>4625</v>
      </c>
      <c r="J845" t="str">
        <f>HYPERLINK("http://dx.doi.org/10.1016/j.eneco.2024.107562","http://dx.doi.org/10.1016/j.eneco.2024.107562")</f>
        <v>http://dx.doi.org/10.1016/j.eneco.2024.107562</v>
      </c>
    </row>
    <row r="846" spans="1:10" ht="330" x14ac:dyDescent="0.25">
      <c r="A846" s="1" t="s">
        <v>843</v>
      </c>
      <c r="B846" t="s">
        <v>1000</v>
      </c>
      <c r="C846" t="s">
        <v>1846</v>
      </c>
      <c r="D846" s="1" t="s">
        <v>2842</v>
      </c>
      <c r="E846" s="2" t="s">
        <v>3439</v>
      </c>
      <c r="F846">
        <v>31</v>
      </c>
      <c r="G846">
        <v>2017</v>
      </c>
      <c r="H846" t="s">
        <v>2432</v>
      </c>
      <c r="I846" t="s">
        <v>2432</v>
      </c>
      <c r="J846" t="s">
        <v>2432</v>
      </c>
    </row>
    <row r="847" spans="1:10" ht="240" x14ac:dyDescent="0.25">
      <c r="A847" s="1" t="s">
        <v>844</v>
      </c>
      <c r="B847" t="s">
        <v>1001</v>
      </c>
      <c r="C847" t="s">
        <v>1847</v>
      </c>
      <c r="D847" s="1" t="s">
        <v>2843</v>
      </c>
      <c r="E847" s="2" t="s">
        <v>2432</v>
      </c>
      <c r="F847">
        <v>69</v>
      </c>
      <c r="G847">
        <v>2022</v>
      </c>
      <c r="H847">
        <v>22</v>
      </c>
      <c r="I847" t="s">
        <v>4626</v>
      </c>
      <c r="J847" t="str">
        <f>HYPERLINK("http://dx.doi.org/10.1145/3484495","http://dx.doi.org/10.1145/3484495")</f>
        <v>http://dx.doi.org/10.1145/3484495</v>
      </c>
    </row>
    <row r="848" spans="1:10" ht="165" x14ac:dyDescent="0.25">
      <c r="A848" s="1" t="s">
        <v>845</v>
      </c>
      <c r="B848" t="s">
        <v>1001</v>
      </c>
      <c r="C848" t="s">
        <v>1848</v>
      </c>
      <c r="D848" s="1" t="s">
        <v>2844</v>
      </c>
      <c r="E848" s="2" t="s">
        <v>3725</v>
      </c>
      <c r="F848">
        <v>184</v>
      </c>
      <c r="G848">
        <v>2021</v>
      </c>
      <c r="H848">
        <v>17</v>
      </c>
      <c r="I848" t="s">
        <v>4627</v>
      </c>
      <c r="J848" t="str">
        <f>HYPERLINK("http://dx.doi.org/10.1145/3445977","http://dx.doi.org/10.1145/3445977")</f>
        <v>http://dx.doi.org/10.1145/3445977</v>
      </c>
    </row>
    <row r="849" spans="1:10" ht="180" x14ac:dyDescent="0.25">
      <c r="A849" s="1" t="s">
        <v>846</v>
      </c>
      <c r="B849" t="s">
        <v>1001</v>
      </c>
      <c r="C849" t="s">
        <v>1849</v>
      </c>
      <c r="D849" s="1" t="s">
        <v>2845</v>
      </c>
      <c r="E849" s="2" t="s">
        <v>2432</v>
      </c>
      <c r="F849">
        <v>10</v>
      </c>
      <c r="G849">
        <v>2022</v>
      </c>
      <c r="H849">
        <v>13</v>
      </c>
      <c r="I849" t="s">
        <v>4628</v>
      </c>
      <c r="J849" t="str">
        <f>HYPERLINK("http://dx.doi.org/10.23925/2179-3565.2022v13i4p11-17","http://dx.doi.org/10.23925/2179-3565.2022v13i4p11-17")</f>
        <v>http://dx.doi.org/10.23925/2179-3565.2022v13i4p11-17</v>
      </c>
    </row>
    <row r="850" spans="1:10" ht="300" x14ac:dyDescent="0.25">
      <c r="A850" s="1" t="s">
        <v>847</v>
      </c>
      <c r="B850" t="s">
        <v>1003</v>
      </c>
      <c r="C850" t="s">
        <v>1850</v>
      </c>
      <c r="D850" s="1" t="s">
        <v>2846</v>
      </c>
      <c r="E850" s="2" t="s">
        <v>3726</v>
      </c>
      <c r="F850">
        <v>25</v>
      </c>
      <c r="G850">
        <v>2024</v>
      </c>
      <c r="H850" t="s">
        <v>2432</v>
      </c>
      <c r="I850" t="s">
        <v>4629</v>
      </c>
      <c r="J850" t="str">
        <f>HYPERLINK("http://dx.doi.org/10.1177/23969873241253366","http://dx.doi.org/10.1177/23969873241253366")</f>
        <v>http://dx.doi.org/10.1177/23969873241253366</v>
      </c>
    </row>
    <row r="851" spans="1:10" ht="210" x14ac:dyDescent="0.25">
      <c r="A851" s="1" t="s">
        <v>848</v>
      </c>
      <c r="B851" t="s">
        <v>1001</v>
      </c>
      <c r="C851" t="s">
        <v>1851</v>
      </c>
      <c r="D851" s="1" t="s">
        <v>2847</v>
      </c>
      <c r="E851" s="2" t="s">
        <v>3727</v>
      </c>
      <c r="F851">
        <v>73</v>
      </c>
      <c r="G851">
        <v>2018</v>
      </c>
      <c r="H851">
        <v>376</v>
      </c>
      <c r="I851" t="s">
        <v>4630</v>
      </c>
      <c r="J851" t="str">
        <f>HYPERLINK("http://dx.doi.org/10.1098/rsta.2017.0357","http://dx.doi.org/10.1098/rsta.2017.0357")</f>
        <v>http://dx.doi.org/10.1098/rsta.2017.0357</v>
      </c>
    </row>
    <row r="852" spans="1:10" ht="240" x14ac:dyDescent="0.25">
      <c r="A852" s="1" t="s">
        <v>849</v>
      </c>
      <c r="B852" t="s">
        <v>1001</v>
      </c>
      <c r="C852" t="s">
        <v>1852</v>
      </c>
      <c r="D852" s="1" t="s">
        <v>2848</v>
      </c>
      <c r="E852" s="2" t="s">
        <v>3728</v>
      </c>
      <c r="F852">
        <v>99</v>
      </c>
      <c r="G852">
        <v>2021</v>
      </c>
      <c r="H852">
        <v>42</v>
      </c>
      <c r="I852" t="s">
        <v>4631</v>
      </c>
      <c r="J852" t="str">
        <f>HYPERLINK("http://dx.doi.org/10.1002/smj.3286","http://dx.doi.org/10.1002/smj.3286")</f>
        <v>http://dx.doi.org/10.1002/smj.3286</v>
      </c>
    </row>
    <row r="853" spans="1:10" ht="285" x14ac:dyDescent="0.25">
      <c r="A853" s="1" t="s">
        <v>850</v>
      </c>
      <c r="B853" t="s">
        <v>1000</v>
      </c>
      <c r="C853" t="s">
        <v>1853</v>
      </c>
      <c r="D853" s="1" t="s">
        <v>2849</v>
      </c>
      <c r="E853" s="2" t="s">
        <v>3729</v>
      </c>
      <c r="F853">
        <v>3</v>
      </c>
      <c r="G853">
        <v>2018</v>
      </c>
      <c r="H853" t="s">
        <v>2432</v>
      </c>
      <c r="I853" t="s">
        <v>2432</v>
      </c>
      <c r="J853" t="s">
        <v>2432</v>
      </c>
    </row>
    <row r="854" spans="1:10" ht="300" x14ac:dyDescent="0.25">
      <c r="A854" s="1" t="s">
        <v>851</v>
      </c>
      <c r="B854" t="s">
        <v>1000</v>
      </c>
      <c r="C854" t="s">
        <v>1854</v>
      </c>
      <c r="D854" s="1" t="s">
        <v>2850</v>
      </c>
      <c r="E854" s="2" t="s">
        <v>3730</v>
      </c>
      <c r="F854">
        <v>17</v>
      </c>
      <c r="G854">
        <v>2022</v>
      </c>
      <c r="H854" t="s">
        <v>2432</v>
      </c>
      <c r="I854" t="s">
        <v>4632</v>
      </c>
      <c r="J854" t="str">
        <f>HYPERLINK("http://dx.doi.org/10.1109/ICC45855.2022.9839275","http://dx.doi.org/10.1109/ICC45855.2022.9839275")</f>
        <v>http://dx.doi.org/10.1109/ICC45855.2022.9839275</v>
      </c>
    </row>
    <row r="855" spans="1:10" ht="225" x14ac:dyDescent="0.25">
      <c r="A855" s="1" t="s">
        <v>852</v>
      </c>
      <c r="B855" t="s">
        <v>1000</v>
      </c>
      <c r="C855" t="s">
        <v>1855</v>
      </c>
      <c r="D855" s="1" t="s">
        <v>2851</v>
      </c>
      <c r="E855" s="2" t="s">
        <v>3731</v>
      </c>
      <c r="F855">
        <v>47</v>
      </c>
      <c r="G855">
        <v>2020</v>
      </c>
      <c r="H855" t="s">
        <v>2432</v>
      </c>
      <c r="I855" t="s">
        <v>4633</v>
      </c>
      <c r="J855" t="str">
        <f>HYPERLINK("http://dx.doi.org/10.1145/3396956.3396965","http://dx.doi.org/10.1145/3396956.3396965")</f>
        <v>http://dx.doi.org/10.1145/3396956.3396965</v>
      </c>
    </row>
    <row r="856" spans="1:10" ht="240" x14ac:dyDescent="0.25">
      <c r="A856" s="1" t="s">
        <v>853</v>
      </c>
      <c r="B856" t="s">
        <v>1001</v>
      </c>
      <c r="C856" t="s">
        <v>1856</v>
      </c>
      <c r="D856" s="1" t="s">
        <v>2852</v>
      </c>
      <c r="E856" s="2" t="s">
        <v>3732</v>
      </c>
      <c r="F856">
        <v>104</v>
      </c>
      <c r="G856">
        <v>2024</v>
      </c>
      <c r="H856">
        <v>134</v>
      </c>
      <c r="I856" t="s">
        <v>4634</v>
      </c>
      <c r="J856" t="str">
        <f>HYPERLINK("http://dx.doi.org/10.1016/j.eneco.2024.107561","http://dx.doi.org/10.1016/j.eneco.2024.107561")</f>
        <v>http://dx.doi.org/10.1016/j.eneco.2024.107561</v>
      </c>
    </row>
    <row r="857" spans="1:10" ht="165" x14ac:dyDescent="0.25">
      <c r="A857" s="1" t="s">
        <v>854</v>
      </c>
      <c r="B857" t="s">
        <v>1001</v>
      </c>
      <c r="C857" t="s">
        <v>1857</v>
      </c>
      <c r="D857" s="1" t="s">
        <v>2853</v>
      </c>
      <c r="E857" s="2" t="s">
        <v>3733</v>
      </c>
      <c r="F857">
        <v>39</v>
      </c>
      <c r="G857">
        <v>2020</v>
      </c>
      <c r="H857">
        <v>18</v>
      </c>
      <c r="I857" t="s">
        <v>4635</v>
      </c>
      <c r="J857" t="str">
        <f>HYPERLINK("http://dx.doi.org/10.7195/ri14.v18i1.1434","http://dx.doi.org/10.7195/ri14.v18i1.1434")</f>
        <v>http://dx.doi.org/10.7195/ri14.v18i1.1434</v>
      </c>
    </row>
    <row r="858" spans="1:10" ht="210" x14ac:dyDescent="0.25">
      <c r="A858" s="1" t="s">
        <v>855</v>
      </c>
      <c r="B858" t="s">
        <v>1002</v>
      </c>
      <c r="C858" t="s">
        <v>1858</v>
      </c>
      <c r="D858" s="1" t="s">
        <v>2854</v>
      </c>
      <c r="E858" s="2" t="s">
        <v>3734</v>
      </c>
      <c r="F858">
        <v>81</v>
      </c>
      <c r="G858">
        <v>2022</v>
      </c>
      <c r="H858">
        <v>135</v>
      </c>
      <c r="I858" t="s">
        <v>4636</v>
      </c>
      <c r="J858" t="str">
        <f>HYPERLINK("http://dx.doi.org/10.1097/CM9.0000000000002058","http://dx.doi.org/10.1097/CM9.0000000000002058")</f>
        <v>http://dx.doi.org/10.1097/CM9.0000000000002058</v>
      </c>
    </row>
    <row r="859" spans="1:10" ht="150" x14ac:dyDescent="0.25">
      <c r="A859" s="1" t="s">
        <v>856</v>
      </c>
      <c r="B859" t="s">
        <v>1001</v>
      </c>
      <c r="C859" t="s">
        <v>1859</v>
      </c>
      <c r="D859" s="1" t="s">
        <v>2855</v>
      </c>
      <c r="E859" s="2" t="s">
        <v>3735</v>
      </c>
      <c r="F859">
        <v>9</v>
      </c>
      <c r="G859">
        <v>2024</v>
      </c>
      <c r="H859">
        <v>15</v>
      </c>
      <c r="I859" t="s">
        <v>4637</v>
      </c>
      <c r="J859" t="str">
        <f>HYPERLINK("http://dx.doi.org/10.46925//rdluz.42.32","http://dx.doi.org/10.46925//rdluz.42.32")</f>
        <v>http://dx.doi.org/10.46925//rdluz.42.32</v>
      </c>
    </row>
    <row r="860" spans="1:10" ht="180" x14ac:dyDescent="0.25">
      <c r="A860" s="1" t="s">
        <v>857</v>
      </c>
      <c r="B860" t="s">
        <v>1000</v>
      </c>
      <c r="C860" t="s">
        <v>1860</v>
      </c>
      <c r="D860" s="1" t="s">
        <v>2856</v>
      </c>
      <c r="E860" s="2" t="s">
        <v>3736</v>
      </c>
      <c r="F860">
        <v>27</v>
      </c>
      <c r="G860">
        <v>2020</v>
      </c>
      <c r="H860">
        <v>1037</v>
      </c>
      <c r="I860" t="s">
        <v>4638</v>
      </c>
      <c r="J860" t="str">
        <f>HYPERLINK("http://dx.doi.org/10.1007/978-3-030-29516-5_78","http://dx.doi.org/10.1007/978-3-030-29516-5_78")</f>
        <v>http://dx.doi.org/10.1007/978-3-030-29516-5_78</v>
      </c>
    </row>
    <row r="861" spans="1:10" ht="120" x14ac:dyDescent="0.25">
      <c r="A861" s="1" t="s">
        <v>858</v>
      </c>
      <c r="B861" t="s">
        <v>1000</v>
      </c>
      <c r="C861" t="s">
        <v>1861</v>
      </c>
      <c r="D861" s="1" t="s">
        <v>2857</v>
      </c>
      <c r="E861" s="2" t="s">
        <v>3737</v>
      </c>
      <c r="F861">
        <v>6</v>
      </c>
      <c r="G861">
        <v>2018</v>
      </c>
      <c r="H861" t="s">
        <v>2432</v>
      </c>
      <c r="I861" t="s">
        <v>2432</v>
      </c>
      <c r="J861" t="s">
        <v>2432</v>
      </c>
    </row>
    <row r="862" spans="1:10" ht="315" x14ac:dyDescent="0.25">
      <c r="A862" s="1" t="s">
        <v>859</v>
      </c>
      <c r="B862" t="s">
        <v>1001</v>
      </c>
      <c r="C862" t="s">
        <v>1862</v>
      </c>
      <c r="D862" s="1" t="s">
        <v>2858</v>
      </c>
      <c r="E862" s="2" t="s">
        <v>3738</v>
      </c>
      <c r="F862">
        <v>30</v>
      </c>
      <c r="G862">
        <v>2021</v>
      </c>
      <c r="H862">
        <v>117</v>
      </c>
      <c r="I862" t="s">
        <v>4639</v>
      </c>
      <c r="J862" t="str">
        <f>HYPERLINK("http://dx.doi.org/10.1016/j.future.2020.12.001","http://dx.doi.org/10.1016/j.future.2020.12.001")</f>
        <v>http://dx.doi.org/10.1016/j.future.2020.12.001</v>
      </c>
    </row>
    <row r="863" spans="1:10" ht="285" x14ac:dyDescent="0.25">
      <c r="A863" s="1" t="s">
        <v>860</v>
      </c>
      <c r="B863" t="s">
        <v>1000</v>
      </c>
      <c r="C863" t="s">
        <v>1863</v>
      </c>
      <c r="D863" s="1" t="s">
        <v>2859</v>
      </c>
      <c r="E863" s="2" t="s">
        <v>3444</v>
      </c>
      <c r="F863">
        <v>11</v>
      </c>
      <c r="G863">
        <v>2018</v>
      </c>
      <c r="H863" t="s">
        <v>2432</v>
      </c>
      <c r="I863" t="s">
        <v>2432</v>
      </c>
      <c r="J863" t="s">
        <v>2432</v>
      </c>
    </row>
    <row r="864" spans="1:10" ht="180" x14ac:dyDescent="0.25">
      <c r="A864" s="1" t="s">
        <v>861</v>
      </c>
      <c r="B864" t="s">
        <v>1000</v>
      </c>
      <c r="C864" t="s">
        <v>1864</v>
      </c>
      <c r="D864" s="1" t="s">
        <v>2860</v>
      </c>
      <c r="E864" s="2" t="s">
        <v>3739</v>
      </c>
      <c r="F864">
        <v>0</v>
      </c>
      <c r="G864">
        <v>2021</v>
      </c>
      <c r="H864" t="s">
        <v>2432</v>
      </c>
      <c r="I864" t="s">
        <v>4640</v>
      </c>
      <c r="J864" t="str">
        <f>HYPERLINK("http://dx.doi.org/10.1109/ISTAS52410.2021.9629162","http://dx.doi.org/10.1109/ISTAS52410.2021.9629162")</f>
        <v>http://dx.doi.org/10.1109/ISTAS52410.2021.9629162</v>
      </c>
    </row>
    <row r="865" spans="1:10" ht="135" x14ac:dyDescent="0.25">
      <c r="A865" s="1" t="s">
        <v>862</v>
      </c>
      <c r="B865" t="s">
        <v>1001</v>
      </c>
      <c r="C865" t="s">
        <v>1865</v>
      </c>
      <c r="D865" s="1" t="s">
        <v>2861</v>
      </c>
      <c r="E865" s="2" t="s">
        <v>3740</v>
      </c>
      <c r="F865">
        <v>62</v>
      </c>
      <c r="G865">
        <v>2024</v>
      </c>
      <c r="H865">
        <v>28</v>
      </c>
      <c r="I865" t="s">
        <v>4641</v>
      </c>
      <c r="J865" t="str">
        <f>HYPERLINK("http://dx.doi.org/10.1055/s-0043-1778019","http://dx.doi.org/10.1055/s-0043-1778019")</f>
        <v>http://dx.doi.org/10.1055/s-0043-1778019</v>
      </c>
    </row>
    <row r="866" spans="1:10" ht="240" x14ac:dyDescent="0.25">
      <c r="A866" s="1" t="s">
        <v>863</v>
      </c>
      <c r="B866" t="s">
        <v>1002</v>
      </c>
      <c r="C866" t="s">
        <v>1866</v>
      </c>
      <c r="D866" s="1" t="s">
        <v>2862</v>
      </c>
      <c r="E866" s="2" t="s">
        <v>3741</v>
      </c>
      <c r="F866">
        <v>204</v>
      </c>
      <c r="G866">
        <v>2023</v>
      </c>
      <c r="H866">
        <v>19</v>
      </c>
      <c r="I866" t="s">
        <v>4642</v>
      </c>
      <c r="J866" t="str">
        <f>HYPERLINK("http://dx.doi.org/10.1002/alz.13463","http://dx.doi.org/10.1002/alz.13463")</f>
        <v>http://dx.doi.org/10.1002/alz.13463</v>
      </c>
    </row>
    <row r="867" spans="1:10" ht="300" x14ac:dyDescent="0.25">
      <c r="A867" s="1" t="s">
        <v>864</v>
      </c>
      <c r="B867" t="s">
        <v>1001</v>
      </c>
      <c r="C867" t="s">
        <v>1867</v>
      </c>
      <c r="D867" s="1" t="s">
        <v>2863</v>
      </c>
      <c r="E867" s="2" t="s">
        <v>3742</v>
      </c>
      <c r="F867">
        <v>55</v>
      </c>
      <c r="G867">
        <v>2022</v>
      </c>
      <c r="H867">
        <v>6</v>
      </c>
      <c r="I867" t="s">
        <v>4643</v>
      </c>
      <c r="J867" t="str">
        <f>HYPERLINK("http://dx.doi.org/10.1016/j.aiia.2022.11.003","http://dx.doi.org/10.1016/j.aiia.2022.11.003")</f>
        <v>http://dx.doi.org/10.1016/j.aiia.2022.11.003</v>
      </c>
    </row>
    <row r="868" spans="1:10" ht="135" x14ac:dyDescent="0.25">
      <c r="A868" s="1" t="s">
        <v>865</v>
      </c>
      <c r="B868" t="s">
        <v>1000</v>
      </c>
      <c r="C868" t="s">
        <v>1868</v>
      </c>
      <c r="D868" s="1" t="s">
        <v>2864</v>
      </c>
      <c r="E868" s="2" t="s">
        <v>3743</v>
      </c>
      <c r="F868">
        <v>22</v>
      </c>
      <c r="G868">
        <v>2021</v>
      </c>
      <c r="H868" t="s">
        <v>2432</v>
      </c>
      <c r="I868" t="s">
        <v>4644</v>
      </c>
      <c r="J868" t="str">
        <f>HYPERLINK("http://dx.doi.org/10.1109/ICICT50816.2021.9358659","http://dx.doi.org/10.1109/ICICT50816.2021.9358659")</f>
        <v>http://dx.doi.org/10.1109/ICICT50816.2021.9358659</v>
      </c>
    </row>
    <row r="869" spans="1:10" ht="30" x14ac:dyDescent="0.25">
      <c r="A869" s="1" t="s">
        <v>866</v>
      </c>
      <c r="B869" t="s">
        <v>1006</v>
      </c>
      <c r="C869" t="s">
        <v>1869</v>
      </c>
      <c r="D869" s="1" t="s">
        <v>2432</v>
      </c>
      <c r="E869" s="2" t="s">
        <v>3744</v>
      </c>
      <c r="F869">
        <v>7</v>
      </c>
      <c r="G869">
        <v>2023</v>
      </c>
      <c r="H869">
        <v>54</v>
      </c>
      <c r="I869" t="s">
        <v>4645</v>
      </c>
      <c r="J869" t="str">
        <f>HYPERLINK("http://dx.doi.org/10.1161/STROKEAHA.123.042308","http://dx.doi.org/10.1161/STROKEAHA.123.042308")</f>
        <v>http://dx.doi.org/10.1161/STROKEAHA.123.042308</v>
      </c>
    </row>
    <row r="870" spans="1:10" ht="300" x14ac:dyDescent="0.25">
      <c r="A870" s="1" t="s">
        <v>867</v>
      </c>
      <c r="B870" t="s">
        <v>1006</v>
      </c>
      <c r="C870" t="s">
        <v>1870</v>
      </c>
      <c r="D870" s="1" t="s">
        <v>2865</v>
      </c>
      <c r="E870" s="2" t="s">
        <v>3745</v>
      </c>
      <c r="F870">
        <v>3</v>
      </c>
      <c r="G870">
        <v>2024</v>
      </c>
      <c r="H870">
        <v>16</v>
      </c>
      <c r="I870" t="s">
        <v>4646</v>
      </c>
      <c r="J870" t="str">
        <f>HYPERLINK("http://dx.doi.org/10.7759/cureus.54248","http://dx.doi.org/10.7759/cureus.54248")</f>
        <v>http://dx.doi.org/10.7759/cureus.54248</v>
      </c>
    </row>
    <row r="871" spans="1:10" ht="225" x14ac:dyDescent="0.25">
      <c r="A871" s="1" t="s">
        <v>868</v>
      </c>
      <c r="B871" t="s">
        <v>1001</v>
      </c>
      <c r="C871" t="s">
        <v>1871</v>
      </c>
      <c r="D871" s="1" t="s">
        <v>2866</v>
      </c>
      <c r="E871" s="2" t="s">
        <v>3746</v>
      </c>
      <c r="F871">
        <v>42</v>
      </c>
      <c r="G871">
        <v>2021</v>
      </c>
      <c r="H871">
        <v>42</v>
      </c>
      <c r="I871" t="s">
        <v>4647</v>
      </c>
      <c r="J871" t="str">
        <f>HYPERLINK("http://dx.doi.org/10.30925/zpfsr.42.2.7","http://dx.doi.org/10.30925/zpfsr.42.2.7")</f>
        <v>http://dx.doi.org/10.30925/zpfsr.42.2.7</v>
      </c>
    </row>
    <row r="872" spans="1:10" ht="165" x14ac:dyDescent="0.25">
      <c r="A872" s="1" t="s">
        <v>869</v>
      </c>
      <c r="B872" t="s">
        <v>1001</v>
      </c>
      <c r="C872" t="s">
        <v>1872</v>
      </c>
      <c r="D872" s="1" t="s">
        <v>2867</v>
      </c>
      <c r="E872" s="2" t="s">
        <v>3747</v>
      </c>
      <c r="F872">
        <v>109</v>
      </c>
      <c r="G872">
        <v>2023</v>
      </c>
      <c r="H872">
        <v>191</v>
      </c>
      <c r="I872" t="s">
        <v>4648</v>
      </c>
      <c r="J872" t="str">
        <f>HYPERLINK("http://dx.doi.org/10.1016/j.techfore.2023.122502","http://dx.doi.org/10.1016/j.techfore.2023.122502")</f>
        <v>http://dx.doi.org/10.1016/j.techfore.2023.122502</v>
      </c>
    </row>
    <row r="873" spans="1:10" ht="195" x14ac:dyDescent="0.25">
      <c r="A873" s="1" t="s">
        <v>870</v>
      </c>
      <c r="B873" t="s">
        <v>1001</v>
      </c>
      <c r="C873" t="s">
        <v>1873</v>
      </c>
      <c r="D873" s="1" t="s">
        <v>2868</v>
      </c>
      <c r="E873" s="2" t="s">
        <v>3748</v>
      </c>
      <c r="F873">
        <v>95</v>
      </c>
      <c r="G873">
        <v>2023</v>
      </c>
      <c r="H873">
        <v>29</v>
      </c>
      <c r="I873" t="s">
        <v>4649</v>
      </c>
      <c r="J873" t="str">
        <f>HYPERLINK("http://dx.doi.org/10.1108/IJEBR-04-2021-0304","http://dx.doi.org/10.1108/IJEBR-04-2021-0304")</f>
        <v>http://dx.doi.org/10.1108/IJEBR-04-2021-0304</v>
      </c>
    </row>
    <row r="874" spans="1:10" ht="300" x14ac:dyDescent="0.25">
      <c r="A874" s="1" t="s">
        <v>871</v>
      </c>
      <c r="B874" t="s">
        <v>1001</v>
      </c>
      <c r="C874" t="s">
        <v>1874</v>
      </c>
      <c r="D874" s="1" t="s">
        <v>2869</v>
      </c>
      <c r="E874" s="2" t="s">
        <v>3285</v>
      </c>
      <c r="F874">
        <v>51</v>
      </c>
      <c r="G874">
        <v>2024</v>
      </c>
      <c r="H874">
        <v>15</v>
      </c>
      <c r="I874" t="s">
        <v>4650</v>
      </c>
      <c r="J874" t="str">
        <f>HYPERLINK("http://dx.doi.org/10.1177/0976500X241252295","http://dx.doi.org/10.1177/0976500X241252295")</f>
        <v>http://dx.doi.org/10.1177/0976500X241252295</v>
      </c>
    </row>
    <row r="875" spans="1:10" ht="315" x14ac:dyDescent="0.25">
      <c r="A875" s="1" t="s">
        <v>872</v>
      </c>
      <c r="B875" t="s">
        <v>1001</v>
      </c>
      <c r="C875" t="s">
        <v>1875</v>
      </c>
      <c r="D875" s="1" t="s">
        <v>2870</v>
      </c>
      <c r="E875" s="2" t="s">
        <v>2432</v>
      </c>
      <c r="F875">
        <v>28</v>
      </c>
      <c r="G875">
        <v>2023</v>
      </c>
      <c r="H875">
        <v>14</v>
      </c>
      <c r="I875" t="s">
        <v>4651</v>
      </c>
      <c r="J875" t="str">
        <f>HYPERLINK("http://dx.doi.org/10.1142/S1793962323500046","http://dx.doi.org/10.1142/S1793962323500046")</f>
        <v>http://dx.doi.org/10.1142/S1793962323500046</v>
      </c>
    </row>
    <row r="876" spans="1:10" ht="180" x14ac:dyDescent="0.25">
      <c r="A876" s="1" t="s">
        <v>873</v>
      </c>
      <c r="B876" t="s">
        <v>1001</v>
      </c>
      <c r="C876" t="s">
        <v>1876</v>
      </c>
      <c r="D876" s="1" t="s">
        <v>2871</v>
      </c>
      <c r="E876" s="2" t="s">
        <v>3749</v>
      </c>
      <c r="F876">
        <v>44</v>
      </c>
      <c r="G876">
        <v>2024</v>
      </c>
      <c r="H876">
        <v>115</v>
      </c>
      <c r="I876" t="s">
        <v>4652</v>
      </c>
      <c r="J876" t="str">
        <f>HYPERLINK("http://dx.doi.org/10.1016/j.compeleceng.2024.109127","http://dx.doi.org/10.1016/j.compeleceng.2024.109127")</f>
        <v>http://dx.doi.org/10.1016/j.compeleceng.2024.109127</v>
      </c>
    </row>
    <row r="877" spans="1:10" ht="255" x14ac:dyDescent="0.25">
      <c r="A877" s="1" t="s">
        <v>874</v>
      </c>
      <c r="B877" t="s">
        <v>1006</v>
      </c>
      <c r="C877" t="s">
        <v>1877</v>
      </c>
      <c r="D877" s="1" t="s">
        <v>2872</v>
      </c>
      <c r="E877" s="2" t="s">
        <v>3750</v>
      </c>
      <c r="F877">
        <v>0</v>
      </c>
      <c r="G877">
        <v>2022</v>
      </c>
      <c r="H877">
        <v>37</v>
      </c>
      <c r="I877" t="s">
        <v>4653</v>
      </c>
      <c r="J877" t="str">
        <f>HYPERLINK("http://dx.doi.org/10.1109/MAES.2022.3170740","http://dx.doi.org/10.1109/MAES.2022.3170740")</f>
        <v>http://dx.doi.org/10.1109/MAES.2022.3170740</v>
      </c>
    </row>
    <row r="878" spans="1:10" ht="240" x14ac:dyDescent="0.25">
      <c r="A878" s="1" t="s">
        <v>875</v>
      </c>
      <c r="B878" t="s">
        <v>1002</v>
      </c>
      <c r="C878" t="s">
        <v>1878</v>
      </c>
      <c r="D878" s="1" t="s">
        <v>2873</v>
      </c>
      <c r="E878" s="2" t="s">
        <v>3751</v>
      </c>
      <c r="F878">
        <v>29</v>
      </c>
      <c r="G878">
        <v>2022</v>
      </c>
      <c r="H878">
        <v>13</v>
      </c>
      <c r="I878" t="s">
        <v>4654</v>
      </c>
      <c r="J878" t="str">
        <f>HYPERLINK("http://dx.doi.org/10.1007/s12530-022-09431-7","http://dx.doi.org/10.1007/s12530-022-09431-7")</f>
        <v>http://dx.doi.org/10.1007/s12530-022-09431-7</v>
      </c>
    </row>
    <row r="879" spans="1:10" ht="180" x14ac:dyDescent="0.25">
      <c r="A879" s="1" t="s">
        <v>876</v>
      </c>
      <c r="B879" t="s">
        <v>1002</v>
      </c>
      <c r="C879" t="s">
        <v>1879</v>
      </c>
      <c r="D879" s="1" t="s">
        <v>2874</v>
      </c>
      <c r="E879" s="2" t="s">
        <v>3752</v>
      </c>
      <c r="F879">
        <v>45</v>
      </c>
      <c r="G879">
        <v>2020</v>
      </c>
      <c r="H879">
        <v>26</v>
      </c>
      <c r="I879" t="s">
        <v>4655</v>
      </c>
      <c r="J879" t="str">
        <f>HYPERLINK("http://dx.doi.org/10.3748/wjg.v26.i35.5248","http://dx.doi.org/10.3748/wjg.v26.i35.5248")</f>
        <v>http://dx.doi.org/10.3748/wjg.v26.i35.5248</v>
      </c>
    </row>
    <row r="880" spans="1:10" ht="195" x14ac:dyDescent="0.25">
      <c r="A880" s="1" t="s">
        <v>877</v>
      </c>
      <c r="B880" t="s">
        <v>1000</v>
      </c>
      <c r="C880" t="s">
        <v>1880</v>
      </c>
      <c r="D880" s="1" t="s">
        <v>2875</v>
      </c>
      <c r="E880" s="2" t="s">
        <v>2432</v>
      </c>
      <c r="F880">
        <v>36</v>
      </c>
      <c r="G880">
        <v>2020</v>
      </c>
      <c r="H880">
        <v>12203</v>
      </c>
      <c r="I880" t="s">
        <v>4656</v>
      </c>
      <c r="J880" t="str">
        <f>HYPERLINK("http://dx.doi.org/10.1007/978-3-030-50344-4_20","http://dx.doi.org/10.1007/978-3-030-50344-4_20")</f>
        <v>http://dx.doi.org/10.1007/978-3-030-50344-4_20</v>
      </c>
    </row>
    <row r="881" spans="1:10" ht="90" x14ac:dyDescent="0.25">
      <c r="A881" s="1" t="s">
        <v>878</v>
      </c>
      <c r="B881" t="s">
        <v>1000</v>
      </c>
      <c r="C881" t="s">
        <v>1881</v>
      </c>
      <c r="D881" s="1" t="s">
        <v>2876</v>
      </c>
      <c r="E881" s="2" t="s">
        <v>3753</v>
      </c>
      <c r="F881">
        <v>5</v>
      </c>
      <c r="G881">
        <v>2019</v>
      </c>
      <c r="H881">
        <v>299</v>
      </c>
      <c r="I881" t="s">
        <v>4657</v>
      </c>
      <c r="J881" t="str">
        <f>HYPERLINK("http://dx.doi.org/10.1007/978-3-030-35095-6_25","http://dx.doi.org/10.1007/978-3-030-35095-6_25")</f>
        <v>http://dx.doi.org/10.1007/978-3-030-35095-6_25</v>
      </c>
    </row>
    <row r="882" spans="1:10" ht="105" x14ac:dyDescent="0.25">
      <c r="A882" s="1" t="s">
        <v>879</v>
      </c>
      <c r="B882" t="s">
        <v>1002</v>
      </c>
      <c r="C882" t="s">
        <v>1882</v>
      </c>
      <c r="D882" s="1" t="s">
        <v>2877</v>
      </c>
      <c r="E882" s="2" t="s">
        <v>3754</v>
      </c>
      <c r="F882">
        <v>85</v>
      </c>
      <c r="G882">
        <v>2021</v>
      </c>
      <c r="H882">
        <v>37</v>
      </c>
      <c r="I882" t="s">
        <v>4658</v>
      </c>
      <c r="J882" t="str">
        <f>HYPERLINK("http://dx.doi.org/10.1002/dmrr.3414","http://dx.doi.org/10.1002/dmrr.3414")</f>
        <v>http://dx.doi.org/10.1002/dmrr.3414</v>
      </c>
    </row>
    <row r="883" spans="1:10" ht="409.5" x14ac:dyDescent="0.25">
      <c r="A883" s="1" t="s">
        <v>880</v>
      </c>
      <c r="B883" t="s">
        <v>1000</v>
      </c>
      <c r="C883" t="s">
        <v>1883</v>
      </c>
      <c r="D883" s="1" t="s">
        <v>2878</v>
      </c>
      <c r="E883" s="2" t="s">
        <v>3755</v>
      </c>
      <c r="F883">
        <v>5</v>
      </c>
      <c r="G883">
        <v>2014</v>
      </c>
      <c r="H883" t="s">
        <v>2432</v>
      </c>
      <c r="I883" t="s">
        <v>2432</v>
      </c>
      <c r="J883" t="s">
        <v>2432</v>
      </c>
    </row>
    <row r="884" spans="1:10" ht="150" x14ac:dyDescent="0.25">
      <c r="A884" s="1" t="s">
        <v>881</v>
      </c>
      <c r="B884" t="s">
        <v>1000</v>
      </c>
      <c r="C884" t="s">
        <v>1884</v>
      </c>
      <c r="D884" s="1" t="s">
        <v>2879</v>
      </c>
      <c r="E884" s="2" t="s">
        <v>3756</v>
      </c>
      <c r="F884">
        <v>24</v>
      </c>
      <c r="G884">
        <v>2020</v>
      </c>
      <c r="H884" t="s">
        <v>2432</v>
      </c>
      <c r="I884" t="s">
        <v>2432</v>
      </c>
      <c r="J884" t="s">
        <v>2432</v>
      </c>
    </row>
    <row r="885" spans="1:10" ht="165" x14ac:dyDescent="0.25">
      <c r="A885" s="1" t="s">
        <v>882</v>
      </c>
      <c r="B885" t="s">
        <v>1001</v>
      </c>
      <c r="C885" t="s">
        <v>1885</v>
      </c>
      <c r="D885" s="1" t="s">
        <v>2880</v>
      </c>
      <c r="E885" s="2" t="s">
        <v>3757</v>
      </c>
      <c r="F885">
        <v>47</v>
      </c>
      <c r="G885">
        <v>2020</v>
      </c>
      <c r="H885">
        <v>22</v>
      </c>
      <c r="I885" t="s">
        <v>4659</v>
      </c>
      <c r="J885" t="str">
        <f>HYPERLINK("http://dx.doi.org/10.4018/JCIT.2020010101","http://dx.doi.org/10.4018/JCIT.2020010101")</f>
        <v>http://dx.doi.org/10.4018/JCIT.2020010101</v>
      </c>
    </row>
    <row r="886" spans="1:10" ht="300" x14ac:dyDescent="0.25">
      <c r="A886" s="1" t="s">
        <v>883</v>
      </c>
      <c r="B886" t="s">
        <v>1001</v>
      </c>
      <c r="C886" t="s">
        <v>1886</v>
      </c>
      <c r="D886" s="1" t="s">
        <v>2881</v>
      </c>
      <c r="E886" s="2" t="s">
        <v>3736</v>
      </c>
      <c r="F886">
        <v>23</v>
      </c>
      <c r="G886">
        <v>2021</v>
      </c>
      <c r="H886">
        <v>5</v>
      </c>
      <c r="I886" t="s">
        <v>4660</v>
      </c>
      <c r="J886" t="str">
        <f>HYPERLINK("http://dx.doi.org/10.1016/j.ijis.2020.11.001","http://dx.doi.org/10.1016/j.ijis.2020.11.001")</f>
        <v>http://dx.doi.org/10.1016/j.ijis.2020.11.001</v>
      </c>
    </row>
    <row r="887" spans="1:10" ht="165" x14ac:dyDescent="0.25">
      <c r="A887" s="1" t="s">
        <v>884</v>
      </c>
      <c r="B887" t="s">
        <v>1000</v>
      </c>
      <c r="C887" t="s">
        <v>1887</v>
      </c>
      <c r="D887" s="1" t="s">
        <v>2882</v>
      </c>
      <c r="E887" s="2" t="s">
        <v>3758</v>
      </c>
      <c r="F887">
        <v>58</v>
      </c>
      <c r="G887">
        <v>2021</v>
      </c>
      <c r="H887" t="s">
        <v>2432</v>
      </c>
      <c r="I887" t="s">
        <v>4661</v>
      </c>
      <c r="J887" t="str">
        <f>HYPERLINK("http://dx.doi.org/10.1109/CONISOFT52520.2021.00028","http://dx.doi.org/10.1109/CONISOFT52520.2021.00028")</f>
        <v>http://dx.doi.org/10.1109/CONISOFT52520.2021.00028</v>
      </c>
    </row>
    <row r="888" spans="1:10" ht="120" x14ac:dyDescent="0.25">
      <c r="A888" s="1" t="s">
        <v>885</v>
      </c>
      <c r="B888" t="s">
        <v>1000</v>
      </c>
      <c r="C888" t="s">
        <v>1888</v>
      </c>
      <c r="D888" s="1" t="s">
        <v>2883</v>
      </c>
      <c r="E888" s="2" t="s">
        <v>3759</v>
      </c>
      <c r="F888">
        <v>6</v>
      </c>
      <c r="G888">
        <v>2019</v>
      </c>
      <c r="H888">
        <v>322</v>
      </c>
      <c r="I888" t="s">
        <v>2432</v>
      </c>
      <c r="J888" t="s">
        <v>2432</v>
      </c>
    </row>
    <row r="889" spans="1:10" ht="165" x14ac:dyDescent="0.25">
      <c r="A889" s="1" t="s">
        <v>886</v>
      </c>
      <c r="B889" t="s">
        <v>1001</v>
      </c>
      <c r="C889" t="s">
        <v>1889</v>
      </c>
      <c r="D889" s="1" t="s">
        <v>2884</v>
      </c>
      <c r="E889" s="2" t="s">
        <v>3760</v>
      </c>
      <c r="F889">
        <v>4</v>
      </c>
      <c r="G889">
        <v>2024</v>
      </c>
      <c r="H889" t="s">
        <v>2432</v>
      </c>
      <c r="I889" t="s">
        <v>4662</v>
      </c>
      <c r="J889" t="str">
        <f>HYPERLINK("http://dx.doi.org/10.6035/adcomunica.8024","http://dx.doi.org/10.6035/adcomunica.8024")</f>
        <v>http://dx.doi.org/10.6035/adcomunica.8024</v>
      </c>
    </row>
    <row r="890" spans="1:10" ht="240" x14ac:dyDescent="0.25">
      <c r="A890" s="1" t="s">
        <v>887</v>
      </c>
      <c r="B890" t="s">
        <v>1001</v>
      </c>
      <c r="C890" t="s">
        <v>1890</v>
      </c>
      <c r="D890" s="1" t="s">
        <v>2885</v>
      </c>
      <c r="E890" s="2" t="s">
        <v>3761</v>
      </c>
      <c r="F890">
        <v>28</v>
      </c>
      <c r="G890">
        <v>2024</v>
      </c>
      <c r="H890">
        <v>17</v>
      </c>
      <c r="I890" t="s">
        <v>4663</v>
      </c>
      <c r="J890" t="str">
        <f>HYPERLINK("http://dx.doi.org/10.1080/17512433.2024.2304009","http://dx.doi.org/10.1080/17512433.2024.2304009")</f>
        <v>http://dx.doi.org/10.1080/17512433.2024.2304009</v>
      </c>
    </row>
    <row r="891" spans="1:10" ht="210" x14ac:dyDescent="0.25">
      <c r="A891" s="1" t="s">
        <v>888</v>
      </c>
      <c r="B891" t="s">
        <v>1001</v>
      </c>
      <c r="C891" t="s">
        <v>1891</v>
      </c>
      <c r="D891" s="1" t="s">
        <v>2886</v>
      </c>
      <c r="E891" s="2" t="s">
        <v>3762</v>
      </c>
      <c r="F891">
        <v>54</v>
      </c>
      <c r="G891">
        <v>2021</v>
      </c>
      <c r="H891">
        <v>14</v>
      </c>
      <c r="I891" t="s">
        <v>4664</v>
      </c>
      <c r="J891" t="str">
        <f>HYPERLINK("http://dx.doi.org/10.1353/isl.2021.a921411","http://dx.doi.org/10.1353/isl.2021.a921411")</f>
        <v>http://dx.doi.org/10.1353/isl.2021.a921411</v>
      </c>
    </row>
    <row r="892" spans="1:10" ht="345" x14ac:dyDescent="0.25">
      <c r="A892" s="1" t="s">
        <v>889</v>
      </c>
      <c r="B892" t="s">
        <v>1001</v>
      </c>
      <c r="C892" t="s">
        <v>1892</v>
      </c>
      <c r="D892" s="1" t="s">
        <v>2887</v>
      </c>
      <c r="E892" s="2" t="s">
        <v>3763</v>
      </c>
      <c r="F892">
        <v>66</v>
      </c>
      <c r="G892">
        <v>2023</v>
      </c>
      <c r="H892">
        <v>25</v>
      </c>
      <c r="I892" t="s">
        <v>4665</v>
      </c>
      <c r="J892" t="str">
        <f>HYPERLINK("http://dx.doi.org/10.2196/48496","http://dx.doi.org/10.2196/48496")</f>
        <v>http://dx.doi.org/10.2196/48496</v>
      </c>
    </row>
    <row r="893" spans="1:10" ht="270" x14ac:dyDescent="0.25">
      <c r="A893" s="1" t="s">
        <v>890</v>
      </c>
      <c r="B893" t="s">
        <v>1001</v>
      </c>
      <c r="C893" t="s">
        <v>1893</v>
      </c>
      <c r="D893" s="1" t="s">
        <v>2888</v>
      </c>
      <c r="E893" s="2" t="s">
        <v>3764</v>
      </c>
      <c r="F893">
        <v>356</v>
      </c>
      <c r="G893">
        <v>2022</v>
      </c>
      <c r="H893">
        <v>12</v>
      </c>
      <c r="I893" t="s">
        <v>4666</v>
      </c>
      <c r="J893" t="str">
        <f>HYPERLINK("http://dx.doi.org/10.3390/app12031295","http://dx.doi.org/10.3390/app12031295")</f>
        <v>http://dx.doi.org/10.3390/app12031295</v>
      </c>
    </row>
    <row r="894" spans="1:10" ht="225" x14ac:dyDescent="0.25">
      <c r="A894" s="1" t="s">
        <v>891</v>
      </c>
      <c r="B894" t="s">
        <v>1001</v>
      </c>
      <c r="C894" t="s">
        <v>1894</v>
      </c>
      <c r="D894" s="1" t="s">
        <v>2889</v>
      </c>
      <c r="E894" s="2" t="s">
        <v>3765</v>
      </c>
      <c r="F894">
        <v>40</v>
      </c>
      <c r="G894">
        <v>2024</v>
      </c>
      <c r="H894">
        <v>6</v>
      </c>
      <c r="I894" t="s">
        <v>4667</v>
      </c>
      <c r="J894" t="str">
        <f>HYPERLINK("http://dx.doi.org/10.3389/fceng.2024.1458156","http://dx.doi.org/10.3389/fceng.2024.1458156")</f>
        <v>http://dx.doi.org/10.3389/fceng.2024.1458156</v>
      </c>
    </row>
    <row r="895" spans="1:10" ht="195" x14ac:dyDescent="0.25">
      <c r="A895" s="1" t="s">
        <v>892</v>
      </c>
      <c r="B895" t="s">
        <v>1001</v>
      </c>
      <c r="C895" t="s">
        <v>1895</v>
      </c>
      <c r="D895" s="1" t="s">
        <v>2890</v>
      </c>
      <c r="E895" s="2" t="s">
        <v>3766</v>
      </c>
      <c r="F895">
        <v>42</v>
      </c>
      <c r="G895">
        <v>2022</v>
      </c>
      <c r="H895" t="s">
        <v>2432</v>
      </c>
      <c r="I895" t="s">
        <v>4668</v>
      </c>
      <c r="J895" t="str">
        <f>HYPERLINK("http://dx.doi.org/10.3917/jie.037.0117","http://dx.doi.org/10.3917/jie.037.0117")</f>
        <v>http://dx.doi.org/10.3917/jie.037.0117</v>
      </c>
    </row>
    <row r="896" spans="1:10" ht="240" x14ac:dyDescent="0.25">
      <c r="A896" s="1" t="s">
        <v>893</v>
      </c>
      <c r="B896" t="s">
        <v>1001</v>
      </c>
      <c r="C896" t="s">
        <v>1896</v>
      </c>
      <c r="D896" s="1" t="s">
        <v>2891</v>
      </c>
      <c r="E896" s="2" t="s">
        <v>2432</v>
      </c>
      <c r="F896">
        <v>59</v>
      </c>
      <c r="G896">
        <v>2021</v>
      </c>
      <c r="H896">
        <v>11</v>
      </c>
      <c r="I896" t="s">
        <v>4669</v>
      </c>
      <c r="J896" t="str">
        <f>HYPERLINK("http://dx.doi.org/10.22215/timreview/1471","http://dx.doi.org/10.22215/timreview/1471")</f>
        <v>http://dx.doi.org/10.22215/timreview/1471</v>
      </c>
    </row>
    <row r="897" spans="1:10" ht="105" x14ac:dyDescent="0.25">
      <c r="A897" s="1" t="s">
        <v>894</v>
      </c>
      <c r="B897" t="s">
        <v>1001</v>
      </c>
      <c r="C897" t="s">
        <v>1897</v>
      </c>
      <c r="D897" s="1" t="s">
        <v>2892</v>
      </c>
      <c r="E897" s="2" t="s">
        <v>2432</v>
      </c>
      <c r="F897">
        <v>13</v>
      </c>
      <c r="G897">
        <v>2019</v>
      </c>
      <c r="H897">
        <v>8</v>
      </c>
      <c r="I897" t="s">
        <v>4670</v>
      </c>
      <c r="J897" t="str">
        <f>HYPERLINK("http://dx.doi.org/10.1177/2058460119830222","http://dx.doi.org/10.1177/2058460119830222")</f>
        <v>http://dx.doi.org/10.1177/2058460119830222</v>
      </c>
    </row>
    <row r="898" spans="1:10" ht="285" x14ac:dyDescent="0.25">
      <c r="A898" s="1" t="s">
        <v>895</v>
      </c>
      <c r="B898" t="s">
        <v>1001</v>
      </c>
      <c r="C898" t="s">
        <v>1898</v>
      </c>
      <c r="D898" s="1" t="s">
        <v>2893</v>
      </c>
      <c r="E898" s="2" t="s">
        <v>3767</v>
      </c>
      <c r="F898">
        <v>61</v>
      </c>
      <c r="G898">
        <v>2024</v>
      </c>
      <c r="H898">
        <v>14</v>
      </c>
      <c r="I898" t="s">
        <v>4671</v>
      </c>
      <c r="J898" t="str">
        <f>HYPERLINK("http://dx.doi.org/10.3390/app14031051","http://dx.doi.org/10.3390/app14031051")</f>
        <v>http://dx.doi.org/10.3390/app14031051</v>
      </c>
    </row>
    <row r="899" spans="1:10" ht="285" x14ac:dyDescent="0.25">
      <c r="A899" s="1" t="s">
        <v>896</v>
      </c>
      <c r="B899" t="s">
        <v>1001</v>
      </c>
      <c r="C899" t="s">
        <v>1899</v>
      </c>
      <c r="D899" s="1" t="s">
        <v>2894</v>
      </c>
      <c r="E899" s="2" t="s">
        <v>3768</v>
      </c>
      <c r="F899">
        <v>92</v>
      </c>
      <c r="G899">
        <v>2018</v>
      </c>
      <c r="H899">
        <v>21</v>
      </c>
      <c r="I899" t="s">
        <v>4672</v>
      </c>
      <c r="J899" t="str">
        <f>HYPERLINK("http://dx.doi.org/10.1177/1094670517752459","http://dx.doi.org/10.1177/1094670517752459")</f>
        <v>http://dx.doi.org/10.1177/1094670517752459</v>
      </c>
    </row>
    <row r="900" spans="1:10" ht="255" x14ac:dyDescent="0.25">
      <c r="A900" s="1" t="s">
        <v>897</v>
      </c>
      <c r="B900" t="s">
        <v>1002</v>
      </c>
      <c r="C900" t="s">
        <v>1900</v>
      </c>
      <c r="D900" s="1" t="s">
        <v>2895</v>
      </c>
      <c r="E900" s="2" t="s">
        <v>3769</v>
      </c>
      <c r="F900">
        <v>156</v>
      </c>
      <c r="G900">
        <v>2023</v>
      </c>
      <c r="H900">
        <v>17</v>
      </c>
      <c r="I900" t="s">
        <v>4673</v>
      </c>
      <c r="J900" t="str">
        <f>HYPERLINK("http://dx.doi.org/10.1007/s11846-023-00621-4","http://dx.doi.org/10.1007/s11846-023-00621-4")</f>
        <v>http://dx.doi.org/10.1007/s11846-023-00621-4</v>
      </c>
    </row>
    <row r="901" spans="1:10" ht="315" x14ac:dyDescent="0.25">
      <c r="A901" s="1" t="s">
        <v>898</v>
      </c>
      <c r="B901" t="s">
        <v>1002</v>
      </c>
      <c r="C901" t="s">
        <v>1901</v>
      </c>
      <c r="D901" s="1" t="s">
        <v>2896</v>
      </c>
      <c r="E901" s="2" t="s">
        <v>3770</v>
      </c>
      <c r="F901">
        <v>296</v>
      </c>
      <c r="G901">
        <v>2024</v>
      </c>
      <c r="H901">
        <v>12</v>
      </c>
      <c r="I901" t="s">
        <v>4674</v>
      </c>
      <c r="J901" t="str">
        <f>HYPERLINK("http://dx.doi.org/10.3390/jmse12071181","http://dx.doi.org/10.3390/jmse12071181")</f>
        <v>http://dx.doi.org/10.3390/jmse12071181</v>
      </c>
    </row>
    <row r="902" spans="1:10" ht="240" x14ac:dyDescent="0.25">
      <c r="A902" s="1" t="s">
        <v>899</v>
      </c>
      <c r="B902" t="s">
        <v>1002</v>
      </c>
      <c r="C902" t="s">
        <v>1902</v>
      </c>
      <c r="D902" s="1" t="s">
        <v>2897</v>
      </c>
      <c r="E902" s="2" t="s">
        <v>3771</v>
      </c>
      <c r="F902">
        <v>307</v>
      </c>
      <c r="G902">
        <v>2021</v>
      </c>
      <c r="H902">
        <v>88</v>
      </c>
      <c r="I902" t="s">
        <v>4675</v>
      </c>
      <c r="J902" t="str">
        <f>HYPERLINK("http://dx.doi.org/10.1016/j.nanoen.2021.106227","http://dx.doi.org/10.1016/j.nanoen.2021.106227")</f>
        <v>http://dx.doi.org/10.1016/j.nanoen.2021.106227</v>
      </c>
    </row>
    <row r="903" spans="1:10" ht="150" x14ac:dyDescent="0.25">
      <c r="A903" s="1" t="s">
        <v>900</v>
      </c>
      <c r="B903" t="s">
        <v>1003</v>
      </c>
      <c r="C903" t="s">
        <v>1903</v>
      </c>
      <c r="D903" s="1" t="s">
        <v>2898</v>
      </c>
      <c r="E903" s="2" t="s">
        <v>3772</v>
      </c>
      <c r="F903">
        <v>53</v>
      </c>
      <c r="G903">
        <v>2024</v>
      </c>
      <c r="H903" t="s">
        <v>2432</v>
      </c>
      <c r="I903" t="s">
        <v>4676</v>
      </c>
      <c r="J903" t="str">
        <f>HYPERLINK("http://dx.doi.org/10.1109/MIE.2024.3387068","http://dx.doi.org/10.1109/MIE.2024.3387068")</f>
        <v>http://dx.doi.org/10.1109/MIE.2024.3387068</v>
      </c>
    </row>
    <row r="904" spans="1:10" ht="285" x14ac:dyDescent="0.25">
      <c r="A904" s="1" t="s">
        <v>901</v>
      </c>
      <c r="B904" t="s">
        <v>1002</v>
      </c>
      <c r="C904" t="s">
        <v>1904</v>
      </c>
      <c r="D904" s="1" t="s">
        <v>2899</v>
      </c>
      <c r="E904" s="2" t="s">
        <v>3773</v>
      </c>
      <c r="F904">
        <v>71</v>
      </c>
      <c r="G904">
        <v>2018</v>
      </c>
      <c r="H904">
        <v>268</v>
      </c>
      <c r="I904" t="s">
        <v>4677</v>
      </c>
      <c r="J904" t="str">
        <f>HYPERLINK("http://dx.doi.org/10.1097/SLA.0000000000002693","http://dx.doi.org/10.1097/SLA.0000000000002693")</f>
        <v>http://dx.doi.org/10.1097/SLA.0000000000002693</v>
      </c>
    </row>
    <row r="905" spans="1:10" ht="225" x14ac:dyDescent="0.25">
      <c r="A905" s="1" t="s">
        <v>902</v>
      </c>
      <c r="B905" t="s">
        <v>1002</v>
      </c>
      <c r="C905" t="s">
        <v>1905</v>
      </c>
      <c r="D905" s="1" t="s">
        <v>2900</v>
      </c>
      <c r="E905" s="2" t="s">
        <v>3774</v>
      </c>
      <c r="F905">
        <v>170</v>
      </c>
      <c r="G905">
        <v>2024</v>
      </c>
      <c r="H905">
        <v>25</v>
      </c>
      <c r="I905" t="s">
        <v>4678</v>
      </c>
      <c r="J905" t="str">
        <f>HYPERLINK("http://dx.doi.org/10.1186/s12931-024-02913-z","http://dx.doi.org/10.1186/s12931-024-02913-z")</f>
        <v>http://dx.doi.org/10.1186/s12931-024-02913-z</v>
      </c>
    </row>
    <row r="906" spans="1:10" ht="225" x14ac:dyDescent="0.25">
      <c r="A906" s="1" t="s">
        <v>903</v>
      </c>
      <c r="B906" t="s">
        <v>1001</v>
      </c>
      <c r="C906" t="s">
        <v>1906</v>
      </c>
      <c r="D906" s="1" t="s">
        <v>2901</v>
      </c>
      <c r="E906" s="2" t="s">
        <v>3775</v>
      </c>
      <c r="F906">
        <v>62</v>
      </c>
      <c r="G906">
        <v>2021</v>
      </c>
      <c r="H906">
        <v>13</v>
      </c>
      <c r="I906" t="s">
        <v>4679</v>
      </c>
      <c r="J906" t="str">
        <f>HYPERLINK("http://dx.doi.org/10.3390/su13010351","http://dx.doi.org/10.3390/su13010351")</f>
        <v>http://dx.doi.org/10.3390/su13010351</v>
      </c>
    </row>
    <row r="907" spans="1:10" ht="225" x14ac:dyDescent="0.25">
      <c r="A907" s="1" t="s">
        <v>904</v>
      </c>
      <c r="B907" t="s">
        <v>1002</v>
      </c>
      <c r="C907" t="s">
        <v>1907</v>
      </c>
      <c r="D907" s="1" t="s">
        <v>2902</v>
      </c>
      <c r="E907" s="2" t="s">
        <v>3776</v>
      </c>
      <c r="F907">
        <v>55</v>
      </c>
      <c r="G907">
        <v>2024</v>
      </c>
      <c r="H907">
        <v>7</v>
      </c>
      <c r="I907" t="s">
        <v>4680</v>
      </c>
      <c r="J907" t="str">
        <f>HYPERLINK("http://dx.doi.org/10.3390/heritage7070180","http://dx.doi.org/10.3390/heritage7070180")</f>
        <v>http://dx.doi.org/10.3390/heritage7070180</v>
      </c>
    </row>
    <row r="908" spans="1:10" ht="210" x14ac:dyDescent="0.25">
      <c r="A908" s="1" t="s">
        <v>905</v>
      </c>
      <c r="B908" t="s">
        <v>1001</v>
      </c>
      <c r="C908" t="s">
        <v>1908</v>
      </c>
      <c r="D908" s="1" t="s">
        <v>2903</v>
      </c>
      <c r="E908" s="2" t="s">
        <v>3777</v>
      </c>
      <c r="F908">
        <v>65</v>
      </c>
      <c r="G908">
        <v>2022</v>
      </c>
      <c r="H908">
        <v>14</v>
      </c>
      <c r="I908" t="s">
        <v>4681</v>
      </c>
      <c r="J908" t="str">
        <f>HYPERLINK("http://dx.doi.org/10.1163/17087384-12340084","http://dx.doi.org/10.1163/17087384-12340084")</f>
        <v>http://dx.doi.org/10.1163/17087384-12340084</v>
      </c>
    </row>
    <row r="909" spans="1:10" ht="135" x14ac:dyDescent="0.25">
      <c r="A909" s="1" t="s">
        <v>906</v>
      </c>
      <c r="B909" t="s">
        <v>1001</v>
      </c>
      <c r="C909" t="s">
        <v>1909</v>
      </c>
      <c r="D909" s="1" t="s">
        <v>2904</v>
      </c>
      <c r="E909" s="2" t="s">
        <v>3778</v>
      </c>
      <c r="F909">
        <v>50</v>
      </c>
      <c r="G909">
        <v>2022</v>
      </c>
      <c r="H909">
        <v>56</v>
      </c>
      <c r="I909" t="s">
        <v>4682</v>
      </c>
      <c r="J909" t="str">
        <f>HYPERLINK("http://dx.doi.org/10.1080/00343404.2021.1886273","http://dx.doi.org/10.1080/00343404.2021.1886273")</f>
        <v>http://dx.doi.org/10.1080/00343404.2021.1886273</v>
      </c>
    </row>
    <row r="910" spans="1:10" ht="210" x14ac:dyDescent="0.25">
      <c r="A910" s="1" t="s">
        <v>907</v>
      </c>
      <c r="B910" t="s">
        <v>1001</v>
      </c>
      <c r="C910" t="s">
        <v>1910</v>
      </c>
      <c r="D910" s="1" t="s">
        <v>2905</v>
      </c>
      <c r="E910" s="2" t="s">
        <v>2432</v>
      </c>
      <c r="F910">
        <v>5</v>
      </c>
      <c r="G910">
        <v>2021</v>
      </c>
      <c r="H910">
        <v>9</v>
      </c>
      <c r="I910" t="s">
        <v>4683</v>
      </c>
      <c r="J910" t="str">
        <f>HYPERLINK("http://dx.doi.org/10.17589/2309-8678-2021-9-3-60-82","http://dx.doi.org/10.17589/2309-8678-2021-9-3-60-82")</f>
        <v>http://dx.doi.org/10.17589/2309-8678-2021-9-3-60-82</v>
      </c>
    </row>
    <row r="911" spans="1:10" ht="210" x14ac:dyDescent="0.25">
      <c r="A911" s="1" t="s">
        <v>908</v>
      </c>
      <c r="B911" t="s">
        <v>1000</v>
      </c>
      <c r="C911" t="s">
        <v>1911</v>
      </c>
      <c r="D911" s="1" t="s">
        <v>2906</v>
      </c>
      <c r="E911" s="2" t="s">
        <v>3779</v>
      </c>
      <c r="F911">
        <v>11</v>
      </c>
      <c r="G911">
        <v>2016</v>
      </c>
      <c r="H911" t="s">
        <v>2432</v>
      </c>
      <c r="I911" t="s">
        <v>2432</v>
      </c>
      <c r="J911" t="s">
        <v>2432</v>
      </c>
    </row>
    <row r="912" spans="1:10" ht="135" x14ac:dyDescent="0.25">
      <c r="A912" s="1" t="s">
        <v>909</v>
      </c>
      <c r="B912" t="s">
        <v>1000</v>
      </c>
      <c r="C912" t="s">
        <v>1912</v>
      </c>
      <c r="D912" s="1" t="s">
        <v>2907</v>
      </c>
      <c r="E912" s="2" t="s">
        <v>3780</v>
      </c>
      <c r="F912">
        <v>30</v>
      </c>
      <c r="G912">
        <v>2021</v>
      </c>
      <c r="H912" t="s">
        <v>2432</v>
      </c>
      <c r="I912" t="s">
        <v>2432</v>
      </c>
      <c r="J912" t="s">
        <v>2432</v>
      </c>
    </row>
    <row r="913" spans="1:10" ht="270" x14ac:dyDescent="0.25">
      <c r="A913" s="1" t="s">
        <v>910</v>
      </c>
      <c r="B913" t="s">
        <v>1000</v>
      </c>
      <c r="C913" t="s">
        <v>1913</v>
      </c>
      <c r="D913" s="1" t="s">
        <v>2908</v>
      </c>
      <c r="E913" s="2" t="s">
        <v>3649</v>
      </c>
      <c r="F913">
        <v>32</v>
      </c>
      <c r="G913">
        <v>2022</v>
      </c>
      <c r="H913">
        <v>1410</v>
      </c>
      <c r="I913" t="s">
        <v>4684</v>
      </c>
      <c r="J913" t="str">
        <f>HYPERLINK("http://dx.doi.org/10.1007/978-3-030-87687-6_27","http://dx.doi.org/10.1007/978-3-030-87687-6_27")</f>
        <v>http://dx.doi.org/10.1007/978-3-030-87687-6_27</v>
      </c>
    </row>
    <row r="914" spans="1:10" ht="195" x14ac:dyDescent="0.25">
      <c r="A914" s="1" t="s">
        <v>911</v>
      </c>
      <c r="B914" t="s">
        <v>1001</v>
      </c>
      <c r="C914" t="s">
        <v>1914</v>
      </c>
      <c r="D914" s="1" t="s">
        <v>2909</v>
      </c>
      <c r="E914" s="2" t="s">
        <v>3781</v>
      </c>
      <c r="F914">
        <v>1</v>
      </c>
      <c r="G914">
        <v>2020</v>
      </c>
      <c r="H914" t="s">
        <v>2432</v>
      </c>
      <c r="I914" t="s">
        <v>4685</v>
      </c>
      <c r="J914" t="str">
        <f>HYPERLINK("http://dx.doi.org/10.2436/rld.i74.2020.3503","http://dx.doi.org/10.2436/rld.i74.2020.3503")</f>
        <v>http://dx.doi.org/10.2436/rld.i74.2020.3503</v>
      </c>
    </row>
    <row r="915" spans="1:10" ht="105" x14ac:dyDescent="0.25">
      <c r="A915" s="1" t="s">
        <v>912</v>
      </c>
      <c r="B915" t="s">
        <v>1000</v>
      </c>
      <c r="C915" t="s">
        <v>1378</v>
      </c>
      <c r="D915" s="1" t="s">
        <v>2910</v>
      </c>
      <c r="E915" s="2" t="s">
        <v>3316</v>
      </c>
      <c r="F915">
        <v>20</v>
      </c>
      <c r="G915">
        <v>2020</v>
      </c>
      <c r="H915" t="s">
        <v>2432</v>
      </c>
      <c r="I915" t="s">
        <v>2432</v>
      </c>
      <c r="J915" t="s">
        <v>2432</v>
      </c>
    </row>
    <row r="916" spans="1:10" ht="150" x14ac:dyDescent="0.25">
      <c r="A916" s="1" t="s">
        <v>913</v>
      </c>
      <c r="B916" t="s">
        <v>1002</v>
      </c>
      <c r="C916" t="s">
        <v>1915</v>
      </c>
      <c r="D916" s="1" t="s">
        <v>2911</v>
      </c>
      <c r="E916" s="2" t="s">
        <v>3782</v>
      </c>
      <c r="F916">
        <v>20</v>
      </c>
      <c r="G916">
        <v>2019</v>
      </c>
      <c r="H916">
        <v>203</v>
      </c>
      <c r="I916" t="s">
        <v>4686</v>
      </c>
      <c r="J916" t="str">
        <f>HYPERLINK("http://dx.doi.org/10.1016/j.banm.2019.06.016","http://dx.doi.org/10.1016/j.banm.2019.06.016")</f>
        <v>http://dx.doi.org/10.1016/j.banm.2019.06.016</v>
      </c>
    </row>
    <row r="917" spans="1:10" ht="270" x14ac:dyDescent="0.25">
      <c r="A917" s="1" t="s">
        <v>914</v>
      </c>
      <c r="B917" t="s">
        <v>1003</v>
      </c>
      <c r="C917" t="s">
        <v>1916</v>
      </c>
      <c r="D917" s="1" t="s">
        <v>2912</v>
      </c>
      <c r="E917" s="2" t="s">
        <v>3783</v>
      </c>
      <c r="F917">
        <v>27</v>
      </c>
      <c r="G917">
        <v>2024</v>
      </c>
      <c r="H917" t="s">
        <v>2432</v>
      </c>
      <c r="I917" t="s">
        <v>4687</v>
      </c>
      <c r="J917" t="str">
        <f>HYPERLINK("http://dx.doi.org/10.1002/aisy.202400304","http://dx.doi.org/10.1002/aisy.202400304")</f>
        <v>http://dx.doi.org/10.1002/aisy.202400304</v>
      </c>
    </row>
    <row r="918" spans="1:10" ht="300" x14ac:dyDescent="0.25">
      <c r="A918" s="1" t="s">
        <v>915</v>
      </c>
      <c r="B918" t="s">
        <v>1001</v>
      </c>
      <c r="C918" t="s">
        <v>1917</v>
      </c>
      <c r="D918" s="1" t="s">
        <v>2913</v>
      </c>
      <c r="E918" s="2" t="s">
        <v>3784</v>
      </c>
      <c r="F918">
        <v>31</v>
      </c>
      <c r="G918">
        <v>2024</v>
      </c>
      <c r="H918">
        <v>8</v>
      </c>
      <c r="I918" t="s">
        <v>4688</v>
      </c>
      <c r="J918" t="str">
        <f>HYPERLINK("http://dx.doi.org/10.26650/acin.1431443","http://dx.doi.org/10.26650/acin.1431443")</f>
        <v>http://dx.doi.org/10.26650/acin.1431443</v>
      </c>
    </row>
    <row r="919" spans="1:10" ht="315" x14ac:dyDescent="0.25">
      <c r="A919" s="1" t="s">
        <v>916</v>
      </c>
      <c r="B919" t="s">
        <v>1001</v>
      </c>
      <c r="C919" t="s">
        <v>1918</v>
      </c>
      <c r="D919" s="1" t="s">
        <v>2914</v>
      </c>
      <c r="E919" s="2" t="s">
        <v>3785</v>
      </c>
      <c r="F919">
        <v>25</v>
      </c>
      <c r="G919">
        <v>2023</v>
      </c>
      <c r="H919">
        <v>4</v>
      </c>
      <c r="I919" t="s">
        <v>4689</v>
      </c>
      <c r="J919" t="str">
        <f>HYPERLINK("http://dx.doi.org/10.1093/ehjdh/ztad030","http://dx.doi.org/10.1093/ehjdh/ztad030")</f>
        <v>http://dx.doi.org/10.1093/ehjdh/ztad030</v>
      </c>
    </row>
    <row r="920" spans="1:10" ht="225" x14ac:dyDescent="0.25">
      <c r="A920" s="1" t="s">
        <v>917</v>
      </c>
      <c r="B920" t="s">
        <v>1001</v>
      </c>
      <c r="C920" t="s">
        <v>1919</v>
      </c>
      <c r="D920" s="1" t="s">
        <v>2915</v>
      </c>
      <c r="E920" s="2" t="s">
        <v>3786</v>
      </c>
      <c r="F920">
        <v>68</v>
      </c>
      <c r="G920">
        <v>2019</v>
      </c>
      <c r="H920">
        <v>61</v>
      </c>
      <c r="I920" t="s">
        <v>4690</v>
      </c>
      <c r="J920" t="str">
        <f>HYPERLINK("http://dx.doi.org/10.1016/j.jvcir.2019.02.009","http://dx.doi.org/10.1016/j.jvcir.2019.02.009")</f>
        <v>http://dx.doi.org/10.1016/j.jvcir.2019.02.009</v>
      </c>
    </row>
    <row r="921" spans="1:10" ht="240" x14ac:dyDescent="0.25">
      <c r="A921" s="1" t="s">
        <v>918</v>
      </c>
      <c r="B921" t="s">
        <v>1001</v>
      </c>
      <c r="C921" t="s">
        <v>1920</v>
      </c>
      <c r="D921" s="1" t="s">
        <v>2916</v>
      </c>
      <c r="E921" s="2" t="s">
        <v>3787</v>
      </c>
      <c r="F921">
        <v>61</v>
      </c>
      <c r="G921">
        <v>2024</v>
      </c>
      <c r="H921">
        <v>23</v>
      </c>
      <c r="I921" t="s">
        <v>4691</v>
      </c>
      <c r="J921" t="str">
        <f>HYPERLINK("http://dx.doi.org/10.1016/j.csbj.2023.11.007","http://dx.doi.org/10.1016/j.csbj.2023.11.007")</f>
        <v>http://dx.doi.org/10.1016/j.csbj.2023.11.007</v>
      </c>
    </row>
    <row r="922" spans="1:10" ht="105" x14ac:dyDescent="0.25">
      <c r="A922" s="1" t="s">
        <v>919</v>
      </c>
      <c r="B922" t="s">
        <v>1001</v>
      </c>
      <c r="C922" t="s">
        <v>1921</v>
      </c>
      <c r="D922" s="1" t="s">
        <v>2917</v>
      </c>
      <c r="E922" s="2" t="s">
        <v>3788</v>
      </c>
      <c r="F922">
        <v>21</v>
      </c>
      <c r="G922">
        <v>2023</v>
      </c>
      <c r="H922">
        <v>29</v>
      </c>
      <c r="I922" t="s">
        <v>4692</v>
      </c>
      <c r="J922" t="str">
        <f>HYPERLINK("http://dx.doi.org/10.1097/PRA.0000000000000713","http://dx.doi.org/10.1097/PRA.0000000000000713")</f>
        <v>http://dx.doi.org/10.1097/PRA.0000000000000713</v>
      </c>
    </row>
    <row r="923" spans="1:10" ht="240" x14ac:dyDescent="0.25">
      <c r="A923" s="1" t="s">
        <v>920</v>
      </c>
      <c r="B923" t="s">
        <v>1006</v>
      </c>
      <c r="C923" t="s">
        <v>1922</v>
      </c>
      <c r="D923" s="1" t="s">
        <v>2918</v>
      </c>
      <c r="E923" s="2" t="s">
        <v>3664</v>
      </c>
      <c r="F923">
        <v>41</v>
      </c>
      <c r="G923">
        <v>2018</v>
      </c>
      <c r="H923">
        <v>376</v>
      </c>
      <c r="I923" t="s">
        <v>4693</v>
      </c>
      <c r="J923" t="str">
        <f>HYPERLINK("http://dx.doi.org/10.1098/rsta.2018.0080","http://dx.doi.org/10.1098/rsta.2018.0080")</f>
        <v>http://dx.doi.org/10.1098/rsta.2018.0080</v>
      </c>
    </row>
    <row r="924" spans="1:10" ht="240" x14ac:dyDescent="0.25">
      <c r="A924" s="1" t="s">
        <v>921</v>
      </c>
      <c r="B924" t="s">
        <v>1001</v>
      </c>
      <c r="C924" t="s">
        <v>1923</v>
      </c>
      <c r="D924" s="1" t="s">
        <v>2919</v>
      </c>
      <c r="E924" s="2" t="s">
        <v>3789</v>
      </c>
      <c r="F924">
        <v>137</v>
      </c>
      <c r="G924">
        <v>2023</v>
      </c>
      <c r="H924">
        <v>219</v>
      </c>
      <c r="I924" t="s">
        <v>4694</v>
      </c>
      <c r="J924" t="str">
        <f>HYPERLINK("http://dx.doi.org/10.1016/j.bios.2022.114825","http://dx.doi.org/10.1016/j.bios.2022.114825")</f>
        <v>http://dx.doi.org/10.1016/j.bios.2022.114825</v>
      </c>
    </row>
    <row r="925" spans="1:10" ht="255" x14ac:dyDescent="0.25">
      <c r="A925" s="1" t="s">
        <v>922</v>
      </c>
      <c r="B925" t="s">
        <v>1003</v>
      </c>
      <c r="C925" t="s">
        <v>1924</v>
      </c>
      <c r="D925" s="1" t="s">
        <v>2920</v>
      </c>
      <c r="E925" s="2" t="s">
        <v>3790</v>
      </c>
      <c r="F925">
        <v>53</v>
      </c>
      <c r="G925">
        <v>2024</v>
      </c>
      <c r="H925" t="s">
        <v>2432</v>
      </c>
      <c r="I925" t="s">
        <v>4695</v>
      </c>
      <c r="J925" t="str">
        <f>HYPERLINK("http://dx.doi.org/10.1080/0952813X.2024.2323042","http://dx.doi.org/10.1080/0952813X.2024.2323042")</f>
        <v>http://dx.doi.org/10.1080/0952813X.2024.2323042</v>
      </c>
    </row>
    <row r="926" spans="1:10" ht="165" x14ac:dyDescent="0.25">
      <c r="A926" s="1" t="s">
        <v>923</v>
      </c>
      <c r="B926" t="s">
        <v>1000</v>
      </c>
      <c r="C926" t="s">
        <v>1925</v>
      </c>
      <c r="D926" s="1" t="s">
        <v>2921</v>
      </c>
      <c r="E926" s="2" t="s">
        <v>3791</v>
      </c>
      <c r="F926">
        <v>37</v>
      </c>
      <c r="G926">
        <v>2020</v>
      </c>
      <c r="H926" t="s">
        <v>2432</v>
      </c>
      <c r="I926" t="s">
        <v>2432</v>
      </c>
      <c r="J926" t="s">
        <v>2432</v>
      </c>
    </row>
    <row r="927" spans="1:10" ht="225" x14ac:dyDescent="0.25">
      <c r="A927" s="1" t="s">
        <v>924</v>
      </c>
      <c r="B927" t="s">
        <v>1002</v>
      </c>
      <c r="C927" t="s">
        <v>1926</v>
      </c>
      <c r="D927" s="1" t="s">
        <v>2922</v>
      </c>
      <c r="E927" s="2" t="s">
        <v>3792</v>
      </c>
      <c r="F927">
        <v>76</v>
      </c>
      <c r="G927">
        <v>2023</v>
      </c>
      <c r="H927">
        <v>51</v>
      </c>
      <c r="I927" t="s">
        <v>4696</v>
      </c>
      <c r="J927" t="str">
        <f>HYPERLINK("http://dx.doi.org/10.1007/s10439-023-03304-z","http://dx.doi.org/10.1007/s10439-023-03304-z")</f>
        <v>http://dx.doi.org/10.1007/s10439-023-03304-z</v>
      </c>
    </row>
    <row r="928" spans="1:10" ht="135" x14ac:dyDescent="0.25">
      <c r="A928" s="1" t="s">
        <v>925</v>
      </c>
      <c r="B928" t="s">
        <v>1001</v>
      </c>
      <c r="C928" t="s">
        <v>1927</v>
      </c>
      <c r="D928" s="1" t="s">
        <v>2923</v>
      </c>
      <c r="E928" s="2" t="s">
        <v>3793</v>
      </c>
      <c r="F928">
        <v>55</v>
      </c>
      <c r="G928">
        <v>2023</v>
      </c>
      <c r="H928">
        <v>11</v>
      </c>
      <c r="I928" t="s">
        <v>4697</v>
      </c>
      <c r="J928" t="str">
        <f>HYPERLINK("http://dx.doi.org/10.3390/technologies11020042","http://dx.doi.org/10.3390/technologies11020042")</f>
        <v>http://dx.doi.org/10.3390/technologies11020042</v>
      </c>
    </row>
    <row r="929" spans="1:10" ht="330" x14ac:dyDescent="0.25">
      <c r="A929" s="1" t="s">
        <v>926</v>
      </c>
      <c r="B929" t="s">
        <v>1001</v>
      </c>
      <c r="C929" t="s">
        <v>1928</v>
      </c>
      <c r="D929" s="1" t="s">
        <v>2924</v>
      </c>
      <c r="E929" s="2" t="s">
        <v>3794</v>
      </c>
      <c r="F929">
        <v>38</v>
      </c>
      <c r="G929">
        <v>2023</v>
      </c>
      <c r="H929" t="s">
        <v>2432</v>
      </c>
      <c r="I929" t="s">
        <v>4698</v>
      </c>
      <c r="J929" t="str">
        <f>HYPERLINK("http://dx.doi.org/10.5209/REVE.92553","http://dx.doi.org/10.5209/REVE.92553")</f>
        <v>http://dx.doi.org/10.5209/REVE.92553</v>
      </c>
    </row>
    <row r="930" spans="1:10" ht="195" x14ac:dyDescent="0.25">
      <c r="A930" s="1" t="s">
        <v>927</v>
      </c>
      <c r="B930" t="s">
        <v>1001</v>
      </c>
      <c r="C930" t="s">
        <v>1929</v>
      </c>
      <c r="D930" s="1" t="s">
        <v>2925</v>
      </c>
      <c r="E930" s="2" t="s">
        <v>3795</v>
      </c>
      <c r="F930">
        <v>161</v>
      </c>
      <c r="G930">
        <v>2023</v>
      </c>
      <c r="H930">
        <v>157</v>
      </c>
      <c r="I930" t="s">
        <v>4699</v>
      </c>
      <c r="J930" t="str">
        <f>HYPERLINK("http://dx.doi.org/10.1016/j.jbusres.2022.113609","http://dx.doi.org/10.1016/j.jbusres.2022.113609")</f>
        <v>http://dx.doi.org/10.1016/j.jbusres.2022.113609</v>
      </c>
    </row>
    <row r="931" spans="1:10" ht="225" x14ac:dyDescent="0.25">
      <c r="A931" s="1" t="s">
        <v>928</v>
      </c>
      <c r="B931" t="s">
        <v>1001</v>
      </c>
      <c r="C931" t="s">
        <v>1930</v>
      </c>
      <c r="D931" s="1" t="s">
        <v>2926</v>
      </c>
      <c r="E931" s="2" t="s">
        <v>3796</v>
      </c>
      <c r="F931">
        <v>99</v>
      </c>
      <c r="G931">
        <v>2022</v>
      </c>
      <c r="H931">
        <v>13</v>
      </c>
      <c r="I931" t="s">
        <v>4700</v>
      </c>
      <c r="J931" t="str">
        <f>HYPERLINK("http://dx.doi.org/10.3389/fpsyg.2022.795039","http://dx.doi.org/10.3389/fpsyg.2022.795039")</f>
        <v>http://dx.doi.org/10.3389/fpsyg.2022.795039</v>
      </c>
    </row>
    <row r="932" spans="1:10" ht="390" x14ac:dyDescent="0.25">
      <c r="A932" s="1" t="s">
        <v>929</v>
      </c>
      <c r="B932" t="s">
        <v>1000</v>
      </c>
      <c r="C932" t="s">
        <v>1931</v>
      </c>
      <c r="D932" s="1" t="s">
        <v>2927</v>
      </c>
      <c r="E932" s="2" t="s">
        <v>3797</v>
      </c>
      <c r="F932">
        <v>4</v>
      </c>
      <c r="G932">
        <v>2020</v>
      </c>
      <c r="H932" t="s">
        <v>2432</v>
      </c>
      <c r="I932" t="s">
        <v>2432</v>
      </c>
      <c r="J932" t="s">
        <v>2432</v>
      </c>
    </row>
    <row r="933" spans="1:10" ht="285" x14ac:dyDescent="0.25">
      <c r="A933" s="1" t="s">
        <v>930</v>
      </c>
      <c r="B933" t="s">
        <v>1001</v>
      </c>
      <c r="C933" t="s">
        <v>1932</v>
      </c>
      <c r="D933" s="1" t="s">
        <v>2928</v>
      </c>
      <c r="E933" s="2" t="s">
        <v>3798</v>
      </c>
      <c r="F933">
        <v>42</v>
      </c>
      <c r="G933">
        <v>2023</v>
      </c>
      <c r="H933">
        <v>30</v>
      </c>
      <c r="I933" t="s">
        <v>4701</v>
      </c>
      <c r="J933" t="str">
        <f>HYPERLINK("http://dx.doi.org/10.47750/jptcp.2023.30.08.018","http://dx.doi.org/10.47750/jptcp.2023.30.08.018")</f>
        <v>http://dx.doi.org/10.47750/jptcp.2023.30.08.018</v>
      </c>
    </row>
    <row r="934" spans="1:10" ht="300" x14ac:dyDescent="0.25">
      <c r="A934" s="1" t="s">
        <v>931</v>
      </c>
      <c r="B934" t="s">
        <v>1001</v>
      </c>
      <c r="C934" t="s">
        <v>1933</v>
      </c>
      <c r="D934" s="1" t="s">
        <v>2929</v>
      </c>
      <c r="E934" s="2" t="s">
        <v>3799</v>
      </c>
      <c r="F934">
        <v>68</v>
      </c>
      <c r="G934">
        <v>2020</v>
      </c>
      <c r="H934">
        <v>12</v>
      </c>
      <c r="I934" t="s">
        <v>4702</v>
      </c>
      <c r="J934" t="str">
        <f>HYPERLINK("http://dx.doi.org/10.2147/CMAR.S279990","http://dx.doi.org/10.2147/CMAR.S279990")</f>
        <v>http://dx.doi.org/10.2147/CMAR.S279990</v>
      </c>
    </row>
    <row r="935" spans="1:10" ht="135" x14ac:dyDescent="0.25">
      <c r="A935" s="1" t="s">
        <v>932</v>
      </c>
      <c r="B935" t="s">
        <v>1001</v>
      </c>
      <c r="C935" t="s">
        <v>1934</v>
      </c>
      <c r="D935" s="1" t="s">
        <v>2930</v>
      </c>
      <c r="E935" s="2" t="s">
        <v>3800</v>
      </c>
      <c r="F935">
        <v>51</v>
      </c>
      <c r="G935">
        <v>2021</v>
      </c>
      <c r="H935">
        <v>16</v>
      </c>
      <c r="I935" t="s">
        <v>4703</v>
      </c>
      <c r="J935" t="str">
        <f>HYPERLINK("http://dx.doi.org/10.1371/journal.pone.0262050","http://dx.doi.org/10.1371/journal.pone.0262050")</f>
        <v>http://dx.doi.org/10.1371/journal.pone.0262050</v>
      </c>
    </row>
    <row r="936" spans="1:10" ht="180" x14ac:dyDescent="0.25">
      <c r="A936" s="1" t="s">
        <v>933</v>
      </c>
      <c r="B936" t="s">
        <v>1001</v>
      </c>
      <c r="C936" t="s">
        <v>1935</v>
      </c>
      <c r="D936" s="1" t="s">
        <v>2931</v>
      </c>
      <c r="E936" s="2" t="s">
        <v>3801</v>
      </c>
      <c r="F936">
        <v>29</v>
      </c>
      <c r="G936">
        <v>2024</v>
      </c>
      <c r="H936" t="s">
        <v>2432</v>
      </c>
      <c r="I936" t="s">
        <v>4704</v>
      </c>
      <c r="J936" t="str">
        <f>HYPERLINK("http://dx.doi.org/10.3917/jie.044.022","http://dx.doi.org/10.3917/jie.044.022")</f>
        <v>http://dx.doi.org/10.3917/jie.044.022</v>
      </c>
    </row>
    <row r="937" spans="1:10" ht="120" x14ac:dyDescent="0.25">
      <c r="A937" s="1" t="s">
        <v>934</v>
      </c>
      <c r="B937" t="s">
        <v>1000</v>
      </c>
      <c r="C937" t="s">
        <v>1936</v>
      </c>
      <c r="D937" s="1" t="s">
        <v>2932</v>
      </c>
      <c r="E937" s="2" t="s">
        <v>3802</v>
      </c>
      <c r="F937">
        <v>42</v>
      </c>
      <c r="G937">
        <v>2021</v>
      </c>
      <c r="H937" t="s">
        <v>2432</v>
      </c>
      <c r="I937" t="s">
        <v>4705</v>
      </c>
      <c r="J937" t="str">
        <f>HYPERLINK("http://dx.doi.org/10.31410/LIMEN.S.P.2021.139","http://dx.doi.org/10.31410/LIMEN.S.P.2021.139")</f>
        <v>http://dx.doi.org/10.31410/LIMEN.S.P.2021.139</v>
      </c>
    </row>
    <row r="938" spans="1:10" ht="270" x14ac:dyDescent="0.25">
      <c r="A938" s="1" t="s">
        <v>935</v>
      </c>
      <c r="B938" t="s">
        <v>1002</v>
      </c>
      <c r="C938" t="s">
        <v>1937</v>
      </c>
      <c r="D938" s="1" t="s">
        <v>2933</v>
      </c>
      <c r="E938" s="2" t="s">
        <v>3803</v>
      </c>
      <c r="F938">
        <v>181</v>
      </c>
      <c r="G938">
        <v>2024</v>
      </c>
      <c r="H938">
        <v>5</v>
      </c>
      <c r="I938" t="s">
        <v>4706</v>
      </c>
      <c r="J938" t="str">
        <f>HYPERLINK("http://dx.doi.org/10.1007/s43621-024-00371-7","http://dx.doi.org/10.1007/s43621-024-00371-7")</f>
        <v>http://dx.doi.org/10.1007/s43621-024-00371-7</v>
      </c>
    </row>
    <row r="939" spans="1:10" ht="135" x14ac:dyDescent="0.25">
      <c r="A939" s="1" t="s">
        <v>936</v>
      </c>
      <c r="B939" t="s">
        <v>1001</v>
      </c>
      <c r="C939" t="s">
        <v>1938</v>
      </c>
      <c r="D939" s="1" t="s">
        <v>2934</v>
      </c>
      <c r="E939" s="2" t="s">
        <v>3804</v>
      </c>
      <c r="F939">
        <v>53</v>
      </c>
      <c r="G939">
        <v>2020</v>
      </c>
      <c r="H939">
        <v>16</v>
      </c>
      <c r="I939" t="s">
        <v>4707</v>
      </c>
      <c r="J939" t="str">
        <f>HYPERLINK("http://dx.doi.org/10.1186/s12992-020-00584-1","http://dx.doi.org/10.1186/s12992-020-00584-1")</f>
        <v>http://dx.doi.org/10.1186/s12992-020-00584-1</v>
      </c>
    </row>
    <row r="940" spans="1:10" ht="240" x14ac:dyDescent="0.25">
      <c r="A940" s="1" t="s">
        <v>937</v>
      </c>
      <c r="B940" t="s">
        <v>1001</v>
      </c>
      <c r="C940" t="s">
        <v>1939</v>
      </c>
      <c r="D940" s="1" t="s">
        <v>2935</v>
      </c>
      <c r="E940" s="2" t="s">
        <v>3805</v>
      </c>
      <c r="F940">
        <v>23</v>
      </c>
      <c r="G940">
        <v>2024</v>
      </c>
      <c r="H940">
        <v>16</v>
      </c>
      <c r="I940" t="s">
        <v>4708</v>
      </c>
      <c r="J940" t="str">
        <f>HYPERLINK("http://dx.doi.org/10.3390/nu16070914","http://dx.doi.org/10.3390/nu16070914")</f>
        <v>http://dx.doi.org/10.3390/nu16070914</v>
      </c>
    </row>
    <row r="941" spans="1:10" ht="135" x14ac:dyDescent="0.25">
      <c r="A941" s="1" t="s">
        <v>938</v>
      </c>
      <c r="B941" t="s">
        <v>1002</v>
      </c>
      <c r="C941" t="s">
        <v>1940</v>
      </c>
      <c r="D941" s="1" t="s">
        <v>2936</v>
      </c>
      <c r="E941" s="2" t="s">
        <v>3806</v>
      </c>
      <c r="F941">
        <v>96</v>
      </c>
      <c r="G941">
        <v>2023</v>
      </c>
      <c r="H941">
        <v>17</v>
      </c>
      <c r="I941" t="s">
        <v>4709</v>
      </c>
      <c r="J941" t="str">
        <f>HYPERLINK("http://dx.doi.org/10.1007/s11628-023-00547-7","http://dx.doi.org/10.1007/s11628-023-00547-7")</f>
        <v>http://dx.doi.org/10.1007/s11628-023-00547-7</v>
      </c>
    </row>
    <row r="942" spans="1:10" ht="210" x14ac:dyDescent="0.25">
      <c r="A942" s="1" t="s">
        <v>939</v>
      </c>
      <c r="B942" t="s">
        <v>1001</v>
      </c>
      <c r="C942" t="s">
        <v>1941</v>
      </c>
      <c r="D942" s="1" t="s">
        <v>2937</v>
      </c>
      <c r="E942" s="2" t="s">
        <v>3807</v>
      </c>
      <c r="F942">
        <v>23</v>
      </c>
      <c r="G942">
        <v>2024</v>
      </c>
      <c r="H942">
        <v>10</v>
      </c>
      <c r="I942" t="s">
        <v>4710</v>
      </c>
      <c r="J942" t="str">
        <f>HYPERLINK("http://dx.doi.org/10.1016/j.dcan.2022.09.004","http://dx.doi.org/10.1016/j.dcan.2022.09.004")</f>
        <v>http://dx.doi.org/10.1016/j.dcan.2022.09.004</v>
      </c>
    </row>
    <row r="943" spans="1:10" ht="120" x14ac:dyDescent="0.25">
      <c r="A943" s="1" t="s">
        <v>940</v>
      </c>
      <c r="B943" t="s">
        <v>1000</v>
      </c>
      <c r="C943" t="s">
        <v>1942</v>
      </c>
      <c r="D943" s="1" t="s">
        <v>2938</v>
      </c>
      <c r="E943" s="2" t="s">
        <v>2432</v>
      </c>
      <c r="F943">
        <v>4</v>
      </c>
      <c r="G943">
        <v>2022</v>
      </c>
      <c r="H943" t="s">
        <v>2432</v>
      </c>
      <c r="I943" t="s">
        <v>2432</v>
      </c>
      <c r="J943" t="s">
        <v>2432</v>
      </c>
    </row>
    <row r="944" spans="1:10" ht="150" x14ac:dyDescent="0.25">
      <c r="A944" s="1" t="s">
        <v>941</v>
      </c>
      <c r="B944" t="s">
        <v>1000</v>
      </c>
      <c r="C944" t="s">
        <v>1943</v>
      </c>
      <c r="D944" s="1" t="s">
        <v>2939</v>
      </c>
      <c r="E944" s="2" t="s">
        <v>3808</v>
      </c>
      <c r="F944">
        <v>48</v>
      </c>
      <c r="G944">
        <v>2021</v>
      </c>
      <c r="H944" t="s">
        <v>2432</v>
      </c>
      <c r="I944" t="s">
        <v>2432</v>
      </c>
      <c r="J944" t="s">
        <v>2432</v>
      </c>
    </row>
    <row r="945" spans="1:10" ht="150" x14ac:dyDescent="0.25">
      <c r="A945" s="1" t="s">
        <v>942</v>
      </c>
      <c r="B945" t="s">
        <v>1001</v>
      </c>
      <c r="C945" t="s">
        <v>1944</v>
      </c>
      <c r="D945" s="1" t="s">
        <v>2940</v>
      </c>
      <c r="E945" s="2" t="s">
        <v>3809</v>
      </c>
      <c r="F945">
        <v>15</v>
      </c>
      <c r="G945">
        <v>2024</v>
      </c>
      <c r="H945">
        <v>81</v>
      </c>
      <c r="I945" t="s">
        <v>4711</v>
      </c>
      <c r="J945" t="str">
        <f>HYPERLINK("http://dx.doi.org/10.1016/j.jsurg.2024.03.004","http://dx.doi.org/10.1016/j.jsurg.2024.03.004")</f>
        <v>http://dx.doi.org/10.1016/j.jsurg.2024.03.004</v>
      </c>
    </row>
    <row r="946" spans="1:10" ht="165" x14ac:dyDescent="0.25">
      <c r="A946" s="1" t="s">
        <v>943</v>
      </c>
      <c r="B946" t="s">
        <v>1000</v>
      </c>
      <c r="C946" t="s">
        <v>1945</v>
      </c>
      <c r="D946" s="1" t="s">
        <v>2941</v>
      </c>
      <c r="E946" s="2" t="s">
        <v>3810</v>
      </c>
      <c r="F946">
        <v>12</v>
      </c>
      <c r="G946">
        <v>2021</v>
      </c>
      <c r="H946" t="s">
        <v>2432</v>
      </c>
      <c r="I946" t="s">
        <v>2432</v>
      </c>
      <c r="J946" t="s">
        <v>2432</v>
      </c>
    </row>
    <row r="947" spans="1:10" ht="105" x14ac:dyDescent="0.25">
      <c r="A947" s="1" t="s">
        <v>944</v>
      </c>
      <c r="B947" t="s">
        <v>1000</v>
      </c>
      <c r="C947" t="s">
        <v>1946</v>
      </c>
      <c r="D947" s="1" t="s">
        <v>2942</v>
      </c>
      <c r="E947" s="2" t="s">
        <v>3811</v>
      </c>
      <c r="F947">
        <v>9</v>
      </c>
      <c r="G947">
        <v>2018</v>
      </c>
      <c r="H947">
        <v>74</v>
      </c>
      <c r="I947" t="s">
        <v>4712</v>
      </c>
      <c r="J947" t="str">
        <f>HYPERLINK("http://dx.doi.org/10.1007/978-3-319-59394-4_8","http://dx.doi.org/10.1007/978-3-319-59394-4_8")</f>
        <v>http://dx.doi.org/10.1007/978-3-319-59394-4_8</v>
      </c>
    </row>
    <row r="948" spans="1:10" ht="315" x14ac:dyDescent="0.25">
      <c r="A948" s="1" t="s">
        <v>945</v>
      </c>
      <c r="B948" t="s">
        <v>1002</v>
      </c>
      <c r="C948" t="s">
        <v>1947</v>
      </c>
      <c r="D948" s="1" t="s">
        <v>2943</v>
      </c>
      <c r="E948" s="2" t="s">
        <v>3812</v>
      </c>
      <c r="F948">
        <v>41</v>
      </c>
      <c r="G948">
        <v>2023</v>
      </c>
      <c r="H948">
        <v>20</v>
      </c>
      <c r="I948" t="s">
        <v>4713</v>
      </c>
      <c r="J948" t="str">
        <f>HYPERLINK("http://dx.doi.org/10.1016/j.jacr.2023.02.031","http://dx.doi.org/10.1016/j.jacr.2023.02.031")</f>
        <v>http://dx.doi.org/10.1016/j.jacr.2023.02.031</v>
      </c>
    </row>
    <row r="949" spans="1:10" ht="165" x14ac:dyDescent="0.25">
      <c r="A949" s="1" t="s">
        <v>946</v>
      </c>
      <c r="B949" t="s">
        <v>1002</v>
      </c>
      <c r="C949" t="s">
        <v>1948</v>
      </c>
      <c r="D949" s="1" t="s">
        <v>2944</v>
      </c>
      <c r="E949" s="2" t="s">
        <v>3813</v>
      </c>
      <c r="F949">
        <v>131</v>
      </c>
      <c r="G949">
        <v>2022</v>
      </c>
      <c r="H949">
        <v>92</v>
      </c>
      <c r="I949" t="s">
        <v>4714</v>
      </c>
      <c r="J949" t="str">
        <f>HYPERLINK("http://dx.doi.org/10.1016/j.nanoen.2021.106783","http://dx.doi.org/10.1016/j.nanoen.2021.106783")</f>
        <v>http://dx.doi.org/10.1016/j.nanoen.2021.106783</v>
      </c>
    </row>
    <row r="950" spans="1:10" ht="345" x14ac:dyDescent="0.25">
      <c r="A950" s="1" t="s">
        <v>947</v>
      </c>
      <c r="B950" t="s">
        <v>1001</v>
      </c>
      <c r="C950" t="s">
        <v>1949</v>
      </c>
      <c r="D950" s="1" t="s">
        <v>2945</v>
      </c>
      <c r="E950" s="2" t="s">
        <v>3814</v>
      </c>
      <c r="F950">
        <v>34</v>
      </c>
      <c r="G950">
        <v>2024</v>
      </c>
      <c r="H950">
        <v>29</v>
      </c>
      <c r="I950" t="s">
        <v>4715</v>
      </c>
      <c r="J950" t="str">
        <f>HYPERLINK("http://dx.doi.org/10.1177/17449871231215696","http://dx.doi.org/10.1177/17449871231215696")</f>
        <v>http://dx.doi.org/10.1177/17449871231215696</v>
      </c>
    </row>
    <row r="951" spans="1:10" ht="165" x14ac:dyDescent="0.25">
      <c r="A951" s="1" t="s">
        <v>948</v>
      </c>
      <c r="B951" t="s">
        <v>1001</v>
      </c>
      <c r="C951" t="s">
        <v>1950</v>
      </c>
      <c r="D951" s="1" t="s">
        <v>2946</v>
      </c>
      <c r="E951" s="2" t="s">
        <v>3815</v>
      </c>
      <c r="F951">
        <v>25</v>
      </c>
      <c r="G951">
        <v>2019</v>
      </c>
      <c r="H951">
        <v>105</v>
      </c>
      <c r="I951" t="s">
        <v>4716</v>
      </c>
      <c r="J951" t="str">
        <f>HYPERLINK("http://dx.doi.org/10.1002/cpt.1255","http://dx.doi.org/10.1002/cpt.1255")</f>
        <v>http://dx.doi.org/10.1002/cpt.1255</v>
      </c>
    </row>
    <row r="952" spans="1:10" ht="300" x14ac:dyDescent="0.25">
      <c r="A952" s="1" t="s">
        <v>949</v>
      </c>
      <c r="B952" t="s">
        <v>1001</v>
      </c>
      <c r="C952" t="s">
        <v>1951</v>
      </c>
      <c r="D952" s="1" t="s">
        <v>2947</v>
      </c>
      <c r="E952" s="2" t="s">
        <v>3816</v>
      </c>
      <c r="F952">
        <v>92</v>
      </c>
      <c r="G952">
        <v>2020</v>
      </c>
      <c r="H952">
        <v>24</v>
      </c>
      <c r="I952" t="s">
        <v>4717</v>
      </c>
      <c r="J952" t="str">
        <f>HYPERLINK("http://dx.doi.org/10.1108/JKM-10-2019-0559","http://dx.doi.org/10.1108/JKM-10-2019-0559")</f>
        <v>http://dx.doi.org/10.1108/JKM-10-2019-0559</v>
      </c>
    </row>
    <row r="953" spans="1:10" ht="225" x14ac:dyDescent="0.25">
      <c r="A953" s="1" t="s">
        <v>950</v>
      </c>
      <c r="B953" t="s">
        <v>1001</v>
      </c>
      <c r="C953" t="s">
        <v>1952</v>
      </c>
      <c r="D953" s="1" t="s">
        <v>2948</v>
      </c>
      <c r="E953" s="2" t="s">
        <v>3817</v>
      </c>
      <c r="F953">
        <v>87</v>
      </c>
      <c r="G953">
        <v>2024</v>
      </c>
      <c r="H953">
        <v>71</v>
      </c>
      <c r="I953" t="s">
        <v>4718</v>
      </c>
      <c r="J953" t="str">
        <f>HYPERLINK("http://dx.doi.org/10.1109/TEM.2021.3083536","http://dx.doi.org/10.1109/TEM.2021.3083536")</f>
        <v>http://dx.doi.org/10.1109/TEM.2021.3083536</v>
      </c>
    </row>
    <row r="954" spans="1:10" ht="135" x14ac:dyDescent="0.25">
      <c r="A954" s="1" t="s">
        <v>951</v>
      </c>
      <c r="B954" t="s">
        <v>1001</v>
      </c>
      <c r="C954" t="s">
        <v>1953</v>
      </c>
      <c r="D954" s="1" t="s">
        <v>2949</v>
      </c>
      <c r="E954" s="2" t="s">
        <v>3818</v>
      </c>
      <c r="F954">
        <v>23</v>
      </c>
      <c r="G954">
        <v>2020</v>
      </c>
      <c r="H954">
        <v>22</v>
      </c>
      <c r="I954" t="s">
        <v>4719</v>
      </c>
      <c r="J954" t="str">
        <f>HYPERLINK("http://dx.doi.org/10.2196/17211","http://dx.doi.org/10.2196/17211")</f>
        <v>http://dx.doi.org/10.2196/17211</v>
      </c>
    </row>
    <row r="955" spans="1:10" ht="120" x14ac:dyDescent="0.25">
      <c r="A955" s="1" t="s">
        <v>952</v>
      </c>
      <c r="B955" t="s">
        <v>1001</v>
      </c>
      <c r="C955" t="s">
        <v>1954</v>
      </c>
      <c r="D955" s="1" t="s">
        <v>2950</v>
      </c>
      <c r="E955" s="2" t="s">
        <v>2432</v>
      </c>
      <c r="F955">
        <v>20</v>
      </c>
      <c r="G955">
        <v>2020</v>
      </c>
      <c r="H955">
        <v>63</v>
      </c>
      <c r="I955" t="s">
        <v>4720</v>
      </c>
      <c r="J955" t="str">
        <f>HYPERLINK("http://dx.doi.org/10.1016/j.wpi.2020.102000","http://dx.doi.org/10.1016/j.wpi.2020.102000")</f>
        <v>http://dx.doi.org/10.1016/j.wpi.2020.102000</v>
      </c>
    </row>
    <row r="956" spans="1:10" ht="345" x14ac:dyDescent="0.25">
      <c r="A956" s="1" t="s">
        <v>953</v>
      </c>
      <c r="B956" t="s">
        <v>1001</v>
      </c>
      <c r="C956" t="s">
        <v>1955</v>
      </c>
      <c r="D956" s="1" t="s">
        <v>2951</v>
      </c>
      <c r="E956" s="2" t="s">
        <v>3819</v>
      </c>
      <c r="F956">
        <v>32</v>
      </c>
      <c r="G956">
        <v>2023</v>
      </c>
      <c r="H956">
        <v>15</v>
      </c>
      <c r="I956" t="s">
        <v>4721</v>
      </c>
      <c r="J956" t="str">
        <f>HYPERLINK("http://dx.doi.org/10.3390/cancers15184457","http://dx.doi.org/10.3390/cancers15184457")</f>
        <v>http://dx.doi.org/10.3390/cancers15184457</v>
      </c>
    </row>
    <row r="957" spans="1:10" ht="315" x14ac:dyDescent="0.25">
      <c r="A957" s="1" t="s">
        <v>954</v>
      </c>
      <c r="B957" t="s">
        <v>1000</v>
      </c>
      <c r="C957" t="s">
        <v>1956</v>
      </c>
      <c r="D957" s="1" t="s">
        <v>2952</v>
      </c>
      <c r="E957" s="2" t="s">
        <v>2432</v>
      </c>
      <c r="F957">
        <v>2</v>
      </c>
      <c r="G957">
        <v>2023</v>
      </c>
      <c r="H957">
        <v>14037</v>
      </c>
      <c r="I957" t="s">
        <v>4722</v>
      </c>
      <c r="J957" t="str">
        <f>HYPERLINK("http://dx.doi.org/10.1007/978-3-031-34609-5_19","http://dx.doi.org/10.1007/978-3-031-34609-5_19")</f>
        <v>http://dx.doi.org/10.1007/978-3-031-34609-5_19</v>
      </c>
    </row>
    <row r="958" spans="1:10" ht="60" x14ac:dyDescent="0.25">
      <c r="A958" s="1" t="s">
        <v>955</v>
      </c>
      <c r="B958" t="s">
        <v>1001</v>
      </c>
      <c r="C958" t="s">
        <v>1957</v>
      </c>
      <c r="D958" s="1" t="s">
        <v>2953</v>
      </c>
      <c r="E958" s="2" t="s">
        <v>3820</v>
      </c>
      <c r="F958">
        <v>19</v>
      </c>
      <c r="G958">
        <v>2023</v>
      </c>
      <c r="H958">
        <v>56</v>
      </c>
      <c r="I958" t="s">
        <v>4723</v>
      </c>
      <c r="J958" t="str">
        <f>HYPERLINK("http://dx.doi.org/10.1109/MC.2023.3240730","http://dx.doi.org/10.1109/MC.2023.3240730")</f>
        <v>http://dx.doi.org/10.1109/MC.2023.3240730</v>
      </c>
    </row>
    <row r="959" spans="1:10" ht="270" x14ac:dyDescent="0.25">
      <c r="A959" s="1" t="s">
        <v>956</v>
      </c>
      <c r="B959" t="s">
        <v>1001</v>
      </c>
      <c r="C959" t="s">
        <v>1958</v>
      </c>
      <c r="D959" s="1" t="s">
        <v>2954</v>
      </c>
      <c r="E959" s="2" t="s">
        <v>3821</v>
      </c>
      <c r="F959">
        <v>100</v>
      </c>
      <c r="G959">
        <v>2023</v>
      </c>
      <c r="H959">
        <v>95</v>
      </c>
      <c r="I959" t="s">
        <v>4724</v>
      </c>
      <c r="J959" t="str">
        <f>HYPERLINK("http://dx.doi.org/10.1080/27685241.2023.2168568","http://dx.doi.org/10.1080/27685241.2023.2168568")</f>
        <v>http://dx.doi.org/10.1080/27685241.2023.2168568</v>
      </c>
    </row>
    <row r="960" spans="1:10" ht="75" x14ac:dyDescent="0.25">
      <c r="A960" s="1" t="s">
        <v>957</v>
      </c>
      <c r="B960" t="s">
        <v>1001</v>
      </c>
      <c r="C960" t="s">
        <v>1959</v>
      </c>
      <c r="D960" s="1" t="s">
        <v>2955</v>
      </c>
      <c r="E960" s="2" t="s">
        <v>3822</v>
      </c>
      <c r="F960">
        <v>10</v>
      </c>
      <c r="G960">
        <v>2020</v>
      </c>
      <c r="H960" t="s">
        <v>2432</v>
      </c>
      <c r="I960" t="s">
        <v>4725</v>
      </c>
      <c r="J960" t="str">
        <f>HYPERLINK("http://dx.doi.org/10.7238/d.v0i24.3329","http://dx.doi.org/10.7238/d.v0i24.3329")</f>
        <v>http://dx.doi.org/10.7238/d.v0i24.3329</v>
      </c>
    </row>
    <row r="961" spans="1:10" ht="225" x14ac:dyDescent="0.25">
      <c r="A961" s="1" t="s">
        <v>958</v>
      </c>
      <c r="B961" t="s">
        <v>1001</v>
      </c>
      <c r="C961" t="s">
        <v>1960</v>
      </c>
      <c r="D961" s="1" t="s">
        <v>2956</v>
      </c>
      <c r="E961" s="2" t="s">
        <v>3823</v>
      </c>
      <c r="F961">
        <v>40</v>
      </c>
      <c r="G961">
        <v>2021</v>
      </c>
      <c r="H961">
        <v>17</v>
      </c>
      <c r="I961" t="s">
        <v>4726</v>
      </c>
      <c r="J961" t="str">
        <f>HYPERLINK("http://dx.doi.org/10.1177/17470161211022790","http://dx.doi.org/10.1177/17470161211022790")</f>
        <v>http://dx.doi.org/10.1177/17470161211022790</v>
      </c>
    </row>
    <row r="962" spans="1:10" ht="210" x14ac:dyDescent="0.25">
      <c r="A962" s="1" t="s">
        <v>959</v>
      </c>
      <c r="B962" t="s">
        <v>1001</v>
      </c>
      <c r="C962" t="s">
        <v>1961</v>
      </c>
      <c r="D962" s="1" t="s">
        <v>2957</v>
      </c>
      <c r="E962" s="2" t="s">
        <v>3824</v>
      </c>
      <c r="F962">
        <v>101</v>
      </c>
      <c r="G962">
        <v>2022</v>
      </c>
      <c r="H962">
        <v>45</v>
      </c>
      <c r="I962" t="s">
        <v>4727</v>
      </c>
      <c r="J962" t="str">
        <f>HYPERLINK("http://dx.doi.org/10.1016/j.clsr.2022.105661","http://dx.doi.org/10.1016/j.clsr.2022.105661")</f>
        <v>http://dx.doi.org/10.1016/j.clsr.2022.105661</v>
      </c>
    </row>
    <row r="963" spans="1:10" ht="210" x14ac:dyDescent="0.25">
      <c r="A963" s="1" t="s">
        <v>960</v>
      </c>
      <c r="B963" t="s">
        <v>1001</v>
      </c>
      <c r="C963" t="s">
        <v>1962</v>
      </c>
      <c r="D963" s="1" t="s">
        <v>2958</v>
      </c>
      <c r="E963" s="2" t="s">
        <v>3825</v>
      </c>
      <c r="F963">
        <v>28</v>
      </c>
      <c r="G963">
        <v>2021</v>
      </c>
      <c r="H963">
        <v>40</v>
      </c>
      <c r="I963" t="s">
        <v>4728</v>
      </c>
      <c r="J963" t="str">
        <f>HYPERLINK("http://dx.doi.org/10.3233/JIFS-189410","http://dx.doi.org/10.3233/JIFS-189410")</f>
        <v>http://dx.doi.org/10.3233/JIFS-189410</v>
      </c>
    </row>
    <row r="964" spans="1:10" ht="315" x14ac:dyDescent="0.25">
      <c r="A964" s="1" t="s">
        <v>961</v>
      </c>
      <c r="B964" t="s">
        <v>1002</v>
      </c>
      <c r="C964" t="s">
        <v>1963</v>
      </c>
      <c r="D964" s="1" t="s">
        <v>2959</v>
      </c>
      <c r="E964" s="2" t="s">
        <v>3826</v>
      </c>
      <c r="F964">
        <v>145</v>
      </c>
      <c r="G964">
        <v>2023</v>
      </c>
      <c r="H964">
        <v>13</v>
      </c>
      <c r="I964" t="s">
        <v>4729</v>
      </c>
      <c r="J964" t="str">
        <f>HYPERLINK("http://dx.doi.org/10.3390/app131910778","http://dx.doi.org/10.3390/app131910778")</f>
        <v>http://dx.doi.org/10.3390/app131910778</v>
      </c>
    </row>
    <row r="965" spans="1:10" ht="195" x14ac:dyDescent="0.25">
      <c r="A965" s="1" t="s">
        <v>962</v>
      </c>
      <c r="B965" t="s">
        <v>1001</v>
      </c>
      <c r="C965" t="s">
        <v>1964</v>
      </c>
      <c r="D965" s="1" t="s">
        <v>2960</v>
      </c>
      <c r="E965" s="2" t="s">
        <v>3827</v>
      </c>
      <c r="F965">
        <v>90</v>
      </c>
      <c r="G965">
        <v>2024</v>
      </c>
      <c r="H965">
        <v>71</v>
      </c>
      <c r="I965" t="s">
        <v>4730</v>
      </c>
      <c r="J965" t="str">
        <f>HYPERLINK("http://dx.doi.org/10.1109/TEM.2021.3133104","http://dx.doi.org/10.1109/TEM.2021.3133104")</f>
        <v>http://dx.doi.org/10.1109/TEM.2021.3133104</v>
      </c>
    </row>
    <row r="966" spans="1:10" ht="120" x14ac:dyDescent="0.25">
      <c r="A966" s="1" t="s">
        <v>963</v>
      </c>
      <c r="B966" t="s">
        <v>1001</v>
      </c>
      <c r="C966" t="s">
        <v>1965</v>
      </c>
      <c r="D966" s="1" t="s">
        <v>2961</v>
      </c>
      <c r="E966" s="2" t="s">
        <v>3828</v>
      </c>
      <c r="F966">
        <v>31</v>
      </c>
      <c r="G966">
        <v>2019</v>
      </c>
      <c r="H966">
        <v>10</v>
      </c>
      <c r="I966" t="s">
        <v>4731</v>
      </c>
      <c r="J966" t="str">
        <f>HYPERLINK("http://dx.doi.org/10.3390/genes10010018","http://dx.doi.org/10.3390/genes10010018")</f>
        <v>http://dx.doi.org/10.3390/genes10010018</v>
      </c>
    </row>
    <row r="967" spans="1:10" ht="180" x14ac:dyDescent="0.25">
      <c r="A967" s="1" t="s">
        <v>964</v>
      </c>
      <c r="B967" t="s">
        <v>1000</v>
      </c>
      <c r="C967" t="s">
        <v>1966</v>
      </c>
      <c r="D967" s="1" t="s">
        <v>2962</v>
      </c>
      <c r="E967" s="2" t="s">
        <v>3829</v>
      </c>
      <c r="F967">
        <v>36</v>
      </c>
      <c r="G967">
        <v>2023</v>
      </c>
      <c r="H967">
        <v>14218</v>
      </c>
      <c r="I967" t="s">
        <v>4732</v>
      </c>
      <c r="J967" t="str">
        <f>HYPERLINK("http://dx.doi.org/10.1007/978-3-031-43401-3_22","http://dx.doi.org/10.1007/978-3-031-43401-3_22")</f>
        <v>http://dx.doi.org/10.1007/978-3-031-43401-3_22</v>
      </c>
    </row>
    <row r="968" spans="1:10" ht="409.5" x14ac:dyDescent="0.25">
      <c r="A968" s="1" t="s">
        <v>965</v>
      </c>
      <c r="B968" t="s">
        <v>1002</v>
      </c>
      <c r="C968" t="s">
        <v>1967</v>
      </c>
      <c r="D968" s="1" t="s">
        <v>2963</v>
      </c>
      <c r="E968" s="2" t="s">
        <v>3830</v>
      </c>
      <c r="F968">
        <v>49</v>
      </c>
      <c r="G968">
        <v>2024</v>
      </c>
      <c r="H968">
        <v>21</v>
      </c>
      <c r="I968" t="s">
        <v>4733</v>
      </c>
      <c r="J968" t="str">
        <f>HYPERLINK("http://dx.doi.org/10.1016/j.iswa.2023.200299","http://dx.doi.org/10.1016/j.iswa.2023.200299")</f>
        <v>http://dx.doi.org/10.1016/j.iswa.2023.200299</v>
      </c>
    </row>
    <row r="969" spans="1:10" ht="150" x14ac:dyDescent="0.25">
      <c r="A969" s="1" t="s">
        <v>966</v>
      </c>
      <c r="B969" t="s">
        <v>1000</v>
      </c>
      <c r="C969" t="s">
        <v>1968</v>
      </c>
      <c r="D969" s="1" t="s">
        <v>2964</v>
      </c>
      <c r="E969" s="2" t="s">
        <v>3709</v>
      </c>
      <c r="F969">
        <v>12</v>
      </c>
      <c r="G969">
        <v>2024</v>
      </c>
      <c r="H969">
        <v>206</v>
      </c>
      <c r="I969" t="s">
        <v>4734</v>
      </c>
      <c r="J969" t="str">
        <f>HYPERLINK("http://dx.doi.org/10.1007/978-3-031-57996-7_59","http://dx.doi.org/10.1007/978-3-031-57996-7_59")</f>
        <v>http://dx.doi.org/10.1007/978-3-031-57996-7_59</v>
      </c>
    </row>
    <row r="970" spans="1:10" ht="210" x14ac:dyDescent="0.25">
      <c r="A970" s="1" t="s">
        <v>967</v>
      </c>
      <c r="B970" t="s">
        <v>1001</v>
      </c>
      <c r="C970" t="s">
        <v>1969</v>
      </c>
      <c r="D970" s="1" t="s">
        <v>2965</v>
      </c>
      <c r="E970" s="2" t="s">
        <v>2432</v>
      </c>
      <c r="F970">
        <v>18</v>
      </c>
      <c r="G970">
        <v>2021</v>
      </c>
      <c r="H970">
        <v>16</v>
      </c>
      <c r="I970" t="s">
        <v>4735</v>
      </c>
      <c r="J970" t="str">
        <f>HYPERLINK("http://dx.doi.org/10.3991/ijet.v16i05.20311","http://dx.doi.org/10.3991/ijet.v16i05.20311")</f>
        <v>http://dx.doi.org/10.3991/ijet.v16i05.20311</v>
      </c>
    </row>
    <row r="971" spans="1:10" ht="210" x14ac:dyDescent="0.25">
      <c r="A971" s="1" t="s">
        <v>968</v>
      </c>
      <c r="B971" t="s">
        <v>1000</v>
      </c>
      <c r="C971" t="s">
        <v>1970</v>
      </c>
      <c r="D971" s="1" t="s">
        <v>2966</v>
      </c>
      <c r="E971" s="2" t="s">
        <v>3831</v>
      </c>
      <c r="F971">
        <v>0</v>
      </c>
      <c r="G971">
        <v>2024</v>
      </c>
      <c r="H971" t="s">
        <v>2432</v>
      </c>
      <c r="I971" t="s">
        <v>4736</v>
      </c>
      <c r="J971" t="str">
        <f>HYPERLINK("http://dx.doi.org/10.1145/3652583.3659998","http://dx.doi.org/10.1145/3652583.3659998")</f>
        <v>http://dx.doi.org/10.1145/3652583.3659998</v>
      </c>
    </row>
    <row r="972" spans="1:10" ht="300" x14ac:dyDescent="0.25">
      <c r="A972" s="1" t="s">
        <v>969</v>
      </c>
      <c r="B972" t="s">
        <v>1000</v>
      </c>
      <c r="C972" t="s">
        <v>1971</v>
      </c>
      <c r="D972" s="1" t="s">
        <v>2967</v>
      </c>
      <c r="E972" s="2" t="s">
        <v>3832</v>
      </c>
      <c r="F972">
        <v>36</v>
      </c>
      <c r="G972">
        <v>2022</v>
      </c>
      <c r="H972">
        <v>373</v>
      </c>
      <c r="I972" t="s">
        <v>4737</v>
      </c>
      <c r="J972" t="str">
        <f>HYPERLINK("http://dx.doi.org/10.1007/978-981-16-8721-1_73","http://dx.doi.org/10.1007/978-981-16-8721-1_73")</f>
        <v>http://dx.doi.org/10.1007/978-981-16-8721-1_73</v>
      </c>
    </row>
    <row r="973" spans="1:10" ht="255" x14ac:dyDescent="0.25">
      <c r="A973" s="1" t="s">
        <v>970</v>
      </c>
      <c r="B973" t="s">
        <v>1001</v>
      </c>
      <c r="C973" t="s">
        <v>1972</v>
      </c>
      <c r="D973" s="1" t="s">
        <v>2968</v>
      </c>
      <c r="E973" s="2" t="s">
        <v>3833</v>
      </c>
      <c r="F973">
        <v>92</v>
      </c>
      <c r="G973">
        <v>2020</v>
      </c>
      <c r="H973">
        <v>12</v>
      </c>
      <c r="I973" t="s">
        <v>4738</v>
      </c>
      <c r="J973" t="str">
        <f>HYPERLINK("http://dx.doi.org/10.3390/su12197860","http://dx.doi.org/10.3390/su12197860")</f>
        <v>http://dx.doi.org/10.3390/su12197860</v>
      </c>
    </row>
    <row r="974" spans="1:10" ht="135" x14ac:dyDescent="0.25">
      <c r="A974" s="1" t="s">
        <v>971</v>
      </c>
      <c r="B974" t="s">
        <v>1002</v>
      </c>
      <c r="C974" t="s">
        <v>1973</v>
      </c>
      <c r="D974" s="1" t="s">
        <v>2969</v>
      </c>
      <c r="E974" s="2" t="s">
        <v>3834</v>
      </c>
      <c r="F974">
        <v>191</v>
      </c>
      <c r="G974">
        <v>2024</v>
      </c>
      <c r="H974">
        <v>7</v>
      </c>
      <c r="I974" t="s">
        <v>4739</v>
      </c>
      <c r="J974" t="str">
        <f>HYPERLINK("http://dx.doi.org/10.3390/heritage7020038","http://dx.doi.org/10.3390/heritage7020038")</f>
        <v>http://dx.doi.org/10.3390/heritage7020038</v>
      </c>
    </row>
    <row r="975" spans="1:10" ht="135" x14ac:dyDescent="0.25">
      <c r="A975" s="1" t="s">
        <v>972</v>
      </c>
      <c r="B975" t="s">
        <v>1001</v>
      </c>
      <c r="C975" t="s">
        <v>1974</v>
      </c>
      <c r="D975" s="1" t="s">
        <v>2970</v>
      </c>
      <c r="E975" s="2" t="s">
        <v>3835</v>
      </c>
      <c r="F975">
        <v>78</v>
      </c>
      <c r="G975">
        <v>2021</v>
      </c>
      <c r="H975">
        <v>11</v>
      </c>
      <c r="I975" t="s">
        <v>4740</v>
      </c>
      <c r="J975" t="str">
        <f>HYPERLINK("http://dx.doi.org/10.1007/s40821-020-00172-8","http://dx.doi.org/10.1007/s40821-020-00172-8")</f>
        <v>http://dx.doi.org/10.1007/s40821-020-00172-8</v>
      </c>
    </row>
    <row r="976" spans="1:10" ht="270" x14ac:dyDescent="0.25">
      <c r="A976" s="1" t="s">
        <v>973</v>
      </c>
      <c r="B976" t="s">
        <v>1002</v>
      </c>
      <c r="C976" t="s">
        <v>1975</v>
      </c>
      <c r="D976" s="1" t="s">
        <v>2971</v>
      </c>
      <c r="E976" s="2" t="s">
        <v>3836</v>
      </c>
      <c r="F976">
        <v>90</v>
      </c>
      <c r="G976">
        <v>2024</v>
      </c>
      <c r="H976">
        <v>6</v>
      </c>
      <c r="I976" t="s">
        <v>4741</v>
      </c>
      <c r="J976" t="str">
        <f>HYPERLINK("http://dx.doi.org/10.1093/bjro/tzae018","http://dx.doi.org/10.1093/bjro/tzae018")</f>
        <v>http://dx.doi.org/10.1093/bjro/tzae018</v>
      </c>
    </row>
    <row r="977" spans="1:10" ht="165" x14ac:dyDescent="0.25">
      <c r="A977" s="1" t="s">
        <v>974</v>
      </c>
      <c r="B977" t="s">
        <v>1000</v>
      </c>
      <c r="C977" t="s">
        <v>1976</v>
      </c>
      <c r="D977" s="1" t="s">
        <v>2972</v>
      </c>
      <c r="E977" s="2" t="s">
        <v>3837</v>
      </c>
      <c r="F977">
        <v>8</v>
      </c>
      <c r="G977">
        <v>2022</v>
      </c>
      <c r="H977">
        <v>468</v>
      </c>
      <c r="I977" t="s">
        <v>4742</v>
      </c>
      <c r="J977" t="str">
        <f>HYPERLINK("http://dx.doi.org/10.1007/978-3-031-04826-5_27","http://dx.doi.org/10.1007/978-3-031-04826-5_27")</f>
        <v>http://dx.doi.org/10.1007/978-3-031-04826-5_27</v>
      </c>
    </row>
    <row r="978" spans="1:10" ht="255" x14ac:dyDescent="0.25">
      <c r="A978" s="1" t="s">
        <v>975</v>
      </c>
      <c r="B978" t="s">
        <v>1001</v>
      </c>
      <c r="C978" t="s">
        <v>1977</v>
      </c>
      <c r="D978" s="1" t="s">
        <v>2973</v>
      </c>
      <c r="E978" s="2" t="s">
        <v>3838</v>
      </c>
      <c r="F978">
        <v>17</v>
      </c>
      <c r="G978">
        <v>2022</v>
      </c>
      <c r="H978">
        <v>33</v>
      </c>
      <c r="I978" t="s">
        <v>2432</v>
      </c>
      <c r="J978" t="s">
        <v>2432</v>
      </c>
    </row>
    <row r="979" spans="1:10" ht="180" x14ac:dyDescent="0.25">
      <c r="A979" s="1" t="s">
        <v>976</v>
      </c>
      <c r="B979" t="s">
        <v>1001</v>
      </c>
      <c r="C979" t="s">
        <v>1978</v>
      </c>
      <c r="D979" s="1" t="s">
        <v>2974</v>
      </c>
      <c r="E979" s="2" t="s">
        <v>3839</v>
      </c>
      <c r="F979">
        <v>98</v>
      </c>
      <c r="G979">
        <v>2024</v>
      </c>
      <c r="H979">
        <v>11</v>
      </c>
      <c r="I979" t="s">
        <v>4743</v>
      </c>
      <c r="J979" t="str">
        <f>HYPERLINK("http://dx.doi.org/10.1080/23299460.2023.2300161","http://dx.doi.org/10.1080/23299460.2023.2300161")</f>
        <v>http://dx.doi.org/10.1080/23299460.2023.2300161</v>
      </c>
    </row>
    <row r="980" spans="1:10" ht="150" x14ac:dyDescent="0.25">
      <c r="A980" s="1" t="s">
        <v>977</v>
      </c>
      <c r="B980" t="s">
        <v>1001</v>
      </c>
      <c r="C980" t="s">
        <v>1979</v>
      </c>
      <c r="D980" s="1" t="s">
        <v>2975</v>
      </c>
      <c r="E980" s="2" t="s">
        <v>3840</v>
      </c>
      <c r="F980">
        <v>22</v>
      </c>
      <c r="G980">
        <v>2022</v>
      </c>
      <c r="H980">
        <v>10</v>
      </c>
      <c r="I980" t="s">
        <v>4744</v>
      </c>
      <c r="J980" t="str">
        <f>HYPERLINK("http://dx.doi.org/10.1109/ACCESS.2022.3169580","http://dx.doi.org/10.1109/ACCESS.2022.3169580")</f>
        <v>http://dx.doi.org/10.1109/ACCESS.2022.3169580</v>
      </c>
    </row>
    <row r="981" spans="1:10" ht="105" x14ac:dyDescent="0.25">
      <c r="A981" s="1" t="s">
        <v>978</v>
      </c>
      <c r="B981" t="s">
        <v>1006</v>
      </c>
      <c r="C981" t="s">
        <v>1980</v>
      </c>
      <c r="D981" s="1" t="s">
        <v>2976</v>
      </c>
      <c r="E981" s="2" t="s">
        <v>3841</v>
      </c>
      <c r="F981">
        <v>115</v>
      </c>
      <c r="G981">
        <v>2021</v>
      </c>
      <c r="H981">
        <v>22</v>
      </c>
      <c r="I981" t="s">
        <v>4745</v>
      </c>
      <c r="J981" t="str">
        <f>HYPERLINK("http://dx.doi.org/10.17705/1jais.00662","http://dx.doi.org/10.17705/1jais.00662")</f>
        <v>http://dx.doi.org/10.17705/1jais.00662</v>
      </c>
    </row>
    <row r="982" spans="1:10" ht="195" x14ac:dyDescent="0.25">
      <c r="A982" s="1" t="s">
        <v>979</v>
      </c>
      <c r="B982" t="s">
        <v>1001</v>
      </c>
      <c r="C982" t="s">
        <v>1981</v>
      </c>
      <c r="D982" s="1" t="s">
        <v>2977</v>
      </c>
      <c r="E982" s="2" t="s">
        <v>3842</v>
      </c>
      <c r="F982">
        <v>16</v>
      </c>
      <c r="G982">
        <v>2024</v>
      </c>
      <c r="H982">
        <v>65</v>
      </c>
      <c r="I982" t="s">
        <v>4746</v>
      </c>
      <c r="J982" t="str">
        <f>HYPERLINK("http://dx.doi.org/10.1080/00051144.2024.2321812","http://dx.doi.org/10.1080/00051144.2024.2321812")</f>
        <v>http://dx.doi.org/10.1080/00051144.2024.2321812</v>
      </c>
    </row>
    <row r="983" spans="1:10" ht="180" x14ac:dyDescent="0.25">
      <c r="A983" s="1" t="s">
        <v>980</v>
      </c>
      <c r="B983" t="s">
        <v>1002</v>
      </c>
      <c r="C983" t="s">
        <v>1982</v>
      </c>
      <c r="D983" s="1" t="s">
        <v>2978</v>
      </c>
      <c r="E983" s="2" t="s">
        <v>3843</v>
      </c>
      <c r="F983">
        <v>239</v>
      </c>
      <c r="G983">
        <v>2024</v>
      </c>
      <c r="H983">
        <v>490</v>
      </c>
      <c r="I983" t="s">
        <v>4747</v>
      </c>
      <c r="J983" t="str">
        <f>HYPERLINK("http://dx.doi.org/10.1016/j.cej.2024.151625","http://dx.doi.org/10.1016/j.cej.2024.151625")</f>
        <v>http://dx.doi.org/10.1016/j.cej.2024.151625</v>
      </c>
    </row>
    <row r="984" spans="1:10" ht="225" x14ac:dyDescent="0.25">
      <c r="A984" s="1" t="s">
        <v>981</v>
      </c>
      <c r="B984" t="s">
        <v>1001</v>
      </c>
      <c r="C984" t="s">
        <v>1983</v>
      </c>
      <c r="D984" s="1" t="s">
        <v>2979</v>
      </c>
      <c r="E984" s="2" t="s">
        <v>3844</v>
      </c>
      <c r="F984">
        <v>84</v>
      </c>
      <c r="G984">
        <v>2022</v>
      </c>
      <c r="H984">
        <v>5</v>
      </c>
      <c r="I984" t="s">
        <v>4748</v>
      </c>
      <c r="J984" t="str">
        <f>HYPERLINK("http://dx.doi.org/10.1108/JHTI-01-2021-0021","http://dx.doi.org/10.1108/JHTI-01-2021-0021")</f>
        <v>http://dx.doi.org/10.1108/JHTI-01-2021-0021</v>
      </c>
    </row>
    <row r="985" spans="1:10" ht="375" x14ac:dyDescent="0.25">
      <c r="A985" s="1" t="s">
        <v>982</v>
      </c>
      <c r="B985" t="s">
        <v>1005</v>
      </c>
      <c r="C985" t="s">
        <v>1984</v>
      </c>
      <c r="D985" s="1" t="s">
        <v>2980</v>
      </c>
      <c r="E985" s="2" t="s">
        <v>3845</v>
      </c>
      <c r="F985">
        <v>54</v>
      </c>
      <c r="G985">
        <v>2022</v>
      </c>
      <c r="H985">
        <v>1356</v>
      </c>
      <c r="I985" t="s">
        <v>4749</v>
      </c>
      <c r="J985" t="str">
        <f>HYPERLINK("http://dx.doi.org/10.1007/978-3-030-87779-8_6","http://dx.doi.org/10.1007/978-3-030-87779-8_6")</f>
        <v>http://dx.doi.org/10.1007/978-3-030-87779-8_6</v>
      </c>
    </row>
    <row r="986" spans="1:10" ht="150" x14ac:dyDescent="0.25">
      <c r="A986" s="1" t="s">
        <v>983</v>
      </c>
      <c r="B986" t="s">
        <v>1001</v>
      </c>
      <c r="C986" t="s">
        <v>1985</v>
      </c>
      <c r="D986" s="1" t="s">
        <v>2981</v>
      </c>
      <c r="E986" s="2" t="s">
        <v>3846</v>
      </c>
      <c r="F986">
        <v>30</v>
      </c>
      <c r="G986">
        <v>2020</v>
      </c>
      <c r="H986">
        <v>114</v>
      </c>
      <c r="I986" t="s">
        <v>4750</v>
      </c>
      <c r="J986" t="str">
        <f>HYPERLINK("http://dx.doi.org/10.1016/j.fertnstert.2020.10.040","http://dx.doi.org/10.1016/j.fertnstert.2020.10.040")</f>
        <v>http://dx.doi.org/10.1016/j.fertnstert.2020.10.040</v>
      </c>
    </row>
    <row r="987" spans="1:10" ht="195" x14ac:dyDescent="0.25">
      <c r="A987" s="1" t="s">
        <v>984</v>
      </c>
      <c r="B987" t="s">
        <v>1002</v>
      </c>
      <c r="C987" t="s">
        <v>1986</v>
      </c>
      <c r="D987" s="1" t="s">
        <v>2982</v>
      </c>
      <c r="E987" s="2" t="s">
        <v>3847</v>
      </c>
      <c r="F987">
        <v>54</v>
      </c>
      <c r="G987">
        <v>2024</v>
      </c>
      <c r="H987">
        <v>39</v>
      </c>
      <c r="I987" t="s">
        <v>4751</v>
      </c>
      <c r="J987" t="str">
        <f>HYPERLINK("http://dx.doi.org/10.3346/jkms.2024.39.e249","http://dx.doi.org/10.3346/jkms.2024.39.e249")</f>
        <v>http://dx.doi.org/10.3346/jkms.2024.39.e249</v>
      </c>
    </row>
    <row r="988" spans="1:10" ht="210" x14ac:dyDescent="0.25">
      <c r="A988" s="1" t="s">
        <v>985</v>
      </c>
      <c r="B988" t="s">
        <v>1000</v>
      </c>
      <c r="C988" t="s">
        <v>1571</v>
      </c>
      <c r="D988" s="1" t="s">
        <v>2983</v>
      </c>
      <c r="E988" s="2" t="s">
        <v>3484</v>
      </c>
      <c r="F988">
        <v>10</v>
      </c>
      <c r="G988">
        <v>2021</v>
      </c>
      <c r="H988" t="s">
        <v>2432</v>
      </c>
      <c r="I988" t="s">
        <v>4752</v>
      </c>
      <c r="J988" t="str">
        <f>HYPERLINK("http://dx.doi.org/10.1145/3464385.3464763","http://dx.doi.org/10.1145/3464385.3464763")</f>
        <v>http://dx.doi.org/10.1145/3464385.3464763</v>
      </c>
    </row>
    <row r="989" spans="1:10" ht="300" x14ac:dyDescent="0.25">
      <c r="A989" s="1" t="s">
        <v>986</v>
      </c>
      <c r="B989" t="s">
        <v>1001</v>
      </c>
      <c r="C989" t="s">
        <v>1987</v>
      </c>
      <c r="D989" s="1" t="s">
        <v>2984</v>
      </c>
      <c r="E989" s="2" t="s">
        <v>3064</v>
      </c>
      <c r="F989">
        <v>37</v>
      </c>
      <c r="G989">
        <v>2018</v>
      </c>
      <c r="H989">
        <v>2018</v>
      </c>
      <c r="I989" t="s">
        <v>4753</v>
      </c>
      <c r="J989" t="str">
        <f>HYPERLINK("http://dx.doi.org/10.1155/2018/4371528","http://dx.doi.org/10.1155/2018/4371528")</f>
        <v>http://dx.doi.org/10.1155/2018/4371528</v>
      </c>
    </row>
    <row r="990" spans="1:10" ht="225" x14ac:dyDescent="0.25">
      <c r="A990" s="1" t="s">
        <v>987</v>
      </c>
      <c r="B990" t="s">
        <v>1005</v>
      </c>
      <c r="C990" t="s">
        <v>1988</v>
      </c>
      <c r="D990" s="1" t="s">
        <v>2985</v>
      </c>
      <c r="E990" s="2" t="s">
        <v>3848</v>
      </c>
      <c r="F990">
        <v>112</v>
      </c>
      <c r="G990">
        <v>2023</v>
      </c>
      <c r="H990" t="s">
        <v>2432</v>
      </c>
      <c r="I990" t="s">
        <v>2432</v>
      </c>
      <c r="J990" t="s">
        <v>2432</v>
      </c>
    </row>
    <row r="991" spans="1:10" ht="180" x14ac:dyDescent="0.25">
      <c r="A991" s="1" t="s">
        <v>988</v>
      </c>
      <c r="B991" t="s">
        <v>1001</v>
      </c>
      <c r="C991" t="s">
        <v>1989</v>
      </c>
      <c r="D991" s="1" t="s">
        <v>2986</v>
      </c>
      <c r="E991" s="2" t="s">
        <v>3849</v>
      </c>
      <c r="F991">
        <v>5</v>
      </c>
      <c r="G991">
        <v>2024</v>
      </c>
      <c r="H991">
        <v>16</v>
      </c>
      <c r="I991" t="s">
        <v>4754</v>
      </c>
      <c r="J991" t="str">
        <f>HYPERLINK("http://dx.doi.org/10.7759/cureus.52617","http://dx.doi.org/10.7759/cureus.52617")</f>
        <v>http://dx.doi.org/10.7759/cureus.52617</v>
      </c>
    </row>
    <row r="992" spans="1:10" ht="180" x14ac:dyDescent="0.25">
      <c r="A992" s="1" t="s">
        <v>989</v>
      </c>
      <c r="B992" t="s">
        <v>1001</v>
      </c>
      <c r="C992" t="s">
        <v>1990</v>
      </c>
      <c r="D992" s="1" t="s">
        <v>2987</v>
      </c>
      <c r="E992" s="2" t="s">
        <v>3850</v>
      </c>
      <c r="F992">
        <v>165</v>
      </c>
      <c r="G992">
        <v>2021</v>
      </c>
      <c r="H992">
        <v>36</v>
      </c>
      <c r="I992" t="s">
        <v>4755</v>
      </c>
      <c r="J992" t="str">
        <f>HYPERLINK("http://dx.doi.org/10.1007/s00146-020-00992-2","http://dx.doi.org/10.1007/s00146-020-00992-2")</f>
        <v>http://dx.doi.org/10.1007/s00146-020-00992-2</v>
      </c>
    </row>
    <row r="993" spans="1:10" ht="150" x14ac:dyDescent="0.25">
      <c r="A993" s="1" t="s">
        <v>990</v>
      </c>
      <c r="B993" t="s">
        <v>1000</v>
      </c>
      <c r="C993" t="s">
        <v>1991</v>
      </c>
      <c r="D993" s="1" t="s">
        <v>2988</v>
      </c>
      <c r="E993" s="2" t="s">
        <v>3851</v>
      </c>
      <c r="F993">
        <v>19</v>
      </c>
      <c r="G993">
        <v>2017</v>
      </c>
      <c r="H993" t="s">
        <v>2432</v>
      </c>
      <c r="I993" t="s">
        <v>4756</v>
      </c>
      <c r="J993" t="str">
        <f>HYPERLINK("http://dx.doi.org/10.1109/CSCI.2017.285","http://dx.doi.org/10.1109/CSCI.2017.285")</f>
        <v>http://dx.doi.org/10.1109/CSCI.2017.285</v>
      </c>
    </row>
    <row r="994" spans="1:10" ht="90" x14ac:dyDescent="0.25">
      <c r="A994" s="1" t="s">
        <v>991</v>
      </c>
      <c r="B994" t="s">
        <v>1000</v>
      </c>
      <c r="C994" t="s">
        <v>1992</v>
      </c>
      <c r="D994" s="1" t="s">
        <v>2989</v>
      </c>
      <c r="E994" s="2" t="s">
        <v>3852</v>
      </c>
      <c r="F994">
        <v>46</v>
      </c>
      <c r="G994">
        <v>2019</v>
      </c>
      <c r="H994">
        <v>11582</v>
      </c>
      <c r="I994" t="s">
        <v>4757</v>
      </c>
      <c r="J994" t="str">
        <f>HYPERLINK("http://dx.doi.org/10.1007/978-3-030-22219-2_25","http://dx.doi.org/10.1007/978-3-030-22219-2_25")</f>
        <v>http://dx.doi.org/10.1007/978-3-030-22219-2_25</v>
      </c>
    </row>
    <row r="995" spans="1:10" ht="240" x14ac:dyDescent="0.25">
      <c r="A995" s="1" t="s">
        <v>992</v>
      </c>
      <c r="B995" t="s">
        <v>1002</v>
      </c>
      <c r="C995" t="s">
        <v>1993</v>
      </c>
      <c r="D995" s="1" t="s">
        <v>2990</v>
      </c>
      <c r="E995" s="2" t="s">
        <v>3853</v>
      </c>
      <c r="F995">
        <v>52</v>
      </c>
      <c r="G995">
        <v>2022</v>
      </c>
      <c r="H995" t="s">
        <v>2432</v>
      </c>
      <c r="I995" t="s">
        <v>4758</v>
      </c>
      <c r="J995" t="str">
        <f>HYPERLINK("http://dx.doi.org/10.17829/turcom.1050491","http://dx.doi.org/10.17829/turcom.1050491")</f>
        <v>http://dx.doi.org/10.17829/turcom.1050491</v>
      </c>
    </row>
    <row r="996" spans="1:10" ht="165" x14ac:dyDescent="0.25">
      <c r="A996" s="1" t="s">
        <v>993</v>
      </c>
      <c r="B996" t="s">
        <v>1001</v>
      </c>
      <c r="C996" t="s">
        <v>1994</v>
      </c>
      <c r="D996" s="1" t="s">
        <v>2991</v>
      </c>
      <c r="E996" s="2" t="s">
        <v>3850</v>
      </c>
      <c r="F996">
        <v>110</v>
      </c>
      <c r="G996">
        <v>2020</v>
      </c>
      <c r="H996">
        <v>26</v>
      </c>
      <c r="I996" t="s">
        <v>4759</v>
      </c>
      <c r="J996" t="str">
        <f>HYPERLINK("http://dx.doi.org/10.1007/s11948-018-00081-0","http://dx.doi.org/10.1007/s11948-018-00081-0")</f>
        <v>http://dx.doi.org/10.1007/s11948-018-00081-0</v>
      </c>
    </row>
    <row r="997" spans="1:10" ht="135" x14ac:dyDescent="0.25">
      <c r="A997" s="1" t="s">
        <v>994</v>
      </c>
      <c r="B997" t="s">
        <v>1000</v>
      </c>
      <c r="C997" t="s">
        <v>1995</v>
      </c>
      <c r="D997" s="1" t="s">
        <v>2992</v>
      </c>
      <c r="E997" s="2" t="s">
        <v>3854</v>
      </c>
      <c r="F997">
        <v>11</v>
      </c>
      <c r="G997">
        <v>2023</v>
      </c>
      <c r="H997">
        <v>302</v>
      </c>
      <c r="I997" t="s">
        <v>4760</v>
      </c>
      <c r="J997" t="str">
        <f>HYPERLINK("http://dx.doi.org/10.3233/SHTI230098","http://dx.doi.org/10.3233/SHTI230098")</f>
        <v>http://dx.doi.org/10.3233/SHTI230098</v>
      </c>
    </row>
    <row r="998" spans="1:10" ht="195" x14ac:dyDescent="0.25">
      <c r="A998" s="1" t="s">
        <v>995</v>
      </c>
      <c r="B998" t="s">
        <v>1001</v>
      </c>
      <c r="C998" t="s">
        <v>1996</v>
      </c>
      <c r="D998" s="1" t="s">
        <v>2993</v>
      </c>
      <c r="E998" s="2" t="s">
        <v>3855</v>
      </c>
      <c r="F998">
        <v>32</v>
      </c>
      <c r="G998">
        <v>2023</v>
      </c>
      <c r="H998">
        <v>13</v>
      </c>
      <c r="I998" t="s">
        <v>4761</v>
      </c>
      <c r="J998" t="str">
        <f>HYPERLINK("http://dx.doi.org/10.3389/fonc.2023.1063937","http://dx.doi.org/10.3389/fonc.2023.1063937")</f>
        <v>http://dx.doi.org/10.3389/fonc.2023.1063937</v>
      </c>
    </row>
    <row r="999" spans="1:10" ht="405" x14ac:dyDescent="0.25">
      <c r="A999" s="1" t="s">
        <v>996</v>
      </c>
      <c r="B999" t="s">
        <v>1001</v>
      </c>
      <c r="C999" t="s">
        <v>1997</v>
      </c>
      <c r="D999" s="1" t="s">
        <v>2994</v>
      </c>
      <c r="E999" s="2" t="s">
        <v>3856</v>
      </c>
      <c r="F999">
        <v>109</v>
      </c>
      <c r="G999">
        <v>2020</v>
      </c>
      <c r="H999">
        <v>22</v>
      </c>
      <c r="I999" t="s">
        <v>4762</v>
      </c>
      <c r="J999" t="str">
        <f>HYPERLINK("http://dx.doi.org/10.2196/22845","http://dx.doi.org/10.2196/22845")</f>
        <v>http://dx.doi.org/10.2196/22845</v>
      </c>
    </row>
    <row r="1000" spans="1:10" ht="210" x14ac:dyDescent="0.25">
      <c r="A1000" s="1" t="s">
        <v>997</v>
      </c>
      <c r="B1000" t="s">
        <v>1001</v>
      </c>
      <c r="C1000" t="s">
        <v>1998</v>
      </c>
      <c r="D1000" s="1" t="s">
        <v>2995</v>
      </c>
      <c r="E1000" s="2" t="s">
        <v>3857</v>
      </c>
      <c r="F1000">
        <v>92</v>
      </c>
      <c r="G1000">
        <v>2020</v>
      </c>
      <c r="H1000">
        <v>36</v>
      </c>
      <c r="I1000" t="s">
        <v>2432</v>
      </c>
      <c r="J1000" t="s">
        <v>2432</v>
      </c>
    </row>
    <row r="1001" spans="1:10" ht="195" x14ac:dyDescent="0.25">
      <c r="A1001" s="1" t="s">
        <v>998</v>
      </c>
      <c r="B1001" t="s">
        <v>1001</v>
      </c>
      <c r="C1001" t="s">
        <v>1999</v>
      </c>
      <c r="D1001" s="1" t="s">
        <v>2996</v>
      </c>
      <c r="E1001" s="2" t="s">
        <v>3026</v>
      </c>
      <c r="F1001">
        <v>65</v>
      </c>
      <c r="G1001">
        <v>2019</v>
      </c>
      <c r="H1001">
        <v>46</v>
      </c>
      <c r="I1001" t="s">
        <v>4763</v>
      </c>
      <c r="J1001" t="str">
        <f>HYPERLINK("http://dx.doi.org/10.1093/scipol/scy064","http://dx.doi.org/10.1093/scipol/scy064")</f>
        <v>http://dx.doi.org/10.1093/scipol/scy064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ELVIA LUCIA SANCHEZ GARCIA</dc:creator>
  <cp:lastModifiedBy>ELVIA LUCIA SANCHEZ GARCIA</cp:lastModifiedBy>
  <dcterms:created xsi:type="dcterms:W3CDTF">2024-10-07T15:10:50Z</dcterms:created>
  <dcterms:modified xsi:type="dcterms:W3CDTF">2024-10-07T17:18:27Z</dcterms:modified>
</cp:coreProperties>
</file>